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drawings/drawing5.xml" ContentType="application/vnd.openxmlformats-officedocument.drawing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drawings/drawing6.xml" ContentType="application/vnd.openxmlformats-officedocument.drawing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drawings/drawing7.xml" ContentType="application/vnd.openxmlformats-officedocument.drawing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U:\SPR\SSuport\IGSM-Cercles\IGSM-CERCLES 2023\IVSO\Llibre\Annexos\"/>
    </mc:Choice>
  </mc:AlternateContent>
  <xr:revisionPtr revIDLastSave="0" documentId="13_ncr:1_{8D704FAB-7B76-4E52-BEA0-18CDBD450A37}" xr6:coauthVersionLast="47" xr6:coauthVersionMax="47" xr10:uidLastSave="{00000000-0000-0000-0000-000000000000}"/>
  <bookViews>
    <workbookView xWindow="-28920" yWindow="-120" windowWidth="29040" windowHeight="15840" tabRatio="797" xr2:uid="{00000000-000D-0000-FFFF-FFFF00000000}"/>
  </bookViews>
  <sheets>
    <sheet name="ANNEX 2_310 MUN ALFABÈTIC" sheetId="3" r:id="rId1"/>
    <sheet name="ANNEX 3_COMARQUES ALFABÈTIC" sheetId="26" r:id="rId2"/>
    <sheet name="ANNEX 4_ALT PENEDÈS ALFABÈTIC" sheetId="28" r:id="rId3"/>
    <sheet name="ANNEX 4_ANOIA ALFABÈTIC" sheetId="29" r:id="rId4"/>
    <sheet name="ANNEX 4_BAGES ALFABÈTIC" sheetId="30" r:id="rId5"/>
    <sheet name="ANNEX 4_BAIX LLOBREGAT" sheetId="31" r:id="rId6"/>
    <sheet name="ANNEX 4_BARCELONÈS ALFABÈTIC" sheetId="32" r:id="rId7"/>
    <sheet name="ANNEX 4_BERGUEDÀ ALFABÈTIC" sheetId="33" r:id="rId8"/>
    <sheet name="ANNEX 4_GARRAF ALFABÈTIC" sheetId="34" r:id="rId9"/>
    <sheet name="ANNEX 4_MARESME ALFABÈTIC" sheetId="35" r:id="rId10"/>
    <sheet name="ANNEX 4_MOIANÈS ALFABÈTIC" sheetId="36" r:id="rId11"/>
    <sheet name="ANNEX 4_OSONA ALFABÈTIC" sheetId="37" r:id="rId12"/>
    <sheet name="ANNEX 4_VALLÈS OCCIDENTAL ALFAB" sheetId="38" r:id="rId13"/>
    <sheet name="ANNEX 4_VALLÈS ORIENTAL ALFAB" sheetId="39" r:id="rId14"/>
    <sheet name="INFORME MUNICIPI A" sheetId="14" state="hidden" r:id="rId15"/>
    <sheet name="INFORME MUNICIPI B" sheetId="15" state="hidden" r:id="rId16"/>
    <sheet name="dispersió" sheetId="18" state="hidden" r:id="rId17"/>
    <sheet name="COMARCA MITJ DE MITJ" sheetId="19" state="hidden" r:id="rId18"/>
    <sheet name="COMARCA" sheetId="2" state="hidden" r:id="rId19"/>
    <sheet name="TRAMS" sheetId="20" state="hidden" r:id="rId20"/>
    <sheet name="DESP ALTRES SERVEIS" sheetId="21" state="hidden" r:id="rId21"/>
    <sheet name="correlacions % desp vs IVS 16" sheetId="23" state="hidden" r:id="rId22"/>
    <sheet name="correlacions % desp vs IVS 15" sheetId="24" state="hidden" r:id="rId23"/>
  </sheets>
  <definedNames>
    <definedName name="_xlnm._FilterDatabase" localSheetId="0" hidden="1">'ANNEX 2_310 MUN ALFABÈTIC'!$A$3:$R$314</definedName>
    <definedName name="_xlnm._FilterDatabase" localSheetId="1" hidden="1">'ANNEX 3_COMARQUES ALFABÈTIC'!$A$3:$O$24</definedName>
    <definedName name="_xlnm._FilterDatabase" localSheetId="2" hidden="1">'ANNEX 4_ALT PENEDÈS ALFABÈTIC'!$A$3:$Q$32</definedName>
    <definedName name="_xlnm._FilterDatabase" localSheetId="3" hidden="1">'ANNEX 4_ANOIA ALFABÈTIC'!$A$3:$S$38</definedName>
    <definedName name="_xlnm._FilterDatabase" localSheetId="4" hidden="1">'ANNEX 4_BAGES ALFABÈTIC'!$A$3:$S$35</definedName>
    <definedName name="_xlnm._FilterDatabase" localSheetId="5" hidden="1">'ANNEX 4_BAIX LLOBREGAT'!$A$3:$S$35</definedName>
    <definedName name="_xlnm._FilterDatabase" localSheetId="6" hidden="1">'ANNEX 4_BARCELONÈS ALFABÈTIC'!$A$3:$S$9</definedName>
    <definedName name="_xlnm._FilterDatabase" localSheetId="7" hidden="1">'ANNEX 4_BERGUEDÀ ALFABÈTIC'!$A$3:$S$35</definedName>
    <definedName name="_xlnm._FilterDatabase" localSheetId="8" hidden="1">'ANNEX 4_GARRAF ALFABÈTIC'!$A$3:$S$11</definedName>
    <definedName name="_xlnm._FilterDatabase" localSheetId="9" hidden="1">'ANNEX 4_MARESME ALFABÈTIC'!$A$3:$S$35</definedName>
    <definedName name="_xlnm._FilterDatabase" localSheetId="10" hidden="1">'ANNEX 4_MOIANÈS ALFABÈTIC'!$A$3:$S$15</definedName>
    <definedName name="_xlnm._FilterDatabase" localSheetId="11" hidden="1">'ANNEX 4_OSONA ALFABÈTIC'!$A$3:$S$52</definedName>
    <definedName name="_xlnm._FilterDatabase" localSheetId="12" hidden="1">'ANNEX 4_VALLÈS OCCIDENTAL ALFAB'!$A$3:$U$28</definedName>
    <definedName name="_xlnm._FilterDatabase" localSheetId="13" hidden="1">'ANNEX 4_VALLÈS ORIENTAL ALFAB'!$A$3:$S$44</definedName>
    <definedName name="_xlnm._FilterDatabase" localSheetId="17" hidden="1">'COMARCA MITJ DE MITJ'!$A$2:$AO$324</definedName>
    <definedName name="_xlnm._FilterDatabase" localSheetId="20" hidden="1">'DESP ALTRES SERVEIS'!$A$1:$X$316</definedName>
    <definedName name="_xlnm._FilterDatabase" localSheetId="16" hidden="1">dispersió!$A$2:$Z$318</definedName>
    <definedName name="_xlnm.Print_Area" localSheetId="0">'ANNEX 2_310 MUN ALFABÈTIC'!$A$1:$R$316</definedName>
    <definedName name="_xlnm.Print_Area" localSheetId="1">'ANNEX 3_COMARQUES ALFABÈTIC'!$A$1:$O$16</definedName>
    <definedName name="_xlnm.Print_Area" localSheetId="2">'ANNEX 4_ALT PENEDÈS ALFABÈTIC'!$A$1:$Q$34</definedName>
    <definedName name="_xlnm.Print_Area" localSheetId="3">'ANNEX 4_ANOIA ALFABÈTIC'!$A$1:$Q$40</definedName>
    <definedName name="_xlnm.Print_Area" localSheetId="4">'ANNEX 4_BAGES ALFABÈTIC'!$A$1:$Q$37</definedName>
    <definedName name="_xlnm.Print_Area" localSheetId="5">'ANNEX 4_BAIX LLOBREGAT'!$A$1:$Q$37</definedName>
    <definedName name="_xlnm.Print_Area" localSheetId="6">'ANNEX 4_BARCELONÈS ALFABÈTIC'!$A$1:$Q$11</definedName>
    <definedName name="_xlnm.Print_Area" localSheetId="7">'ANNEX 4_BERGUEDÀ ALFABÈTIC'!$A$1:$Q$37</definedName>
    <definedName name="_xlnm.Print_Area" localSheetId="8">'ANNEX 4_GARRAF ALFABÈTIC'!$A$1:$Q$13</definedName>
    <definedName name="_xlnm.Print_Area" localSheetId="9">'ANNEX 4_MARESME ALFABÈTIC'!$A$1:$Q$37</definedName>
    <definedName name="_xlnm.Print_Area" localSheetId="10">'ANNEX 4_MOIANÈS ALFABÈTIC'!$A$1:$Q$17</definedName>
    <definedName name="_xlnm.Print_Area" localSheetId="11">'ANNEX 4_OSONA ALFABÈTIC'!$A$1:$Q$54</definedName>
    <definedName name="_xlnm.Print_Area" localSheetId="12">'ANNEX 4_VALLÈS OCCIDENTAL ALFAB'!$A$1:$Q$30</definedName>
    <definedName name="_xlnm.Print_Area" localSheetId="13">'ANNEX 4_VALLÈS ORIENTAL ALFAB'!$A$1:$Q$46</definedName>
    <definedName name="_xlnm.Print_Area" localSheetId="18">COMARCA!$A$19:$C$109</definedName>
    <definedName name="_xlnm.Print_Area" localSheetId="17">'COMARCA MITJ DE MITJ'!$W$3:$AJ$125</definedName>
    <definedName name="_xlnm.Print_Area" localSheetId="16">dispersió!$AC$5:$AR$54</definedName>
    <definedName name="_xlnm.Print_Area" localSheetId="14">'INFORME MUNICIPI A'!$A$1:$Z$34</definedName>
    <definedName name="_xlnm.Print_Area" localSheetId="15">'INFORME MUNICIPI B'!$A$1:$BD$34</definedName>
    <definedName name="DADES" localSheetId="1">'ANNEX 3_COMARQUES ALFABÈTIC'!$A$3:$O$15</definedName>
    <definedName name="DADES" localSheetId="2">'ANNEX 4_ALT PENEDÈS ALFABÈTIC'!$A$3:$Q$30</definedName>
    <definedName name="DADES" localSheetId="3">'ANNEX 4_ANOIA ALFABÈTIC'!$A$3:$Q$36</definedName>
    <definedName name="DADES" localSheetId="4">'ANNEX 4_BAGES ALFABÈTIC'!$A$3:$Q$33</definedName>
    <definedName name="DADES" localSheetId="5">'ANNEX 4_BAIX LLOBREGAT'!$A$3:$Q$33</definedName>
    <definedName name="DADES" localSheetId="6">'ANNEX 4_BARCELONÈS ALFABÈTIC'!$A$3:$Q$7</definedName>
    <definedName name="DADES" localSheetId="7">'ANNEX 4_BERGUEDÀ ALFABÈTIC'!$A$3:$Q$33</definedName>
    <definedName name="DADES" localSheetId="8">'ANNEX 4_GARRAF ALFABÈTIC'!$A$3:$Q$9</definedName>
    <definedName name="DADES" localSheetId="9">'ANNEX 4_MARESME ALFABÈTIC'!$A$3:$Q$33</definedName>
    <definedName name="DADES" localSheetId="10">'ANNEX 4_MOIANÈS ALFABÈTIC'!$A$3:$Q$13</definedName>
    <definedName name="DADES" localSheetId="11">'ANNEX 4_OSONA ALFABÈTIC'!$A$3:$Q$50</definedName>
    <definedName name="DADES" localSheetId="12">'ANNEX 4_VALLÈS OCCIDENTAL ALFAB'!$A$3:$R$26</definedName>
    <definedName name="DADES" localSheetId="13">'ANNEX 4_VALLÈS ORIENTAL ALFAB'!$A$3:$Q$42</definedName>
    <definedName name="DADES">'ANNEX 2_310 MUN ALFABÈTIC'!$A$3:$R$313</definedName>
    <definedName name="_xlnm.Print_Titles" localSheetId="0">'ANNEX 2_310 MUN ALFABÈTIC'!$1:$3</definedName>
    <definedName name="_xlnm.Print_Titles" localSheetId="1">'ANNEX 3_COMARQUES ALFABÈTIC'!$3:$3</definedName>
    <definedName name="_xlnm.Print_Titles" localSheetId="2">'ANNEX 4_ALT PENEDÈS ALFABÈTIC'!$1:$3</definedName>
    <definedName name="_xlnm.Print_Titles" localSheetId="3">'ANNEX 4_ANOIA ALFABÈTIC'!$1:$3</definedName>
    <definedName name="_xlnm.Print_Titles" localSheetId="4">'ANNEX 4_BAGES ALFABÈTIC'!$1:$3</definedName>
    <definedName name="_xlnm.Print_Titles" localSheetId="5">'ANNEX 4_BAIX LLOBREGAT'!$1:$3</definedName>
    <definedName name="_xlnm.Print_Titles" localSheetId="6">'ANNEX 4_BARCELONÈS ALFABÈTIC'!$1:$3</definedName>
    <definedName name="_xlnm.Print_Titles" localSheetId="7">'ANNEX 4_BERGUEDÀ ALFABÈTIC'!$1:$3</definedName>
    <definedName name="_xlnm.Print_Titles" localSheetId="8">'ANNEX 4_GARRAF ALFABÈTIC'!$1:$3</definedName>
    <definedName name="_xlnm.Print_Titles" localSheetId="9">'ANNEX 4_MARESME ALFABÈTIC'!$1:$3</definedName>
    <definedName name="_xlnm.Print_Titles" localSheetId="10">'ANNEX 4_MOIANÈS ALFABÈTIC'!$1:$3</definedName>
    <definedName name="_xlnm.Print_Titles" localSheetId="11">'ANNEX 4_OSONA ALFABÈTIC'!$1:$3</definedName>
    <definedName name="_xlnm.Print_Titles" localSheetId="12">'ANNEX 4_VALLÈS OCCIDENTAL ALFAB'!$1:$3</definedName>
    <definedName name="_xlnm.Print_Titles" localSheetId="13">'ANNEX 4_VALLÈS ORIENTAL ALFAB'!$1:$3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39" l="1"/>
  <c r="P10" i="34" l="1"/>
  <c r="P43" i="39" l="1"/>
  <c r="O43" i="39"/>
  <c r="N43" i="39"/>
  <c r="M43" i="39"/>
  <c r="L43" i="39"/>
  <c r="K43" i="39"/>
  <c r="J43" i="39"/>
  <c r="P27" i="38"/>
  <c r="O27" i="38"/>
  <c r="N27" i="38"/>
  <c r="M27" i="38"/>
  <c r="L27" i="38"/>
  <c r="K27" i="38"/>
  <c r="J27" i="38"/>
  <c r="P51" i="37"/>
  <c r="O51" i="37"/>
  <c r="N51" i="37"/>
  <c r="M51" i="37"/>
  <c r="L51" i="37"/>
  <c r="K51" i="37"/>
  <c r="J51" i="37"/>
  <c r="P14" i="36"/>
  <c r="O14" i="36"/>
  <c r="N14" i="36"/>
  <c r="M14" i="36"/>
  <c r="L14" i="36"/>
  <c r="K14" i="36"/>
  <c r="J14" i="36"/>
  <c r="P34" i="35"/>
  <c r="O34" i="35"/>
  <c r="N34" i="35"/>
  <c r="M34" i="35"/>
  <c r="L34" i="35"/>
  <c r="K34" i="35"/>
  <c r="J34" i="35"/>
  <c r="O10" i="34"/>
  <c r="N10" i="34"/>
  <c r="M10" i="34"/>
  <c r="L10" i="34"/>
  <c r="K10" i="34"/>
  <c r="J10" i="34"/>
  <c r="P34" i="33"/>
  <c r="O34" i="33"/>
  <c r="N34" i="33"/>
  <c r="M34" i="33"/>
  <c r="L34" i="33"/>
  <c r="K34" i="33"/>
  <c r="J34" i="33"/>
  <c r="P8" i="32"/>
  <c r="O8" i="32"/>
  <c r="N8" i="32"/>
  <c r="M8" i="32"/>
  <c r="L8" i="32"/>
  <c r="K8" i="32"/>
  <c r="J8" i="32"/>
  <c r="P34" i="31"/>
  <c r="O34" i="31"/>
  <c r="N34" i="31"/>
  <c r="M34" i="31"/>
  <c r="L34" i="31"/>
  <c r="K34" i="31"/>
  <c r="J34" i="31"/>
  <c r="P34" i="30"/>
  <c r="O34" i="30"/>
  <c r="N34" i="30"/>
  <c r="M34" i="30"/>
  <c r="L34" i="30"/>
  <c r="K34" i="30"/>
  <c r="J34" i="30"/>
  <c r="P37" i="29"/>
  <c r="O37" i="29"/>
  <c r="N37" i="29"/>
  <c r="M37" i="29"/>
  <c r="L37" i="29"/>
  <c r="K37" i="29"/>
  <c r="J37" i="29"/>
  <c r="P31" i="28" l="1"/>
  <c r="O31" i="28"/>
  <c r="N31" i="28"/>
  <c r="M31" i="28"/>
  <c r="L31" i="28"/>
  <c r="K31" i="28"/>
  <c r="J31" i="28"/>
  <c r="D31" i="28"/>
  <c r="I43" i="39" l="1"/>
  <c r="H43" i="39"/>
  <c r="G43" i="39"/>
  <c r="F43" i="39"/>
  <c r="E43" i="39"/>
  <c r="D43" i="39"/>
  <c r="I27" i="38"/>
  <c r="H27" i="38"/>
  <c r="G27" i="38"/>
  <c r="F27" i="38"/>
  <c r="E27" i="38"/>
  <c r="D27" i="38"/>
  <c r="I51" i="37"/>
  <c r="H51" i="37"/>
  <c r="G51" i="37"/>
  <c r="F51" i="37"/>
  <c r="E51" i="37"/>
  <c r="D51" i="37"/>
  <c r="I14" i="36"/>
  <c r="H14" i="36"/>
  <c r="G14" i="36"/>
  <c r="F14" i="36"/>
  <c r="E14" i="36"/>
  <c r="D14" i="36"/>
  <c r="I34" i="35"/>
  <c r="H34" i="35"/>
  <c r="G34" i="35"/>
  <c r="F34" i="35"/>
  <c r="E34" i="35"/>
  <c r="D34" i="35"/>
  <c r="I10" i="34"/>
  <c r="H10" i="34"/>
  <c r="G10" i="34"/>
  <c r="F10" i="34"/>
  <c r="E10" i="34"/>
  <c r="D10" i="34"/>
  <c r="I34" i="33"/>
  <c r="H34" i="33"/>
  <c r="G34" i="33"/>
  <c r="F34" i="33"/>
  <c r="E34" i="33"/>
  <c r="D34" i="33"/>
  <c r="I8" i="32"/>
  <c r="H8" i="32"/>
  <c r="G8" i="32"/>
  <c r="F8" i="32"/>
  <c r="E8" i="32"/>
  <c r="D8" i="32"/>
  <c r="D34" i="31"/>
  <c r="I34" i="31"/>
  <c r="H34" i="31"/>
  <c r="G34" i="31"/>
  <c r="F34" i="31"/>
  <c r="E34" i="31"/>
  <c r="I34" i="30"/>
  <c r="H34" i="30"/>
  <c r="G34" i="30"/>
  <c r="F34" i="30"/>
  <c r="E34" i="30"/>
  <c r="D34" i="30"/>
  <c r="I37" i="29"/>
  <c r="H37" i="29"/>
  <c r="G37" i="29"/>
  <c r="F37" i="29"/>
  <c r="E37" i="29"/>
  <c r="D37" i="29"/>
  <c r="I44" i="39"/>
  <c r="H44" i="39"/>
  <c r="G44" i="39"/>
  <c r="F44" i="39"/>
  <c r="E44" i="39"/>
  <c r="D44" i="39"/>
  <c r="I28" i="38"/>
  <c r="H28" i="38"/>
  <c r="G28" i="38"/>
  <c r="F28" i="38"/>
  <c r="E28" i="38"/>
  <c r="D28" i="38"/>
  <c r="I52" i="37"/>
  <c r="H52" i="37"/>
  <c r="G52" i="37"/>
  <c r="F52" i="37"/>
  <c r="E52" i="37"/>
  <c r="D52" i="37"/>
  <c r="I15" i="36"/>
  <c r="H15" i="36"/>
  <c r="G15" i="36"/>
  <c r="F15" i="36"/>
  <c r="E15" i="36"/>
  <c r="D15" i="36"/>
  <c r="I35" i="35"/>
  <c r="H35" i="35"/>
  <c r="G35" i="35"/>
  <c r="F35" i="35"/>
  <c r="E35" i="35"/>
  <c r="D35" i="35"/>
  <c r="I11" i="34"/>
  <c r="H11" i="34"/>
  <c r="G11" i="34"/>
  <c r="F11" i="34"/>
  <c r="E11" i="34"/>
  <c r="D11" i="34"/>
  <c r="I35" i="33"/>
  <c r="H35" i="33"/>
  <c r="G35" i="33"/>
  <c r="F35" i="33"/>
  <c r="E35" i="33"/>
  <c r="D35" i="33"/>
  <c r="I9" i="32"/>
  <c r="H9" i="32"/>
  <c r="G9" i="32"/>
  <c r="F9" i="32"/>
  <c r="E9" i="32"/>
  <c r="D9" i="32"/>
  <c r="I35" i="31"/>
  <c r="H35" i="31"/>
  <c r="G35" i="31"/>
  <c r="F35" i="31"/>
  <c r="E35" i="31"/>
  <c r="D35" i="31"/>
  <c r="I35" i="30"/>
  <c r="H35" i="30"/>
  <c r="G35" i="30"/>
  <c r="F35" i="30"/>
  <c r="E35" i="30"/>
  <c r="D35" i="30"/>
  <c r="I38" i="29"/>
  <c r="H38" i="29"/>
  <c r="G38" i="29"/>
  <c r="F38" i="29"/>
  <c r="E38" i="29"/>
  <c r="D38" i="29"/>
  <c r="I32" i="28"/>
  <c r="H32" i="28"/>
  <c r="G32" i="28"/>
  <c r="F32" i="28"/>
  <c r="E32" i="28"/>
  <c r="D32" i="28"/>
  <c r="I31" i="28"/>
  <c r="H31" i="28"/>
  <c r="G31" i="28"/>
  <c r="F31" i="28"/>
  <c r="E31" i="28"/>
  <c r="Q42" i="39" l="1"/>
  <c r="Q41" i="39"/>
  <c r="Q40" i="39"/>
  <c r="Q39" i="39"/>
  <c r="Q38" i="39"/>
  <c r="Q37" i="39"/>
  <c r="Q36" i="39"/>
  <c r="Q35" i="39"/>
  <c r="Q34" i="39"/>
  <c r="Q33" i="39"/>
  <c r="Q32" i="39"/>
  <c r="Q31" i="39"/>
  <c r="Q30" i="39"/>
  <c r="Q29" i="39"/>
  <c r="Q28" i="39"/>
  <c r="Q27" i="39"/>
  <c r="Q26" i="39"/>
  <c r="Q25" i="39"/>
  <c r="Q24" i="39"/>
  <c r="Q23" i="39"/>
  <c r="Q22" i="39"/>
  <c r="Q21" i="39"/>
  <c r="Q20" i="39"/>
  <c r="Q19" i="39"/>
  <c r="Q18" i="39"/>
  <c r="Q17" i="39"/>
  <c r="Q16" i="39"/>
  <c r="Q15" i="39"/>
  <c r="Q14" i="39"/>
  <c r="Q13" i="39"/>
  <c r="Q12" i="39"/>
  <c r="Q11" i="39"/>
  <c r="Q10" i="39"/>
  <c r="Q9" i="39"/>
  <c r="Q8" i="39"/>
  <c r="Q7" i="39"/>
  <c r="Q6" i="39"/>
  <c r="Q5" i="39"/>
  <c r="Q4" i="39"/>
  <c r="Q26" i="38"/>
  <c r="Q25" i="38"/>
  <c r="Q24" i="38"/>
  <c r="Q23" i="38"/>
  <c r="Q22" i="38"/>
  <c r="Q21" i="38"/>
  <c r="Q20" i="38"/>
  <c r="Q19" i="38"/>
  <c r="Q18" i="38"/>
  <c r="Q17" i="38"/>
  <c r="Q16" i="38"/>
  <c r="Q15" i="38"/>
  <c r="Q14" i="38"/>
  <c r="Q13" i="38"/>
  <c r="Q12" i="38"/>
  <c r="Q11" i="38"/>
  <c r="Q10" i="38"/>
  <c r="Q9" i="38"/>
  <c r="Q8" i="38"/>
  <c r="Q7" i="38"/>
  <c r="Q6" i="38"/>
  <c r="Q5" i="38"/>
  <c r="Q4" i="38"/>
  <c r="Q50" i="37"/>
  <c r="Q49" i="37"/>
  <c r="Q48" i="37"/>
  <c r="Q47" i="37"/>
  <c r="Q46" i="37"/>
  <c r="Q45" i="37"/>
  <c r="Q44" i="37"/>
  <c r="Q43" i="37"/>
  <c r="Q42" i="37"/>
  <c r="Q41" i="37"/>
  <c r="Q40" i="37"/>
  <c r="Q39" i="37"/>
  <c r="Q38" i="37"/>
  <c r="Q37" i="37"/>
  <c r="Q36" i="37"/>
  <c r="Q35" i="37"/>
  <c r="Q34" i="37"/>
  <c r="Q33" i="37"/>
  <c r="Q32" i="37"/>
  <c r="Q31" i="37"/>
  <c r="J31" i="37"/>
  <c r="Q30" i="37"/>
  <c r="Q29" i="37"/>
  <c r="Q28" i="37"/>
  <c r="Q27" i="37"/>
  <c r="Q26" i="37"/>
  <c r="N26" i="37"/>
  <c r="Q25" i="37"/>
  <c r="Q24" i="37"/>
  <c r="Q23" i="37"/>
  <c r="Q22" i="37"/>
  <c r="Q21" i="37"/>
  <c r="Q20" i="37"/>
  <c r="Q19" i="37"/>
  <c r="Q18" i="37"/>
  <c r="Q17" i="37"/>
  <c r="Q16" i="37"/>
  <c r="Q15" i="37"/>
  <c r="Q14" i="37"/>
  <c r="Q13" i="37"/>
  <c r="Q12" i="37"/>
  <c r="Q11" i="37"/>
  <c r="Q10" i="37"/>
  <c r="Q9" i="37"/>
  <c r="Q8" i="37"/>
  <c r="Q7" i="37"/>
  <c r="Q6" i="37"/>
  <c r="Q5" i="37"/>
  <c r="Q4" i="37"/>
  <c r="Q13" i="36"/>
  <c r="Q12" i="36"/>
  <c r="Q11" i="36"/>
  <c r="Q10" i="36"/>
  <c r="Q9" i="36"/>
  <c r="Q8" i="36"/>
  <c r="Q7" i="36"/>
  <c r="Q6" i="36"/>
  <c r="Q5" i="36"/>
  <c r="Q4" i="36"/>
  <c r="Q33" i="35"/>
  <c r="Q32" i="35"/>
  <c r="Q31" i="35"/>
  <c r="Q30" i="35"/>
  <c r="Q29" i="35"/>
  <c r="Q28" i="35"/>
  <c r="Q27" i="35"/>
  <c r="Q26" i="35"/>
  <c r="Q25" i="35"/>
  <c r="Q24" i="35"/>
  <c r="Q23" i="35"/>
  <c r="Q22" i="35"/>
  <c r="Q21" i="35"/>
  <c r="Q20" i="35"/>
  <c r="Q19" i="35"/>
  <c r="Q18" i="35"/>
  <c r="Q17" i="35"/>
  <c r="Q16" i="35"/>
  <c r="Q15" i="35"/>
  <c r="Q14" i="35"/>
  <c r="Q13" i="35"/>
  <c r="Q12" i="35"/>
  <c r="Q11" i="35"/>
  <c r="Q10" i="35"/>
  <c r="Q9" i="35"/>
  <c r="Q8" i="35"/>
  <c r="Q7" i="35"/>
  <c r="Q6" i="35"/>
  <c r="Q5" i="35"/>
  <c r="Q4" i="35"/>
  <c r="Q9" i="34"/>
  <c r="Q8" i="34"/>
  <c r="Q7" i="34"/>
  <c r="Q6" i="34"/>
  <c r="Q5" i="34"/>
  <c r="Q4" i="34"/>
  <c r="Q33" i="33"/>
  <c r="Q32" i="33"/>
  <c r="Q31" i="33"/>
  <c r="Q30" i="33"/>
  <c r="Q29" i="33"/>
  <c r="N29" i="33"/>
  <c r="Q28" i="33"/>
  <c r="N28" i="33"/>
  <c r="Q27" i="33"/>
  <c r="Q26" i="33"/>
  <c r="Q25" i="33"/>
  <c r="M25" i="33"/>
  <c r="Q24" i="33"/>
  <c r="Q23" i="33"/>
  <c r="Q22" i="33"/>
  <c r="Q21" i="33"/>
  <c r="Q20" i="33"/>
  <c r="Q19" i="33"/>
  <c r="Q18" i="33"/>
  <c r="Q17" i="33"/>
  <c r="N17" i="33"/>
  <c r="Q16" i="33"/>
  <c r="Q15" i="33"/>
  <c r="N15" i="33"/>
  <c r="M15" i="33"/>
  <c r="Q14" i="33"/>
  <c r="N14" i="33"/>
  <c r="Q13" i="33"/>
  <c r="Q12" i="33"/>
  <c r="N12" i="33"/>
  <c r="Q11" i="33"/>
  <c r="Q10" i="33"/>
  <c r="N10" i="33"/>
  <c r="M10" i="33"/>
  <c r="Q9" i="33"/>
  <c r="Q8" i="33"/>
  <c r="N8" i="33"/>
  <c r="Q7" i="33"/>
  <c r="Q6" i="33"/>
  <c r="Q5" i="33"/>
  <c r="Q4" i="33"/>
  <c r="Q7" i="32"/>
  <c r="Q6" i="32"/>
  <c r="Q5" i="32"/>
  <c r="Q4" i="32"/>
  <c r="Q21" i="31"/>
  <c r="Q20" i="31"/>
  <c r="Q19" i="31"/>
  <c r="Q18" i="31"/>
  <c r="Q17" i="31"/>
  <c r="Q16" i="31"/>
  <c r="Q15" i="31"/>
  <c r="Q14" i="31"/>
  <c r="Q13" i="31"/>
  <c r="Q12" i="31"/>
  <c r="Q11" i="31"/>
  <c r="Q10" i="31"/>
  <c r="Q9" i="31"/>
  <c r="Q8" i="31"/>
  <c r="Q7" i="31"/>
  <c r="Q6" i="31"/>
  <c r="Q5" i="31"/>
  <c r="Q4" i="31"/>
  <c r="Q33" i="31"/>
  <c r="Q32" i="31"/>
  <c r="Q31" i="31"/>
  <c r="Q30" i="31"/>
  <c r="Q29" i="31"/>
  <c r="Q28" i="31"/>
  <c r="Q27" i="31"/>
  <c r="Q26" i="31"/>
  <c r="Q25" i="31"/>
  <c r="Q24" i="31"/>
  <c r="Q23" i="31"/>
  <c r="Q22" i="31"/>
  <c r="Q33" i="30"/>
  <c r="Q32" i="30"/>
  <c r="Q31" i="30"/>
  <c r="Q30" i="30"/>
  <c r="Q29" i="30"/>
  <c r="Q28" i="30"/>
  <c r="Q27" i="30"/>
  <c r="Q26" i="30"/>
  <c r="Q25" i="30"/>
  <c r="Q24" i="30"/>
  <c r="Q23" i="30"/>
  <c r="Q22" i="30"/>
  <c r="Q21" i="30"/>
  <c r="Q20" i="30"/>
  <c r="Q19" i="30"/>
  <c r="Q18" i="30"/>
  <c r="Q17" i="30"/>
  <c r="Q16" i="30"/>
  <c r="Q15" i="30"/>
  <c r="Q14" i="30"/>
  <c r="Q13" i="30"/>
  <c r="Q12" i="30"/>
  <c r="Q11" i="30"/>
  <c r="Q10" i="30"/>
  <c r="Q9" i="30"/>
  <c r="Q8" i="30"/>
  <c r="Q7" i="30"/>
  <c r="Q6" i="30"/>
  <c r="Q5" i="30"/>
  <c r="Q4" i="30"/>
  <c r="N4" i="30"/>
  <c r="Q36" i="29"/>
  <c r="Q35" i="29"/>
  <c r="N35" i="29"/>
  <c r="Q34" i="29"/>
  <c r="Q33" i="29"/>
  <c r="Q32" i="29"/>
  <c r="Q31" i="29"/>
  <c r="Q30" i="29"/>
  <c r="N30" i="29"/>
  <c r="J30" i="29"/>
  <c r="Q29" i="29"/>
  <c r="Q28" i="29"/>
  <c r="Q27" i="29"/>
  <c r="Q26" i="29"/>
  <c r="J26" i="29"/>
  <c r="Q25" i="29"/>
  <c r="Q24" i="29"/>
  <c r="Q23" i="29"/>
  <c r="Q22" i="29"/>
  <c r="Q21" i="29"/>
  <c r="Q20" i="29"/>
  <c r="Q19" i="29"/>
  <c r="Q18" i="29"/>
  <c r="Q17" i="29"/>
  <c r="Q16" i="29"/>
  <c r="Q15" i="29"/>
  <c r="Q14" i="29"/>
  <c r="Q13" i="29"/>
  <c r="Q12" i="29"/>
  <c r="Q11" i="29"/>
  <c r="Q10" i="29"/>
  <c r="Q9" i="29"/>
  <c r="Q8" i="29"/>
  <c r="Q7" i="29"/>
  <c r="Q6" i="29"/>
  <c r="Q5" i="29"/>
  <c r="N5" i="29"/>
  <c r="Q4" i="29"/>
  <c r="Q30" i="28"/>
  <c r="Q29" i="28"/>
  <c r="Q28" i="28"/>
  <c r="Q27" i="28"/>
  <c r="Q26" i="28"/>
  <c r="Q25" i="28"/>
  <c r="Q24" i="28"/>
  <c r="Q23" i="28"/>
  <c r="Q22" i="28"/>
  <c r="Q21" i="28"/>
  <c r="Q20" i="28"/>
  <c r="Q19" i="28"/>
  <c r="Q18" i="28"/>
  <c r="Q17" i="28"/>
  <c r="Q16" i="28"/>
  <c r="Q15" i="28"/>
  <c r="Q14" i="28"/>
  <c r="Q13" i="28"/>
  <c r="Q12" i="28"/>
  <c r="Q11" i="28"/>
  <c r="Q10" i="28"/>
  <c r="Q9" i="28"/>
  <c r="Q8" i="28"/>
  <c r="Q7" i="28"/>
  <c r="Q6" i="28"/>
  <c r="Q5" i="28"/>
  <c r="Q4" i="28"/>
  <c r="N7" i="20" l="1"/>
  <c r="M7" i="20"/>
  <c r="L7" i="20"/>
  <c r="K6" i="20"/>
  <c r="K7" i="20"/>
  <c r="J6" i="20"/>
  <c r="I7" i="20"/>
  <c r="J7" i="20"/>
  <c r="I6" i="20"/>
  <c r="M2" i="20" l="1"/>
  <c r="L2" i="20"/>
  <c r="C18" i="2" l="1"/>
  <c r="C19" i="2" s="1"/>
  <c r="C17" i="2"/>
  <c r="H17" i="2"/>
  <c r="D17" i="2"/>
  <c r="E17" i="2"/>
  <c r="F17" i="2"/>
  <c r="G17" i="2"/>
  <c r="H18" i="2"/>
  <c r="H19" i="2" s="1"/>
  <c r="G18" i="2"/>
  <c r="G19" i="2" s="1"/>
  <c r="F18" i="2"/>
  <c r="F19" i="2" s="1"/>
  <c r="E18" i="2"/>
  <c r="E19" i="2" s="1"/>
  <c r="D18" i="2"/>
  <c r="D19" i="2" s="1"/>
  <c r="I7" i="2"/>
  <c r="J7" i="2"/>
  <c r="I3" i="2"/>
  <c r="N3" i="20" l="1"/>
  <c r="M3" i="20"/>
  <c r="L3" i="20"/>
  <c r="L8" i="20" s="1"/>
  <c r="K3" i="20"/>
  <c r="N6" i="20"/>
  <c r="M6" i="20"/>
  <c r="L6" i="20"/>
  <c r="N5" i="20"/>
  <c r="M5" i="20"/>
  <c r="L5" i="20"/>
  <c r="K5" i="20"/>
  <c r="N4" i="20"/>
  <c r="M4" i="20"/>
  <c r="L4" i="20"/>
  <c r="K4" i="20"/>
  <c r="N2" i="20"/>
  <c r="N9" i="20" s="1"/>
  <c r="J5" i="20"/>
  <c r="J4" i="20"/>
  <c r="J3" i="20"/>
  <c r="J2" i="20"/>
  <c r="K2" i="20"/>
  <c r="I5" i="20"/>
  <c r="I4" i="20"/>
  <c r="I3" i="20"/>
  <c r="I2" i="20"/>
  <c r="K9" i="20" l="1"/>
  <c r="I8" i="20"/>
  <c r="M9" i="20"/>
  <c r="I9" i="20"/>
  <c r="O2" i="20" s="1"/>
  <c r="J9" i="20"/>
  <c r="M8" i="20"/>
  <c r="S4" i="20" s="1"/>
  <c r="K8" i="20"/>
  <c r="N8" i="20"/>
  <c r="T4" i="20" s="1"/>
  <c r="J8" i="20"/>
  <c r="L9" i="20"/>
  <c r="R6" i="20" s="1"/>
  <c r="N15" i="2"/>
  <c r="N14" i="2"/>
  <c r="N13" i="2"/>
  <c r="N12" i="2"/>
  <c r="N11" i="2"/>
  <c r="N10" i="2"/>
  <c r="N9" i="2"/>
  <c r="N8" i="2"/>
  <c r="N7" i="2"/>
  <c r="N6" i="2"/>
  <c r="N5" i="2"/>
  <c r="N4" i="2"/>
  <c r="N3" i="2"/>
  <c r="M15" i="2"/>
  <c r="M14" i="2"/>
  <c r="M13" i="2"/>
  <c r="M12" i="2"/>
  <c r="M11" i="2"/>
  <c r="M10" i="2"/>
  <c r="M9" i="2"/>
  <c r="M8" i="2"/>
  <c r="M7" i="2"/>
  <c r="M6" i="2"/>
  <c r="M5" i="2"/>
  <c r="M4" i="2"/>
  <c r="M3" i="2"/>
  <c r="L15" i="2"/>
  <c r="L14" i="2"/>
  <c r="L13" i="2"/>
  <c r="L12" i="2"/>
  <c r="L11" i="2"/>
  <c r="L10" i="2"/>
  <c r="L9" i="2"/>
  <c r="L8" i="2"/>
  <c r="L7" i="2"/>
  <c r="L6" i="2"/>
  <c r="L5" i="2"/>
  <c r="L4" i="2"/>
  <c r="L3" i="2"/>
  <c r="K15" i="2"/>
  <c r="K14" i="2"/>
  <c r="K13" i="2"/>
  <c r="K12" i="2"/>
  <c r="K11" i="2"/>
  <c r="K10" i="2"/>
  <c r="K9" i="2"/>
  <c r="K8" i="2"/>
  <c r="K7" i="2"/>
  <c r="K6" i="2"/>
  <c r="K5" i="2"/>
  <c r="K4" i="2"/>
  <c r="K3" i="2"/>
  <c r="J15" i="2"/>
  <c r="J14" i="2"/>
  <c r="J13" i="2"/>
  <c r="J12" i="2"/>
  <c r="J11" i="2"/>
  <c r="J10" i="2"/>
  <c r="J9" i="2"/>
  <c r="J8" i="2"/>
  <c r="J6" i="2"/>
  <c r="J5" i="2"/>
  <c r="J4" i="2"/>
  <c r="J3" i="2"/>
  <c r="I15" i="2"/>
  <c r="I14" i="2"/>
  <c r="I13" i="2"/>
  <c r="I12" i="2"/>
  <c r="I11" i="2"/>
  <c r="I10" i="2"/>
  <c r="I9" i="2"/>
  <c r="I8" i="2"/>
  <c r="I6" i="2"/>
  <c r="I5" i="2"/>
  <c r="I4" i="2"/>
  <c r="L17" i="2" l="1"/>
  <c r="Q4" i="20"/>
  <c r="I17" i="2"/>
  <c r="O8" i="2" s="1"/>
  <c r="M16" i="2"/>
  <c r="O7" i="20"/>
  <c r="P5" i="20"/>
  <c r="I16" i="2"/>
  <c r="S3" i="20"/>
  <c r="O4" i="20"/>
  <c r="P4" i="20"/>
  <c r="T2" i="20"/>
  <c r="O3" i="20"/>
  <c r="R5" i="20"/>
  <c r="Q3" i="20"/>
  <c r="T7" i="20"/>
  <c r="S5" i="20"/>
  <c r="R2" i="20"/>
  <c r="R3" i="20"/>
  <c r="R4" i="20"/>
  <c r="Q7" i="20"/>
  <c r="T6" i="20"/>
  <c r="O5" i="20"/>
  <c r="P2" i="20"/>
  <c r="S2" i="20"/>
  <c r="Q2" i="20"/>
  <c r="R7" i="20"/>
  <c r="P6" i="20"/>
  <c r="Q6" i="20"/>
  <c r="O6" i="20"/>
  <c r="T5" i="20"/>
  <c r="S7" i="20"/>
  <c r="P7" i="20"/>
  <c r="Q5" i="20"/>
  <c r="T3" i="20"/>
  <c r="S6" i="20"/>
  <c r="P3" i="20"/>
  <c r="L16" i="2"/>
  <c r="R12" i="2" s="1"/>
  <c r="N17" i="2"/>
  <c r="J17" i="2"/>
  <c r="K16" i="2"/>
  <c r="Q3" i="2" s="1"/>
  <c r="M17" i="2"/>
  <c r="S5" i="2" s="1"/>
  <c r="N16" i="2"/>
  <c r="J16" i="2"/>
  <c r="K17" i="2"/>
  <c r="AA112" i="19"/>
  <c r="AA113" i="19"/>
  <c r="AA114" i="19"/>
  <c r="AA115" i="19"/>
  <c r="AA116" i="19"/>
  <c r="AA117" i="19"/>
  <c r="AA118" i="19"/>
  <c r="AA119" i="19"/>
  <c r="AA120" i="19"/>
  <c r="AA121" i="19"/>
  <c r="AA122" i="19"/>
  <c r="AA111" i="19"/>
  <c r="AA6" i="19"/>
  <c r="AA7" i="19"/>
  <c r="AA8" i="19"/>
  <c r="AA9" i="19"/>
  <c r="AA10" i="19"/>
  <c r="AA11" i="19"/>
  <c r="AA12" i="19"/>
  <c r="AA13" i="19"/>
  <c r="AA14" i="19"/>
  <c r="AA15" i="19"/>
  <c r="AA16" i="19"/>
  <c r="AA5" i="19"/>
  <c r="R7" i="2" l="1"/>
  <c r="Q5" i="2"/>
  <c r="U7" i="20"/>
  <c r="O8" i="20"/>
  <c r="O9" i="2"/>
  <c r="Q8" i="20"/>
  <c r="Q9" i="20"/>
  <c r="R9" i="20"/>
  <c r="R8" i="20"/>
  <c r="S9" i="20"/>
  <c r="S8" i="20"/>
  <c r="O13" i="2"/>
  <c r="P9" i="20"/>
  <c r="P8" i="20"/>
  <c r="O15" i="2"/>
  <c r="O6" i="2"/>
  <c r="T10" i="2"/>
  <c r="T9" i="20"/>
  <c r="T8" i="20"/>
  <c r="O9" i="20"/>
  <c r="P14" i="2"/>
  <c r="O12" i="2"/>
  <c r="T12" i="2"/>
  <c r="T11" i="2"/>
  <c r="R6" i="2"/>
  <c r="R8" i="2"/>
  <c r="Q8" i="2"/>
  <c r="O7" i="2"/>
  <c r="O3" i="2"/>
  <c r="T13" i="2"/>
  <c r="R5" i="2"/>
  <c r="R11" i="2"/>
  <c r="R4" i="2"/>
  <c r="O14" i="2"/>
  <c r="Q4" i="2"/>
  <c r="U2" i="20"/>
  <c r="U4" i="20"/>
  <c r="U5" i="20"/>
  <c r="U6" i="20"/>
  <c r="U3" i="20"/>
  <c r="S14" i="2"/>
  <c r="T7" i="2"/>
  <c r="Q14" i="2"/>
  <c r="T6" i="2"/>
  <c r="S3" i="2"/>
  <c r="T3" i="2"/>
  <c r="R13" i="2"/>
  <c r="Q10" i="2"/>
  <c r="P7" i="2"/>
  <c r="O4" i="2"/>
  <c r="S15" i="2"/>
  <c r="T9" i="2"/>
  <c r="S6" i="2"/>
  <c r="P5" i="2"/>
  <c r="T4" i="2"/>
  <c r="R14" i="2"/>
  <c r="Q11" i="2"/>
  <c r="P8" i="2"/>
  <c r="O5" i="2"/>
  <c r="Q13" i="2"/>
  <c r="P10" i="2"/>
  <c r="P13" i="2"/>
  <c r="P15" i="2"/>
  <c r="S7" i="2"/>
  <c r="S9" i="2"/>
  <c r="S10" i="2"/>
  <c r="T8" i="2"/>
  <c r="R3" i="2"/>
  <c r="T15" i="2"/>
  <c r="S12" i="2"/>
  <c r="R9" i="2"/>
  <c r="Q6" i="2"/>
  <c r="P3" i="2"/>
  <c r="T14" i="2"/>
  <c r="S11" i="2"/>
  <c r="T5" i="2"/>
  <c r="R15" i="2"/>
  <c r="O10" i="2"/>
  <c r="S13" i="2"/>
  <c r="R10" i="2"/>
  <c r="Q7" i="2"/>
  <c r="P4" i="2"/>
  <c r="Q9" i="2"/>
  <c r="P6" i="2"/>
  <c r="Q12" i="2"/>
  <c r="P9" i="2"/>
  <c r="S8" i="2"/>
  <c r="S4" i="2"/>
  <c r="P11" i="2"/>
  <c r="Q15" i="2"/>
  <c r="P12" i="2"/>
  <c r="O11" i="2"/>
  <c r="Y321" i="18"/>
  <c r="W318" i="18"/>
  <c r="U318" i="18"/>
  <c r="S318" i="18"/>
  <c r="Q318" i="18"/>
  <c r="O318" i="18"/>
  <c r="M318" i="18"/>
  <c r="W317" i="18"/>
  <c r="U317" i="18"/>
  <c r="S317" i="18"/>
  <c r="Q317" i="18"/>
  <c r="O317" i="18"/>
  <c r="M317" i="18"/>
  <c r="W316" i="18"/>
  <c r="U316" i="18"/>
  <c r="S316" i="18"/>
  <c r="Q316" i="18"/>
  <c r="O316" i="18"/>
  <c r="M316" i="18"/>
  <c r="W315" i="18"/>
  <c r="U315" i="18"/>
  <c r="S315" i="18"/>
  <c r="Q315" i="18"/>
  <c r="O315" i="18"/>
  <c r="M315" i="18"/>
  <c r="W314" i="18"/>
  <c r="U314" i="18"/>
  <c r="S314" i="18"/>
  <c r="Q314" i="18"/>
  <c r="O314" i="18"/>
  <c r="M314" i="18"/>
  <c r="W313" i="18"/>
  <c r="U313" i="18"/>
  <c r="S313" i="18"/>
  <c r="Q313" i="18"/>
  <c r="O313" i="18"/>
  <c r="M313" i="18"/>
  <c r="W312" i="18"/>
  <c r="U312" i="18"/>
  <c r="S312" i="18"/>
  <c r="Q312" i="18"/>
  <c r="O312" i="18"/>
  <c r="M312" i="18"/>
  <c r="W311" i="18"/>
  <c r="U311" i="18"/>
  <c r="S311" i="18"/>
  <c r="Q311" i="18"/>
  <c r="O311" i="18"/>
  <c r="M311" i="18"/>
  <c r="W310" i="18"/>
  <c r="U310" i="18"/>
  <c r="S310" i="18"/>
  <c r="Q310" i="18"/>
  <c r="O310" i="18"/>
  <c r="M310" i="18"/>
  <c r="W309" i="18"/>
  <c r="U309" i="18"/>
  <c r="S309" i="18"/>
  <c r="Q309" i="18"/>
  <c r="O309" i="18"/>
  <c r="M309" i="18"/>
  <c r="W308" i="18"/>
  <c r="U308" i="18"/>
  <c r="S308" i="18"/>
  <c r="Q308" i="18"/>
  <c r="O308" i="18"/>
  <c r="M308" i="18"/>
  <c r="W307" i="18"/>
  <c r="U307" i="18"/>
  <c r="S307" i="18"/>
  <c r="Q307" i="18"/>
  <c r="O307" i="18"/>
  <c r="M307" i="18"/>
  <c r="W306" i="18"/>
  <c r="U306" i="18"/>
  <c r="S306" i="18"/>
  <c r="Q306" i="18"/>
  <c r="O306" i="18"/>
  <c r="M306" i="18"/>
  <c r="W305" i="18"/>
  <c r="U305" i="18"/>
  <c r="S305" i="18"/>
  <c r="Q305" i="18"/>
  <c r="O305" i="18"/>
  <c r="M305" i="18"/>
  <c r="W304" i="18"/>
  <c r="U304" i="18"/>
  <c r="S304" i="18"/>
  <c r="Q304" i="18"/>
  <c r="O304" i="18"/>
  <c r="M304" i="18"/>
  <c r="W303" i="18"/>
  <c r="U303" i="18"/>
  <c r="S303" i="18"/>
  <c r="Q303" i="18"/>
  <c r="O303" i="18"/>
  <c r="M303" i="18"/>
  <c r="W302" i="18"/>
  <c r="U302" i="18"/>
  <c r="S302" i="18"/>
  <c r="Q302" i="18"/>
  <c r="O302" i="18"/>
  <c r="M302" i="18"/>
  <c r="W301" i="18"/>
  <c r="U301" i="18"/>
  <c r="S301" i="18"/>
  <c r="Q301" i="18"/>
  <c r="O301" i="18"/>
  <c r="M301" i="18"/>
  <c r="W300" i="18"/>
  <c r="U300" i="18"/>
  <c r="S300" i="18"/>
  <c r="Q300" i="18"/>
  <c r="O300" i="18"/>
  <c r="M300" i="18"/>
  <c r="W299" i="18"/>
  <c r="U299" i="18"/>
  <c r="S299" i="18"/>
  <c r="Q299" i="18"/>
  <c r="O299" i="18"/>
  <c r="M299" i="18"/>
  <c r="W298" i="18"/>
  <c r="U298" i="18"/>
  <c r="S298" i="18"/>
  <c r="Q298" i="18"/>
  <c r="O298" i="18"/>
  <c r="M298" i="18"/>
  <c r="W297" i="18"/>
  <c r="U297" i="18"/>
  <c r="S297" i="18"/>
  <c r="Q297" i="18"/>
  <c r="O297" i="18"/>
  <c r="M297" i="18"/>
  <c r="W296" i="18"/>
  <c r="U296" i="18"/>
  <c r="S296" i="18"/>
  <c r="Q296" i="18"/>
  <c r="O296" i="18"/>
  <c r="M296" i="18"/>
  <c r="W295" i="18"/>
  <c r="U295" i="18"/>
  <c r="S295" i="18"/>
  <c r="Q295" i="18"/>
  <c r="O295" i="18"/>
  <c r="M295" i="18"/>
  <c r="W294" i="18"/>
  <c r="U294" i="18"/>
  <c r="S294" i="18"/>
  <c r="Q294" i="18"/>
  <c r="O294" i="18"/>
  <c r="M294" i="18"/>
  <c r="W293" i="18"/>
  <c r="U293" i="18"/>
  <c r="S293" i="18"/>
  <c r="Q293" i="18"/>
  <c r="O293" i="18"/>
  <c r="M293" i="18"/>
  <c r="W292" i="18"/>
  <c r="U292" i="18"/>
  <c r="S292" i="18"/>
  <c r="Q292" i="18"/>
  <c r="O292" i="18"/>
  <c r="M292" i="18"/>
  <c r="W291" i="18"/>
  <c r="U291" i="18"/>
  <c r="S291" i="18"/>
  <c r="Q291" i="18"/>
  <c r="O291" i="18"/>
  <c r="M291" i="18"/>
  <c r="W290" i="18"/>
  <c r="U290" i="18"/>
  <c r="S290" i="18"/>
  <c r="Q290" i="18"/>
  <c r="O290" i="18"/>
  <c r="M290" i="18"/>
  <c r="W289" i="18"/>
  <c r="U289" i="18"/>
  <c r="S289" i="18"/>
  <c r="Q289" i="18"/>
  <c r="O289" i="18"/>
  <c r="M289" i="18"/>
  <c r="W288" i="18"/>
  <c r="U288" i="18"/>
  <c r="S288" i="18"/>
  <c r="Q288" i="18"/>
  <c r="O288" i="18"/>
  <c r="M288" i="18"/>
  <c r="W287" i="18"/>
  <c r="U287" i="18"/>
  <c r="S287" i="18"/>
  <c r="Q287" i="18"/>
  <c r="O287" i="18"/>
  <c r="M287" i="18"/>
  <c r="W286" i="18"/>
  <c r="U286" i="18"/>
  <c r="S286" i="18"/>
  <c r="Q286" i="18"/>
  <c r="O286" i="18"/>
  <c r="M286" i="18"/>
  <c r="W285" i="18"/>
  <c r="U285" i="18"/>
  <c r="S285" i="18"/>
  <c r="Q285" i="18"/>
  <c r="O285" i="18"/>
  <c r="M285" i="18"/>
  <c r="W284" i="18"/>
  <c r="U284" i="18"/>
  <c r="S284" i="18"/>
  <c r="Q284" i="18"/>
  <c r="O284" i="18"/>
  <c r="M284" i="18"/>
  <c r="W283" i="18"/>
  <c r="U283" i="18"/>
  <c r="S283" i="18"/>
  <c r="Q283" i="18"/>
  <c r="O283" i="18"/>
  <c r="M283" i="18"/>
  <c r="W282" i="18"/>
  <c r="U282" i="18"/>
  <c r="S282" i="18"/>
  <c r="Q282" i="18"/>
  <c r="O282" i="18"/>
  <c r="M282" i="18"/>
  <c r="W281" i="18"/>
  <c r="U281" i="18"/>
  <c r="S281" i="18"/>
  <c r="Q281" i="18"/>
  <c r="O281" i="18"/>
  <c r="M281" i="18"/>
  <c r="W280" i="18"/>
  <c r="U280" i="18"/>
  <c r="S280" i="18"/>
  <c r="Q280" i="18"/>
  <c r="O280" i="18"/>
  <c r="M280" i="18"/>
  <c r="W279" i="18"/>
  <c r="U279" i="18"/>
  <c r="S279" i="18"/>
  <c r="Q279" i="18"/>
  <c r="O279" i="18"/>
  <c r="M279" i="18"/>
  <c r="W278" i="18"/>
  <c r="U278" i="18"/>
  <c r="S278" i="18"/>
  <c r="Q278" i="18"/>
  <c r="O278" i="18"/>
  <c r="M278" i="18"/>
  <c r="W277" i="18"/>
  <c r="U277" i="18"/>
  <c r="S277" i="18"/>
  <c r="Q277" i="18"/>
  <c r="O277" i="18"/>
  <c r="M277" i="18"/>
  <c r="W276" i="18"/>
  <c r="U276" i="18"/>
  <c r="S276" i="18"/>
  <c r="Q276" i="18"/>
  <c r="O276" i="18"/>
  <c r="M276" i="18"/>
  <c r="W275" i="18"/>
  <c r="U275" i="18"/>
  <c r="S275" i="18"/>
  <c r="Q275" i="18"/>
  <c r="O275" i="18"/>
  <c r="M275" i="18"/>
  <c r="W274" i="18"/>
  <c r="U274" i="18"/>
  <c r="S274" i="18"/>
  <c r="Q274" i="18"/>
  <c r="O274" i="18"/>
  <c r="M274" i="18"/>
  <c r="W273" i="18"/>
  <c r="U273" i="18"/>
  <c r="S273" i="18"/>
  <c r="Q273" i="18"/>
  <c r="O273" i="18"/>
  <c r="M273" i="18"/>
  <c r="W272" i="18"/>
  <c r="U272" i="18"/>
  <c r="S272" i="18"/>
  <c r="Q272" i="18"/>
  <c r="O272" i="18"/>
  <c r="M272" i="18"/>
  <c r="W271" i="18"/>
  <c r="U271" i="18"/>
  <c r="S271" i="18"/>
  <c r="Q271" i="18"/>
  <c r="O271" i="18"/>
  <c r="M271" i="18"/>
  <c r="W270" i="18"/>
  <c r="U270" i="18"/>
  <c r="S270" i="18"/>
  <c r="Q270" i="18"/>
  <c r="O270" i="18"/>
  <c r="M270" i="18"/>
  <c r="W269" i="18"/>
  <c r="U269" i="18"/>
  <c r="S269" i="18"/>
  <c r="Q269" i="18"/>
  <c r="O269" i="18"/>
  <c r="M269" i="18"/>
  <c r="W268" i="18"/>
  <c r="U268" i="18"/>
  <c r="S268" i="18"/>
  <c r="Q268" i="18"/>
  <c r="O268" i="18"/>
  <c r="M268" i="18"/>
  <c r="W267" i="18"/>
  <c r="U267" i="18"/>
  <c r="S267" i="18"/>
  <c r="Q267" i="18"/>
  <c r="O267" i="18"/>
  <c r="M267" i="18"/>
  <c r="W266" i="18"/>
  <c r="U266" i="18"/>
  <c r="S266" i="18"/>
  <c r="Q266" i="18"/>
  <c r="O266" i="18"/>
  <c r="M266" i="18"/>
  <c r="W265" i="18"/>
  <c r="U265" i="18"/>
  <c r="S265" i="18"/>
  <c r="Q265" i="18"/>
  <c r="O265" i="18"/>
  <c r="M265" i="18"/>
  <c r="W264" i="18"/>
  <c r="U264" i="18"/>
  <c r="S264" i="18"/>
  <c r="Q264" i="18"/>
  <c r="O264" i="18"/>
  <c r="M264" i="18"/>
  <c r="W263" i="18"/>
  <c r="U263" i="18"/>
  <c r="S263" i="18"/>
  <c r="Q263" i="18"/>
  <c r="O263" i="18"/>
  <c r="M263" i="18"/>
  <c r="W262" i="18"/>
  <c r="U262" i="18"/>
  <c r="S262" i="18"/>
  <c r="Q262" i="18"/>
  <c r="O262" i="18"/>
  <c r="M262" i="18"/>
  <c r="W261" i="18"/>
  <c r="U261" i="18"/>
  <c r="S261" i="18"/>
  <c r="Q261" i="18"/>
  <c r="O261" i="18"/>
  <c r="M261" i="18"/>
  <c r="W260" i="18"/>
  <c r="U260" i="18"/>
  <c r="S260" i="18"/>
  <c r="Q260" i="18"/>
  <c r="O260" i="18"/>
  <c r="M260" i="18"/>
  <c r="W259" i="18"/>
  <c r="U259" i="18"/>
  <c r="S259" i="18"/>
  <c r="Q259" i="18"/>
  <c r="O259" i="18"/>
  <c r="M259" i="18"/>
  <c r="W258" i="18"/>
  <c r="U258" i="18"/>
  <c r="S258" i="18"/>
  <c r="Q258" i="18"/>
  <c r="O258" i="18"/>
  <c r="M258" i="18"/>
  <c r="W257" i="18"/>
  <c r="U257" i="18"/>
  <c r="S257" i="18"/>
  <c r="Q257" i="18"/>
  <c r="O257" i="18"/>
  <c r="M257" i="18"/>
  <c r="W256" i="18"/>
  <c r="U256" i="18"/>
  <c r="S256" i="18"/>
  <c r="Q256" i="18"/>
  <c r="O256" i="18"/>
  <c r="M256" i="18"/>
  <c r="W255" i="18"/>
  <c r="U255" i="18"/>
  <c r="S255" i="18"/>
  <c r="Q255" i="18"/>
  <c r="O255" i="18"/>
  <c r="M255" i="18"/>
  <c r="W254" i="18"/>
  <c r="U254" i="18"/>
  <c r="S254" i="18"/>
  <c r="Q254" i="18"/>
  <c r="O254" i="18"/>
  <c r="M254" i="18"/>
  <c r="W253" i="18"/>
  <c r="U253" i="18"/>
  <c r="S253" i="18"/>
  <c r="Q253" i="18"/>
  <c r="O253" i="18"/>
  <c r="M253" i="18"/>
  <c r="W252" i="18"/>
  <c r="U252" i="18"/>
  <c r="S252" i="18"/>
  <c r="Q252" i="18"/>
  <c r="O252" i="18"/>
  <c r="M252" i="18"/>
  <c r="W251" i="18"/>
  <c r="U251" i="18"/>
  <c r="S251" i="18"/>
  <c r="Q251" i="18"/>
  <c r="O251" i="18"/>
  <c r="M251" i="18"/>
  <c r="W250" i="18"/>
  <c r="U250" i="18"/>
  <c r="S250" i="18"/>
  <c r="Q250" i="18"/>
  <c r="O250" i="18"/>
  <c r="M250" i="18"/>
  <c r="W249" i="18"/>
  <c r="U249" i="18"/>
  <c r="S249" i="18"/>
  <c r="Q249" i="18"/>
  <c r="O249" i="18"/>
  <c r="M249" i="18"/>
  <c r="W248" i="18"/>
  <c r="U248" i="18"/>
  <c r="S248" i="18"/>
  <c r="Q248" i="18"/>
  <c r="O248" i="18"/>
  <c r="M248" i="18"/>
  <c r="W247" i="18"/>
  <c r="U247" i="18"/>
  <c r="S247" i="18"/>
  <c r="Q247" i="18"/>
  <c r="O247" i="18"/>
  <c r="M247" i="18"/>
  <c r="W246" i="18"/>
  <c r="U246" i="18"/>
  <c r="S246" i="18"/>
  <c r="Q246" i="18"/>
  <c r="O246" i="18"/>
  <c r="M246" i="18"/>
  <c r="W245" i="18"/>
  <c r="U245" i="18"/>
  <c r="S245" i="18"/>
  <c r="Q245" i="18"/>
  <c r="O245" i="18"/>
  <c r="M245" i="18"/>
  <c r="W244" i="18"/>
  <c r="U244" i="18"/>
  <c r="S244" i="18"/>
  <c r="Q244" i="18"/>
  <c r="O244" i="18"/>
  <c r="M244" i="18"/>
  <c r="W243" i="18"/>
  <c r="U243" i="18"/>
  <c r="S243" i="18"/>
  <c r="Q243" i="18"/>
  <c r="O243" i="18"/>
  <c r="M243" i="18"/>
  <c r="W242" i="18"/>
  <c r="U242" i="18"/>
  <c r="S242" i="18"/>
  <c r="Q242" i="18"/>
  <c r="O242" i="18"/>
  <c r="M242" i="18"/>
  <c r="W241" i="18"/>
  <c r="U241" i="18"/>
  <c r="S241" i="18"/>
  <c r="Q241" i="18"/>
  <c r="O241" i="18"/>
  <c r="M241" i="18"/>
  <c r="W240" i="18"/>
  <c r="U240" i="18"/>
  <c r="S240" i="18"/>
  <c r="Q240" i="18"/>
  <c r="O240" i="18"/>
  <c r="M240" i="18"/>
  <c r="W239" i="18"/>
  <c r="U239" i="18"/>
  <c r="S239" i="18"/>
  <c r="Q239" i="18"/>
  <c r="O239" i="18"/>
  <c r="M239" i="18"/>
  <c r="W238" i="18"/>
  <c r="U238" i="18"/>
  <c r="S238" i="18"/>
  <c r="Q238" i="18"/>
  <c r="O238" i="18"/>
  <c r="M238" i="18"/>
  <c r="W237" i="18"/>
  <c r="U237" i="18"/>
  <c r="S237" i="18"/>
  <c r="Q237" i="18"/>
  <c r="O237" i="18"/>
  <c r="M237" i="18"/>
  <c r="W236" i="18"/>
  <c r="U236" i="18"/>
  <c r="S236" i="18"/>
  <c r="Q236" i="18"/>
  <c r="O236" i="18"/>
  <c r="M236" i="18"/>
  <c r="W235" i="18"/>
  <c r="U235" i="18"/>
  <c r="S235" i="18"/>
  <c r="Q235" i="18"/>
  <c r="O235" i="18"/>
  <c r="M235" i="18"/>
  <c r="W234" i="18"/>
  <c r="U234" i="18"/>
  <c r="S234" i="18"/>
  <c r="Q234" i="18"/>
  <c r="O234" i="18"/>
  <c r="M234" i="18"/>
  <c r="W233" i="18"/>
  <c r="U233" i="18"/>
  <c r="S233" i="18"/>
  <c r="Q233" i="18"/>
  <c r="O233" i="18"/>
  <c r="M233" i="18"/>
  <c r="W232" i="18"/>
  <c r="U232" i="18"/>
  <c r="S232" i="18"/>
  <c r="Q232" i="18"/>
  <c r="O232" i="18"/>
  <c r="M232" i="18"/>
  <c r="W231" i="18"/>
  <c r="U231" i="18"/>
  <c r="S231" i="18"/>
  <c r="Q231" i="18"/>
  <c r="O231" i="18"/>
  <c r="M231" i="18"/>
  <c r="W230" i="18"/>
  <c r="U230" i="18"/>
  <c r="S230" i="18"/>
  <c r="Q230" i="18"/>
  <c r="O230" i="18"/>
  <c r="M230" i="18"/>
  <c r="W229" i="18"/>
  <c r="U229" i="18"/>
  <c r="S229" i="18"/>
  <c r="Q229" i="18"/>
  <c r="O229" i="18"/>
  <c r="M229" i="18"/>
  <c r="W228" i="18"/>
  <c r="U228" i="18"/>
  <c r="S228" i="18"/>
  <c r="Q228" i="18"/>
  <c r="O228" i="18"/>
  <c r="M228" i="18"/>
  <c r="W227" i="18"/>
  <c r="U227" i="18"/>
  <c r="S227" i="18"/>
  <c r="Q227" i="18"/>
  <c r="O227" i="18"/>
  <c r="M227" i="18"/>
  <c r="W226" i="18"/>
  <c r="U226" i="18"/>
  <c r="S226" i="18"/>
  <c r="Q226" i="18"/>
  <c r="O226" i="18"/>
  <c r="M226" i="18"/>
  <c r="W225" i="18"/>
  <c r="U225" i="18"/>
  <c r="S225" i="18"/>
  <c r="Q225" i="18"/>
  <c r="O225" i="18"/>
  <c r="M225" i="18"/>
  <c r="W224" i="18"/>
  <c r="U224" i="18"/>
  <c r="S224" i="18"/>
  <c r="Q224" i="18"/>
  <c r="O224" i="18"/>
  <c r="M224" i="18"/>
  <c r="W223" i="18"/>
  <c r="U223" i="18"/>
  <c r="S223" i="18"/>
  <c r="Q223" i="18"/>
  <c r="O223" i="18"/>
  <c r="M223" i="18"/>
  <c r="W222" i="18"/>
  <c r="U222" i="18"/>
  <c r="S222" i="18"/>
  <c r="Q222" i="18"/>
  <c r="O222" i="18"/>
  <c r="M222" i="18"/>
  <c r="W221" i="18"/>
  <c r="U221" i="18"/>
  <c r="S221" i="18"/>
  <c r="Q221" i="18"/>
  <c r="O221" i="18"/>
  <c r="M221" i="18"/>
  <c r="W220" i="18"/>
  <c r="U220" i="18"/>
  <c r="S220" i="18"/>
  <c r="Q220" i="18"/>
  <c r="O220" i="18"/>
  <c r="M220" i="18"/>
  <c r="W219" i="18"/>
  <c r="U219" i="18"/>
  <c r="S219" i="18"/>
  <c r="Q219" i="18"/>
  <c r="O219" i="18"/>
  <c r="M219" i="18"/>
  <c r="W218" i="18"/>
  <c r="U218" i="18"/>
  <c r="S218" i="18"/>
  <c r="Q218" i="18"/>
  <c r="O218" i="18"/>
  <c r="M218" i="18"/>
  <c r="W217" i="18"/>
  <c r="U217" i="18"/>
  <c r="S217" i="18"/>
  <c r="Q217" i="18"/>
  <c r="O217" i="18"/>
  <c r="M217" i="18"/>
  <c r="W216" i="18"/>
  <c r="U216" i="18"/>
  <c r="S216" i="18"/>
  <c r="Q216" i="18"/>
  <c r="O216" i="18"/>
  <c r="M216" i="18"/>
  <c r="W215" i="18"/>
  <c r="U215" i="18"/>
  <c r="S215" i="18"/>
  <c r="Q215" i="18"/>
  <c r="O215" i="18"/>
  <c r="M215" i="18"/>
  <c r="W214" i="18"/>
  <c r="U214" i="18"/>
  <c r="S214" i="18"/>
  <c r="Q214" i="18"/>
  <c r="O214" i="18"/>
  <c r="M214" i="18"/>
  <c r="W213" i="18"/>
  <c r="U213" i="18"/>
  <c r="S213" i="18"/>
  <c r="Q213" i="18"/>
  <c r="O213" i="18"/>
  <c r="M213" i="18"/>
  <c r="W212" i="18"/>
  <c r="U212" i="18"/>
  <c r="S212" i="18"/>
  <c r="Q212" i="18"/>
  <c r="O212" i="18"/>
  <c r="M212" i="18"/>
  <c r="W211" i="18"/>
  <c r="U211" i="18"/>
  <c r="S211" i="18"/>
  <c r="Q211" i="18"/>
  <c r="O211" i="18"/>
  <c r="M211" i="18"/>
  <c r="W210" i="18"/>
  <c r="U210" i="18"/>
  <c r="S210" i="18"/>
  <c r="Q210" i="18"/>
  <c r="O210" i="18"/>
  <c r="M210" i="18"/>
  <c r="W209" i="18"/>
  <c r="U209" i="18"/>
  <c r="S209" i="18"/>
  <c r="Q209" i="18"/>
  <c r="O209" i="18"/>
  <c r="M209" i="18"/>
  <c r="W208" i="18"/>
  <c r="U208" i="18"/>
  <c r="S208" i="18"/>
  <c r="Q208" i="18"/>
  <c r="O208" i="18"/>
  <c r="M208" i="18"/>
  <c r="W207" i="18"/>
  <c r="U207" i="18"/>
  <c r="S207" i="18"/>
  <c r="Q207" i="18"/>
  <c r="O207" i="18"/>
  <c r="M207" i="18"/>
  <c r="W206" i="18"/>
  <c r="U206" i="18"/>
  <c r="S206" i="18"/>
  <c r="Q206" i="18"/>
  <c r="O206" i="18"/>
  <c r="M206" i="18"/>
  <c r="W205" i="18"/>
  <c r="U205" i="18"/>
  <c r="S205" i="18"/>
  <c r="Q205" i="18"/>
  <c r="O205" i="18"/>
  <c r="M205" i="18"/>
  <c r="W204" i="18"/>
  <c r="U204" i="18"/>
  <c r="S204" i="18"/>
  <c r="Q204" i="18"/>
  <c r="O204" i="18"/>
  <c r="M204" i="18"/>
  <c r="W203" i="18"/>
  <c r="U203" i="18"/>
  <c r="S203" i="18"/>
  <c r="Q203" i="18"/>
  <c r="O203" i="18"/>
  <c r="M203" i="18"/>
  <c r="W202" i="18"/>
  <c r="U202" i="18"/>
  <c r="S202" i="18"/>
  <c r="Q202" i="18"/>
  <c r="O202" i="18"/>
  <c r="M202" i="18"/>
  <c r="W201" i="18"/>
  <c r="U201" i="18"/>
  <c r="S201" i="18"/>
  <c r="Q201" i="18"/>
  <c r="O201" i="18"/>
  <c r="M201" i="18"/>
  <c r="W200" i="18"/>
  <c r="U200" i="18"/>
  <c r="S200" i="18"/>
  <c r="Q200" i="18"/>
  <c r="O200" i="18"/>
  <c r="M200" i="18"/>
  <c r="W199" i="18"/>
  <c r="U199" i="18"/>
  <c r="S199" i="18"/>
  <c r="Q199" i="18"/>
  <c r="O199" i="18"/>
  <c r="M199" i="18"/>
  <c r="W198" i="18"/>
  <c r="U198" i="18"/>
  <c r="S198" i="18"/>
  <c r="Q198" i="18"/>
  <c r="O198" i="18"/>
  <c r="M198" i="18"/>
  <c r="W197" i="18"/>
  <c r="U197" i="18"/>
  <c r="S197" i="18"/>
  <c r="Q197" i="18"/>
  <c r="O197" i="18"/>
  <c r="M197" i="18"/>
  <c r="W196" i="18"/>
  <c r="U196" i="18"/>
  <c r="S196" i="18"/>
  <c r="Q196" i="18"/>
  <c r="O196" i="18"/>
  <c r="M196" i="18"/>
  <c r="W195" i="18"/>
  <c r="U195" i="18"/>
  <c r="S195" i="18"/>
  <c r="Q195" i="18"/>
  <c r="O195" i="18"/>
  <c r="M195" i="18"/>
  <c r="W194" i="18"/>
  <c r="U194" i="18"/>
  <c r="S194" i="18"/>
  <c r="Q194" i="18"/>
  <c r="O194" i="18"/>
  <c r="M194" i="18"/>
  <c r="W193" i="18"/>
  <c r="U193" i="18"/>
  <c r="S193" i="18"/>
  <c r="Q193" i="18"/>
  <c r="O193" i="18"/>
  <c r="M193" i="18"/>
  <c r="W192" i="18"/>
  <c r="U192" i="18"/>
  <c r="S192" i="18"/>
  <c r="Q192" i="18"/>
  <c r="O192" i="18"/>
  <c r="M192" i="18"/>
  <c r="W191" i="18"/>
  <c r="U191" i="18"/>
  <c r="S191" i="18"/>
  <c r="Q191" i="18"/>
  <c r="O191" i="18"/>
  <c r="M191" i="18"/>
  <c r="W190" i="18"/>
  <c r="U190" i="18"/>
  <c r="S190" i="18"/>
  <c r="Q190" i="18"/>
  <c r="O190" i="18"/>
  <c r="M190" i="18"/>
  <c r="W189" i="18"/>
  <c r="U189" i="18"/>
  <c r="S189" i="18"/>
  <c r="Q189" i="18"/>
  <c r="O189" i="18"/>
  <c r="M189" i="18"/>
  <c r="W188" i="18"/>
  <c r="U188" i="18"/>
  <c r="S188" i="18"/>
  <c r="Q188" i="18"/>
  <c r="O188" i="18"/>
  <c r="M188" i="18"/>
  <c r="W187" i="18"/>
  <c r="U187" i="18"/>
  <c r="S187" i="18"/>
  <c r="Q187" i="18"/>
  <c r="O187" i="18"/>
  <c r="M187" i="18"/>
  <c r="W186" i="18"/>
  <c r="U186" i="18"/>
  <c r="S186" i="18"/>
  <c r="Q186" i="18"/>
  <c r="O186" i="18"/>
  <c r="M186" i="18"/>
  <c r="W185" i="18"/>
  <c r="U185" i="18"/>
  <c r="S185" i="18"/>
  <c r="Q185" i="18"/>
  <c r="O185" i="18"/>
  <c r="M185" i="18"/>
  <c r="W184" i="18"/>
  <c r="U184" i="18"/>
  <c r="S184" i="18"/>
  <c r="Q184" i="18"/>
  <c r="O184" i="18"/>
  <c r="M184" i="18"/>
  <c r="W183" i="18"/>
  <c r="U183" i="18"/>
  <c r="S183" i="18"/>
  <c r="Q183" i="18"/>
  <c r="O183" i="18"/>
  <c r="M183" i="18"/>
  <c r="W182" i="18"/>
  <c r="U182" i="18"/>
  <c r="S182" i="18"/>
  <c r="Q182" i="18"/>
  <c r="O182" i="18"/>
  <c r="M182" i="18"/>
  <c r="W181" i="18"/>
  <c r="U181" i="18"/>
  <c r="S181" i="18"/>
  <c r="Q181" i="18"/>
  <c r="O181" i="18"/>
  <c r="M181" i="18"/>
  <c r="W180" i="18"/>
  <c r="U180" i="18"/>
  <c r="S180" i="18"/>
  <c r="Q180" i="18"/>
  <c r="O180" i="18"/>
  <c r="M180" i="18"/>
  <c r="W179" i="18"/>
  <c r="U179" i="18"/>
  <c r="S179" i="18"/>
  <c r="Q179" i="18"/>
  <c r="O179" i="18"/>
  <c r="M179" i="18"/>
  <c r="W178" i="18"/>
  <c r="U178" i="18"/>
  <c r="S178" i="18"/>
  <c r="Q178" i="18"/>
  <c r="O178" i="18"/>
  <c r="M178" i="18"/>
  <c r="W177" i="18"/>
  <c r="U177" i="18"/>
  <c r="S177" i="18"/>
  <c r="Q177" i="18"/>
  <c r="O177" i="18"/>
  <c r="M177" i="18"/>
  <c r="W176" i="18"/>
  <c r="U176" i="18"/>
  <c r="S176" i="18"/>
  <c r="Q176" i="18"/>
  <c r="O176" i="18"/>
  <c r="M176" i="18"/>
  <c r="W175" i="18"/>
  <c r="U175" i="18"/>
  <c r="S175" i="18"/>
  <c r="Q175" i="18"/>
  <c r="O175" i="18"/>
  <c r="M175" i="18"/>
  <c r="W174" i="18"/>
  <c r="U174" i="18"/>
  <c r="S174" i="18"/>
  <c r="Q174" i="18"/>
  <c r="O174" i="18"/>
  <c r="M174" i="18"/>
  <c r="W173" i="18"/>
  <c r="U173" i="18"/>
  <c r="S173" i="18"/>
  <c r="Q173" i="18"/>
  <c r="O173" i="18"/>
  <c r="M173" i="18"/>
  <c r="W172" i="18"/>
  <c r="U172" i="18"/>
  <c r="S172" i="18"/>
  <c r="Q172" i="18"/>
  <c r="O172" i="18"/>
  <c r="M172" i="18"/>
  <c r="W171" i="18"/>
  <c r="U171" i="18"/>
  <c r="S171" i="18"/>
  <c r="Q171" i="18"/>
  <c r="O171" i="18"/>
  <c r="M171" i="18"/>
  <c r="W170" i="18"/>
  <c r="U170" i="18"/>
  <c r="S170" i="18"/>
  <c r="Q170" i="18"/>
  <c r="O170" i="18"/>
  <c r="M170" i="18"/>
  <c r="W169" i="18"/>
  <c r="U169" i="18"/>
  <c r="S169" i="18"/>
  <c r="Q169" i="18"/>
  <c r="O169" i="18"/>
  <c r="M169" i="18"/>
  <c r="W168" i="18"/>
  <c r="U168" i="18"/>
  <c r="S168" i="18"/>
  <c r="Q168" i="18"/>
  <c r="O168" i="18"/>
  <c r="M168" i="18"/>
  <c r="W167" i="18"/>
  <c r="U167" i="18"/>
  <c r="S167" i="18"/>
  <c r="Q167" i="18"/>
  <c r="O167" i="18"/>
  <c r="M167" i="18"/>
  <c r="W166" i="18"/>
  <c r="U166" i="18"/>
  <c r="S166" i="18"/>
  <c r="Q166" i="18"/>
  <c r="O166" i="18"/>
  <c r="M166" i="18"/>
  <c r="W165" i="18"/>
  <c r="U165" i="18"/>
  <c r="S165" i="18"/>
  <c r="Q165" i="18"/>
  <c r="O165" i="18"/>
  <c r="M165" i="18"/>
  <c r="W164" i="18"/>
  <c r="U164" i="18"/>
  <c r="S164" i="18"/>
  <c r="Q164" i="18"/>
  <c r="O164" i="18"/>
  <c r="M164" i="18"/>
  <c r="W163" i="18"/>
  <c r="U163" i="18"/>
  <c r="S163" i="18"/>
  <c r="Q163" i="18"/>
  <c r="O163" i="18"/>
  <c r="M163" i="18"/>
  <c r="W162" i="18"/>
  <c r="U162" i="18"/>
  <c r="S162" i="18"/>
  <c r="Q162" i="18"/>
  <c r="O162" i="18"/>
  <c r="M162" i="18"/>
  <c r="W161" i="18"/>
  <c r="U161" i="18"/>
  <c r="S161" i="18"/>
  <c r="Q161" i="18"/>
  <c r="O161" i="18"/>
  <c r="M161" i="18"/>
  <c r="W160" i="18"/>
  <c r="U160" i="18"/>
  <c r="S160" i="18"/>
  <c r="Q160" i="18"/>
  <c r="O160" i="18"/>
  <c r="M160" i="18"/>
  <c r="W159" i="18"/>
  <c r="U159" i="18"/>
  <c r="S159" i="18"/>
  <c r="Q159" i="18"/>
  <c r="O159" i="18"/>
  <c r="M159" i="18"/>
  <c r="W158" i="18"/>
  <c r="U158" i="18"/>
  <c r="S158" i="18"/>
  <c r="Q158" i="18"/>
  <c r="O158" i="18"/>
  <c r="M158" i="18"/>
  <c r="W157" i="18"/>
  <c r="U157" i="18"/>
  <c r="S157" i="18"/>
  <c r="Q157" i="18"/>
  <c r="O157" i="18"/>
  <c r="M157" i="18"/>
  <c r="W156" i="18"/>
  <c r="U156" i="18"/>
  <c r="S156" i="18"/>
  <c r="Q156" i="18"/>
  <c r="O156" i="18"/>
  <c r="M156" i="18"/>
  <c r="W155" i="18"/>
  <c r="U155" i="18"/>
  <c r="S155" i="18"/>
  <c r="Q155" i="18"/>
  <c r="O155" i="18"/>
  <c r="M155" i="18"/>
  <c r="W154" i="18"/>
  <c r="U154" i="18"/>
  <c r="S154" i="18"/>
  <c r="Q154" i="18"/>
  <c r="O154" i="18"/>
  <c r="M154" i="18"/>
  <c r="W153" i="18"/>
  <c r="U153" i="18"/>
  <c r="S153" i="18"/>
  <c r="Q153" i="18"/>
  <c r="O153" i="18"/>
  <c r="M153" i="18"/>
  <c r="W152" i="18"/>
  <c r="U152" i="18"/>
  <c r="S152" i="18"/>
  <c r="Q152" i="18"/>
  <c r="O152" i="18"/>
  <c r="M152" i="18"/>
  <c r="W151" i="18"/>
  <c r="U151" i="18"/>
  <c r="S151" i="18"/>
  <c r="Q151" i="18"/>
  <c r="O151" i="18"/>
  <c r="M151" i="18"/>
  <c r="W150" i="18"/>
  <c r="U150" i="18"/>
  <c r="S150" i="18"/>
  <c r="Q150" i="18"/>
  <c r="O150" i="18"/>
  <c r="M150" i="18"/>
  <c r="W149" i="18"/>
  <c r="U149" i="18"/>
  <c r="S149" i="18"/>
  <c r="Q149" i="18"/>
  <c r="O149" i="18"/>
  <c r="M149" i="18"/>
  <c r="W148" i="18"/>
  <c r="U148" i="18"/>
  <c r="S148" i="18"/>
  <c r="Q148" i="18"/>
  <c r="O148" i="18"/>
  <c r="M148" i="18"/>
  <c r="W147" i="18"/>
  <c r="U147" i="18"/>
  <c r="S147" i="18"/>
  <c r="Q147" i="18"/>
  <c r="O147" i="18"/>
  <c r="M147" i="18"/>
  <c r="W146" i="18"/>
  <c r="U146" i="18"/>
  <c r="S146" i="18"/>
  <c r="Q146" i="18"/>
  <c r="O146" i="18"/>
  <c r="M146" i="18"/>
  <c r="W145" i="18"/>
  <c r="U145" i="18"/>
  <c r="S145" i="18"/>
  <c r="Q145" i="18"/>
  <c r="O145" i="18"/>
  <c r="M145" i="18"/>
  <c r="W144" i="18"/>
  <c r="U144" i="18"/>
  <c r="S144" i="18"/>
  <c r="Q144" i="18"/>
  <c r="O144" i="18"/>
  <c r="M144" i="18"/>
  <c r="W143" i="18"/>
  <c r="U143" i="18"/>
  <c r="S143" i="18"/>
  <c r="Q143" i="18"/>
  <c r="O143" i="18"/>
  <c r="M143" i="18"/>
  <c r="W142" i="18"/>
  <c r="U142" i="18"/>
  <c r="S142" i="18"/>
  <c r="Q142" i="18"/>
  <c r="O142" i="18"/>
  <c r="M142" i="18"/>
  <c r="W141" i="18"/>
  <c r="U141" i="18"/>
  <c r="S141" i="18"/>
  <c r="Q141" i="18"/>
  <c r="O141" i="18"/>
  <c r="M141" i="18"/>
  <c r="W140" i="18"/>
  <c r="U140" i="18"/>
  <c r="S140" i="18"/>
  <c r="Q140" i="18"/>
  <c r="O140" i="18"/>
  <c r="M140" i="18"/>
  <c r="W139" i="18"/>
  <c r="U139" i="18"/>
  <c r="S139" i="18"/>
  <c r="Q139" i="18"/>
  <c r="O139" i="18"/>
  <c r="M139" i="18"/>
  <c r="W138" i="18"/>
  <c r="U138" i="18"/>
  <c r="S138" i="18"/>
  <c r="Q138" i="18"/>
  <c r="O138" i="18"/>
  <c r="M138" i="18"/>
  <c r="W137" i="18"/>
  <c r="U137" i="18"/>
  <c r="S137" i="18"/>
  <c r="Q137" i="18"/>
  <c r="O137" i="18"/>
  <c r="M137" i="18"/>
  <c r="W136" i="18"/>
  <c r="U136" i="18"/>
  <c r="S136" i="18"/>
  <c r="Q136" i="18"/>
  <c r="O136" i="18"/>
  <c r="M136" i="18"/>
  <c r="W135" i="18"/>
  <c r="U135" i="18"/>
  <c r="S135" i="18"/>
  <c r="Q135" i="18"/>
  <c r="O135" i="18"/>
  <c r="M135" i="18"/>
  <c r="W134" i="18"/>
  <c r="U134" i="18"/>
  <c r="S134" i="18"/>
  <c r="Q134" i="18"/>
  <c r="O134" i="18"/>
  <c r="M134" i="18"/>
  <c r="W133" i="18"/>
  <c r="U133" i="18"/>
  <c r="S133" i="18"/>
  <c r="Q133" i="18"/>
  <c r="O133" i="18"/>
  <c r="M133" i="18"/>
  <c r="W132" i="18"/>
  <c r="U132" i="18"/>
  <c r="S132" i="18"/>
  <c r="Q132" i="18"/>
  <c r="O132" i="18"/>
  <c r="M132" i="18"/>
  <c r="W131" i="18"/>
  <c r="U131" i="18"/>
  <c r="S131" i="18"/>
  <c r="Q131" i="18"/>
  <c r="O131" i="18"/>
  <c r="M131" i="18"/>
  <c r="W130" i="18"/>
  <c r="U130" i="18"/>
  <c r="S130" i="18"/>
  <c r="Q130" i="18"/>
  <c r="O130" i="18"/>
  <c r="M130" i="18"/>
  <c r="W129" i="18"/>
  <c r="U129" i="18"/>
  <c r="S129" i="18"/>
  <c r="Q129" i="18"/>
  <c r="O129" i="18"/>
  <c r="M129" i="18"/>
  <c r="W128" i="18"/>
  <c r="U128" i="18"/>
  <c r="S128" i="18"/>
  <c r="Q128" i="18"/>
  <c r="O128" i="18"/>
  <c r="M128" i="18"/>
  <c r="W127" i="18"/>
  <c r="U127" i="18"/>
  <c r="S127" i="18"/>
  <c r="Q127" i="18"/>
  <c r="O127" i="18"/>
  <c r="M127" i="18"/>
  <c r="W126" i="18"/>
  <c r="U126" i="18"/>
  <c r="S126" i="18"/>
  <c r="Q126" i="18"/>
  <c r="O126" i="18"/>
  <c r="M126" i="18"/>
  <c r="W125" i="18"/>
  <c r="U125" i="18"/>
  <c r="S125" i="18"/>
  <c r="Q125" i="18"/>
  <c r="O125" i="18"/>
  <c r="M125" i="18"/>
  <c r="W124" i="18"/>
  <c r="U124" i="18"/>
  <c r="S124" i="18"/>
  <c r="Q124" i="18"/>
  <c r="O124" i="18"/>
  <c r="M124" i="18"/>
  <c r="W123" i="18"/>
  <c r="U123" i="18"/>
  <c r="S123" i="18"/>
  <c r="Q123" i="18"/>
  <c r="O123" i="18"/>
  <c r="M123" i="18"/>
  <c r="W122" i="18"/>
  <c r="U122" i="18"/>
  <c r="S122" i="18"/>
  <c r="Q122" i="18"/>
  <c r="O122" i="18"/>
  <c r="M122" i="18"/>
  <c r="W121" i="18"/>
  <c r="U121" i="18"/>
  <c r="S121" i="18"/>
  <c r="Q121" i="18"/>
  <c r="O121" i="18"/>
  <c r="M121" i="18"/>
  <c r="W120" i="18"/>
  <c r="U120" i="18"/>
  <c r="S120" i="18"/>
  <c r="Q120" i="18"/>
  <c r="O120" i="18"/>
  <c r="M120" i="18"/>
  <c r="W119" i="18"/>
  <c r="U119" i="18"/>
  <c r="S119" i="18"/>
  <c r="Q119" i="18"/>
  <c r="O119" i="18"/>
  <c r="M119" i="18"/>
  <c r="W118" i="18"/>
  <c r="U118" i="18"/>
  <c r="S118" i="18"/>
  <c r="Q118" i="18"/>
  <c r="O118" i="18"/>
  <c r="M118" i="18"/>
  <c r="W117" i="18"/>
  <c r="U117" i="18"/>
  <c r="S117" i="18"/>
  <c r="Q117" i="18"/>
  <c r="O117" i="18"/>
  <c r="M117" i="18"/>
  <c r="W116" i="18"/>
  <c r="U116" i="18"/>
  <c r="S116" i="18"/>
  <c r="Q116" i="18"/>
  <c r="O116" i="18"/>
  <c r="M116" i="18"/>
  <c r="W115" i="18"/>
  <c r="U115" i="18"/>
  <c r="S115" i="18"/>
  <c r="Q115" i="18"/>
  <c r="O115" i="18"/>
  <c r="M115" i="18"/>
  <c r="W114" i="18"/>
  <c r="U114" i="18"/>
  <c r="S114" i="18"/>
  <c r="Q114" i="18"/>
  <c r="O114" i="18"/>
  <c r="M114" i="18"/>
  <c r="W113" i="18"/>
  <c r="U113" i="18"/>
  <c r="S113" i="18"/>
  <c r="Q113" i="18"/>
  <c r="O113" i="18"/>
  <c r="M113" i="18"/>
  <c r="W112" i="18"/>
  <c r="U112" i="18"/>
  <c r="S112" i="18"/>
  <c r="Q112" i="18"/>
  <c r="O112" i="18"/>
  <c r="M112" i="18"/>
  <c r="W111" i="18"/>
  <c r="U111" i="18"/>
  <c r="S111" i="18"/>
  <c r="Q111" i="18"/>
  <c r="O111" i="18"/>
  <c r="M111" i="18"/>
  <c r="W110" i="18"/>
  <c r="U110" i="18"/>
  <c r="S110" i="18"/>
  <c r="Q110" i="18"/>
  <c r="O110" i="18"/>
  <c r="M110" i="18"/>
  <c r="W109" i="18"/>
  <c r="U109" i="18"/>
  <c r="S109" i="18"/>
  <c r="Q109" i="18"/>
  <c r="O109" i="18"/>
  <c r="M109" i="18"/>
  <c r="W108" i="18"/>
  <c r="U108" i="18"/>
  <c r="S108" i="18"/>
  <c r="Q108" i="18"/>
  <c r="O108" i="18"/>
  <c r="M108" i="18"/>
  <c r="W107" i="18"/>
  <c r="U107" i="18"/>
  <c r="S107" i="18"/>
  <c r="Q107" i="18"/>
  <c r="O107" i="18"/>
  <c r="M107" i="18"/>
  <c r="W106" i="18"/>
  <c r="U106" i="18"/>
  <c r="S106" i="18"/>
  <c r="Q106" i="18"/>
  <c r="O106" i="18"/>
  <c r="M106" i="18"/>
  <c r="W105" i="18"/>
  <c r="U105" i="18"/>
  <c r="S105" i="18"/>
  <c r="Q105" i="18"/>
  <c r="O105" i="18"/>
  <c r="M105" i="18"/>
  <c r="W104" i="18"/>
  <c r="U104" i="18"/>
  <c r="S104" i="18"/>
  <c r="Q104" i="18"/>
  <c r="O104" i="18"/>
  <c r="M104" i="18"/>
  <c r="W103" i="18"/>
  <c r="U103" i="18"/>
  <c r="S103" i="18"/>
  <c r="Q103" i="18"/>
  <c r="O103" i="18"/>
  <c r="M103" i="18"/>
  <c r="W102" i="18"/>
  <c r="U102" i="18"/>
  <c r="S102" i="18"/>
  <c r="Q102" i="18"/>
  <c r="O102" i="18"/>
  <c r="M102" i="18"/>
  <c r="W101" i="18"/>
  <c r="U101" i="18"/>
  <c r="S101" i="18"/>
  <c r="Q101" i="18"/>
  <c r="O101" i="18"/>
  <c r="M101" i="18"/>
  <c r="W100" i="18"/>
  <c r="U100" i="18"/>
  <c r="S100" i="18"/>
  <c r="Q100" i="18"/>
  <c r="O100" i="18"/>
  <c r="M100" i="18"/>
  <c r="W99" i="18"/>
  <c r="U99" i="18"/>
  <c r="S99" i="18"/>
  <c r="Q99" i="18"/>
  <c r="O99" i="18"/>
  <c r="M99" i="18"/>
  <c r="W98" i="18"/>
  <c r="U98" i="18"/>
  <c r="S98" i="18"/>
  <c r="Q98" i="18"/>
  <c r="O98" i="18"/>
  <c r="M98" i="18"/>
  <c r="W97" i="18"/>
  <c r="U97" i="18"/>
  <c r="S97" i="18"/>
  <c r="Q97" i="18"/>
  <c r="O97" i="18"/>
  <c r="M97" i="18"/>
  <c r="W96" i="18"/>
  <c r="U96" i="18"/>
  <c r="S96" i="18"/>
  <c r="Q96" i="18"/>
  <c r="O96" i="18"/>
  <c r="M96" i="18"/>
  <c r="W95" i="18"/>
  <c r="U95" i="18"/>
  <c r="S95" i="18"/>
  <c r="Q95" i="18"/>
  <c r="O95" i="18"/>
  <c r="M95" i="18"/>
  <c r="W94" i="18"/>
  <c r="U94" i="18"/>
  <c r="S94" i="18"/>
  <c r="Q94" i="18"/>
  <c r="O94" i="18"/>
  <c r="M94" i="18"/>
  <c r="W93" i="18"/>
  <c r="U93" i="18"/>
  <c r="S93" i="18"/>
  <c r="Q93" i="18"/>
  <c r="O93" i="18"/>
  <c r="M93" i="18"/>
  <c r="W92" i="18"/>
  <c r="U92" i="18"/>
  <c r="S92" i="18"/>
  <c r="Q92" i="18"/>
  <c r="O92" i="18"/>
  <c r="M92" i="18"/>
  <c r="W91" i="18"/>
  <c r="U91" i="18"/>
  <c r="S91" i="18"/>
  <c r="Q91" i="18"/>
  <c r="O91" i="18"/>
  <c r="M91" i="18"/>
  <c r="W90" i="18"/>
  <c r="U90" i="18"/>
  <c r="S90" i="18"/>
  <c r="Q90" i="18"/>
  <c r="O90" i="18"/>
  <c r="M90" i="18"/>
  <c r="W89" i="18"/>
  <c r="U89" i="18"/>
  <c r="S89" i="18"/>
  <c r="Q89" i="18"/>
  <c r="O89" i="18"/>
  <c r="M89" i="18"/>
  <c r="W88" i="18"/>
  <c r="U88" i="18"/>
  <c r="S88" i="18"/>
  <c r="Q88" i="18"/>
  <c r="O88" i="18"/>
  <c r="M88" i="18"/>
  <c r="W87" i="18"/>
  <c r="U87" i="18"/>
  <c r="S87" i="18"/>
  <c r="Q87" i="18"/>
  <c r="O87" i="18"/>
  <c r="M87" i="18"/>
  <c r="W86" i="18"/>
  <c r="U86" i="18"/>
  <c r="S86" i="18"/>
  <c r="Q86" i="18"/>
  <c r="O86" i="18"/>
  <c r="M86" i="18"/>
  <c r="W85" i="18"/>
  <c r="U85" i="18"/>
  <c r="S85" i="18"/>
  <c r="Q85" i="18"/>
  <c r="O85" i="18"/>
  <c r="M85" i="18"/>
  <c r="W84" i="18"/>
  <c r="U84" i="18"/>
  <c r="S84" i="18"/>
  <c r="Q84" i="18"/>
  <c r="O84" i="18"/>
  <c r="M84" i="18"/>
  <c r="W83" i="18"/>
  <c r="U83" i="18"/>
  <c r="S83" i="18"/>
  <c r="Q83" i="18"/>
  <c r="O83" i="18"/>
  <c r="M83" i="18"/>
  <c r="W82" i="18"/>
  <c r="U82" i="18"/>
  <c r="S82" i="18"/>
  <c r="Q82" i="18"/>
  <c r="O82" i="18"/>
  <c r="M82" i="18"/>
  <c r="W81" i="18"/>
  <c r="U81" i="18"/>
  <c r="S81" i="18"/>
  <c r="Q81" i="18"/>
  <c r="O81" i="18"/>
  <c r="M81" i="18"/>
  <c r="W80" i="18"/>
  <c r="U80" i="18"/>
  <c r="S80" i="18"/>
  <c r="Q80" i="18"/>
  <c r="O80" i="18"/>
  <c r="M80" i="18"/>
  <c r="W79" i="18"/>
  <c r="U79" i="18"/>
  <c r="S79" i="18"/>
  <c r="Q79" i="18"/>
  <c r="O79" i="18"/>
  <c r="M79" i="18"/>
  <c r="W78" i="18"/>
  <c r="U78" i="18"/>
  <c r="S78" i="18"/>
  <c r="Q78" i="18"/>
  <c r="O78" i="18"/>
  <c r="M78" i="18"/>
  <c r="W77" i="18"/>
  <c r="U77" i="18"/>
  <c r="S77" i="18"/>
  <c r="Q77" i="18"/>
  <c r="O77" i="18"/>
  <c r="M77" i="18"/>
  <c r="W76" i="18"/>
  <c r="U76" i="18"/>
  <c r="S76" i="18"/>
  <c r="Q76" i="18"/>
  <c r="O76" i="18"/>
  <c r="M76" i="18"/>
  <c r="W75" i="18"/>
  <c r="U75" i="18"/>
  <c r="S75" i="18"/>
  <c r="Q75" i="18"/>
  <c r="O75" i="18"/>
  <c r="M75" i="18"/>
  <c r="W74" i="18"/>
  <c r="U74" i="18"/>
  <c r="S74" i="18"/>
  <c r="Q74" i="18"/>
  <c r="O74" i="18"/>
  <c r="M74" i="18"/>
  <c r="W73" i="18"/>
  <c r="U73" i="18"/>
  <c r="S73" i="18"/>
  <c r="Q73" i="18"/>
  <c r="O73" i="18"/>
  <c r="M73" i="18"/>
  <c r="W72" i="18"/>
  <c r="U72" i="18"/>
  <c r="S72" i="18"/>
  <c r="Q72" i="18"/>
  <c r="O72" i="18"/>
  <c r="M72" i="18"/>
  <c r="W71" i="18"/>
  <c r="U71" i="18"/>
  <c r="S71" i="18"/>
  <c r="Q71" i="18"/>
  <c r="O71" i="18"/>
  <c r="M71" i="18"/>
  <c r="W70" i="18"/>
  <c r="U70" i="18"/>
  <c r="S70" i="18"/>
  <c r="Q70" i="18"/>
  <c r="O70" i="18"/>
  <c r="M70" i="18"/>
  <c r="W69" i="18"/>
  <c r="U69" i="18"/>
  <c r="S69" i="18"/>
  <c r="Q69" i="18"/>
  <c r="O69" i="18"/>
  <c r="M69" i="18"/>
  <c r="W68" i="18"/>
  <c r="U68" i="18"/>
  <c r="S68" i="18"/>
  <c r="Q68" i="18"/>
  <c r="O68" i="18"/>
  <c r="M68" i="18"/>
  <c r="W67" i="18"/>
  <c r="U67" i="18"/>
  <c r="S67" i="18"/>
  <c r="Q67" i="18"/>
  <c r="O67" i="18"/>
  <c r="M67" i="18"/>
  <c r="W66" i="18"/>
  <c r="U66" i="18"/>
  <c r="S66" i="18"/>
  <c r="Q66" i="18"/>
  <c r="O66" i="18"/>
  <c r="M66" i="18"/>
  <c r="W65" i="18"/>
  <c r="U65" i="18"/>
  <c r="S65" i="18"/>
  <c r="Q65" i="18"/>
  <c r="O65" i="18"/>
  <c r="M65" i="18"/>
  <c r="W64" i="18"/>
  <c r="U64" i="18"/>
  <c r="S64" i="18"/>
  <c r="Q64" i="18"/>
  <c r="O64" i="18"/>
  <c r="M64" i="18"/>
  <c r="W63" i="18"/>
  <c r="U63" i="18"/>
  <c r="S63" i="18"/>
  <c r="Q63" i="18"/>
  <c r="O63" i="18"/>
  <c r="M63" i="18"/>
  <c r="W62" i="18"/>
  <c r="U62" i="18"/>
  <c r="S62" i="18"/>
  <c r="Q62" i="18"/>
  <c r="O62" i="18"/>
  <c r="M62" i="18"/>
  <c r="W61" i="18"/>
  <c r="U61" i="18"/>
  <c r="S61" i="18"/>
  <c r="Q61" i="18"/>
  <c r="O61" i="18"/>
  <c r="M61" i="18"/>
  <c r="W60" i="18"/>
  <c r="U60" i="18"/>
  <c r="S60" i="18"/>
  <c r="Q60" i="18"/>
  <c r="O60" i="18"/>
  <c r="M60" i="18"/>
  <c r="W59" i="18"/>
  <c r="U59" i="18"/>
  <c r="S59" i="18"/>
  <c r="Q59" i="18"/>
  <c r="O59" i="18"/>
  <c r="M59" i="18"/>
  <c r="W58" i="18"/>
  <c r="U58" i="18"/>
  <c r="S58" i="18"/>
  <c r="Q58" i="18"/>
  <c r="O58" i="18"/>
  <c r="M58" i="18"/>
  <c r="W57" i="18"/>
  <c r="U57" i="18"/>
  <c r="S57" i="18"/>
  <c r="Q57" i="18"/>
  <c r="O57" i="18"/>
  <c r="M57" i="18"/>
  <c r="W56" i="18"/>
  <c r="U56" i="18"/>
  <c r="S56" i="18"/>
  <c r="Q56" i="18"/>
  <c r="O56" i="18"/>
  <c r="M56" i="18"/>
  <c r="W55" i="18"/>
  <c r="U55" i="18"/>
  <c r="S55" i="18"/>
  <c r="Q55" i="18"/>
  <c r="O55" i="18"/>
  <c r="M55" i="18"/>
  <c r="W54" i="18"/>
  <c r="U54" i="18"/>
  <c r="S54" i="18"/>
  <c r="Q54" i="18"/>
  <c r="O54" i="18"/>
  <c r="M54" i="18"/>
  <c r="W53" i="18"/>
  <c r="U53" i="18"/>
  <c r="S53" i="18"/>
  <c r="Q53" i="18"/>
  <c r="O53" i="18"/>
  <c r="M53" i="18"/>
  <c r="W52" i="18"/>
  <c r="U52" i="18"/>
  <c r="S52" i="18"/>
  <c r="Q52" i="18"/>
  <c r="O52" i="18"/>
  <c r="M52" i="18"/>
  <c r="W51" i="18"/>
  <c r="U51" i="18"/>
  <c r="S51" i="18"/>
  <c r="Q51" i="18"/>
  <c r="O51" i="18"/>
  <c r="M51" i="18"/>
  <c r="W50" i="18"/>
  <c r="U50" i="18"/>
  <c r="S50" i="18"/>
  <c r="Q50" i="18"/>
  <c r="O50" i="18"/>
  <c r="M50" i="18"/>
  <c r="W49" i="18"/>
  <c r="U49" i="18"/>
  <c r="S49" i="18"/>
  <c r="Q49" i="18"/>
  <c r="O49" i="18"/>
  <c r="M49" i="18"/>
  <c r="W48" i="18"/>
  <c r="U48" i="18"/>
  <c r="S48" i="18"/>
  <c r="Q48" i="18"/>
  <c r="O48" i="18"/>
  <c r="M48" i="18"/>
  <c r="W47" i="18"/>
  <c r="U47" i="18"/>
  <c r="S47" i="18"/>
  <c r="Q47" i="18"/>
  <c r="O47" i="18"/>
  <c r="M47" i="18"/>
  <c r="W46" i="18"/>
  <c r="U46" i="18"/>
  <c r="S46" i="18"/>
  <c r="Q46" i="18"/>
  <c r="O46" i="18"/>
  <c r="M46" i="18"/>
  <c r="W45" i="18"/>
  <c r="U45" i="18"/>
  <c r="S45" i="18"/>
  <c r="Q45" i="18"/>
  <c r="O45" i="18"/>
  <c r="M45" i="18"/>
  <c r="W44" i="18"/>
  <c r="U44" i="18"/>
  <c r="S44" i="18"/>
  <c r="Q44" i="18"/>
  <c r="O44" i="18"/>
  <c r="M44" i="18"/>
  <c r="W43" i="18"/>
  <c r="U43" i="18"/>
  <c r="S43" i="18"/>
  <c r="Q43" i="18"/>
  <c r="O43" i="18"/>
  <c r="M43" i="18"/>
  <c r="W42" i="18"/>
  <c r="U42" i="18"/>
  <c r="S42" i="18"/>
  <c r="Q42" i="18"/>
  <c r="O42" i="18"/>
  <c r="M42" i="18"/>
  <c r="W41" i="18"/>
  <c r="U41" i="18"/>
  <c r="S41" i="18"/>
  <c r="Q41" i="18"/>
  <c r="O41" i="18"/>
  <c r="M41" i="18"/>
  <c r="W40" i="18"/>
  <c r="U40" i="18"/>
  <c r="S40" i="18"/>
  <c r="Q40" i="18"/>
  <c r="O40" i="18"/>
  <c r="M40" i="18"/>
  <c r="W39" i="18"/>
  <c r="U39" i="18"/>
  <c r="S39" i="18"/>
  <c r="Q39" i="18"/>
  <c r="O39" i="18"/>
  <c r="M39" i="18"/>
  <c r="W38" i="18"/>
  <c r="U38" i="18"/>
  <c r="S38" i="18"/>
  <c r="Q38" i="18"/>
  <c r="O38" i="18"/>
  <c r="M38" i="18"/>
  <c r="W37" i="18"/>
  <c r="U37" i="18"/>
  <c r="S37" i="18"/>
  <c r="Q37" i="18"/>
  <c r="O37" i="18"/>
  <c r="M37" i="18"/>
  <c r="W36" i="18"/>
  <c r="U36" i="18"/>
  <c r="S36" i="18"/>
  <c r="Q36" i="18"/>
  <c r="O36" i="18"/>
  <c r="M36" i="18"/>
  <c r="W35" i="18"/>
  <c r="U35" i="18"/>
  <c r="S35" i="18"/>
  <c r="Q35" i="18"/>
  <c r="O35" i="18"/>
  <c r="M35" i="18"/>
  <c r="W34" i="18"/>
  <c r="U34" i="18"/>
  <c r="S34" i="18"/>
  <c r="Q34" i="18"/>
  <c r="O34" i="18"/>
  <c r="M34" i="18"/>
  <c r="W33" i="18"/>
  <c r="U33" i="18"/>
  <c r="S33" i="18"/>
  <c r="Q33" i="18"/>
  <c r="O33" i="18"/>
  <c r="M33" i="18"/>
  <c r="W32" i="18"/>
  <c r="U32" i="18"/>
  <c r="S32" i="18"/>
  <c r="Q32" i="18"/>
  <c r="O32" i="18"/>
  <c r="M32" i="18"/>
  <c r="W31" i="18"/>
  <c r="U31" i="18"/>
  <c r="S31" i="18"/>
  <c r="Q31" i="18"/>
  <c r="O31" i="18"/>
  <c r="M31" i="18"/>
  <c r="W30" i="18"/>
  <c r="U30" i="18"/>
  <c r="S30" i="18"/>
  <c r="Q30" i="18"/>
  <c r="O30" i="18"/>
  <c r="M30" i="18"/>
  <c r="W29" i="18"/>
  <c r="U29" i="18"/>
  <c r="S29" i="18"/>
  <c r="Q29" i="18"/>
  <c r="O29" i="18"/>
  <c r="M29" i="18"/>
  <c r="W28" i="18"/>
  <c r="U28" i="18"/>
  <c r="S28" i="18"/>
  <c r="Q28" i="18"/>
  <c r="O28" i="18"/>
  <c r="M28" i="18"/>
  <c r="W27" i="18"/>
  <c r="U27" i="18"/>
  <c r="S27" i="18"/>
  <c r="Q27" i="18"/>
  <c r="O27" i="18"/>
  <c r="M27" i="18"/>
  <c r="W26" i="18"/>
  <c r="U26" i="18"/>
  <c r="S26" i="18"/>
  <c r="Q26" i="18"/>
  <c r="O26" i="18"/>
  <c r="M26" i="18"/>
  <c r="W25" i="18"/>
  <c r="U25" i="18"/>
  <c r="S25" i="18"/>
  <c r="Q25" i="18"/>
  <c r="O25" i="18"/>
  <c r="M25" i="18"/>
  <c r="W24" i="18"/>
  <c r="U24" i="18"/>
  <c r="S24" i="18"/>
  <c r="Q24" i="18"/>
  <c r="O24" i="18"/>
  <c r="M24" i="18"/>
  <c r="W23" i="18"/>
  <c r="U23" i="18"/>
  <c r="S23" i="18"/>
  <c r="Q23" i="18"/>
  <c r="O23" i="18"/>
  <c r="M23" i="18"/>
  <c r="W22" i="18"/>
  <c r="S22" i="18"/>
  <c r="Q22" i="18"/>
  <c r="O22" i="18"/>
  <c r="M22" i="18"/>
  <c r="W21" i="18"/>
  <c r="U21" i="18"/>
  <c r="S21" i="18"/>
  <c r="Q21" i="18"/>
  <c r="O21" i="18"/>
  <c r="M21" i="18"/>
  <c r="W20" i="18"/>
  <c r="S20" i="18"/>
  <c r="Q20" i="18"/>
  <c r="O20" i="18"/>
  <c r="M20" i="18"/>
  <c r="W19" i="18"/>
  <c r="U19" i="18"/>
  <c r="S19" i="18"/>
  <c r="Q19" i="18"/>
  <c r="O19" i="18"/>
  <c r="M19" i="18"/>
  <c r="W18" i="18"/>
  <c r="U18" i="18"/>
  <c r="S18" i="18"/>
  <c r="Q18" i="18"/>
  <c r="O18" i="18"/>
  <c r="M18" i="18"/>
  <c r="W17" i="18"/>
  <c r="U17" i="18"/>
  <c r="S17" i="18"/>
  <c r="Q17" i="18"/>
  <c r="O17" i="18"/>
  <c r="M17" i="18"/>
  <c r="W16" i="18"/>
  <c r="S16" i="18"/>
  <c r="Q16" i="18"/>
  <c r="O16" i="18"/>
  <c r="M16" i="18"/>
  <c r="W15" i="18"/>
  <c r="U15" i="18"/>
  <c r="S15" i="18"/>
  <c r="Q15" i="18"/>
  <c r="O15" i="18"/>
  <c r="M15" i="18"/>
  <c r="W14" i="18"/>
  <c r="S14" i="18"/>
  <c r="Q14" i="18"/>
  <c r="O14" i="18"/>
  <c r="M14" i="18"/>
  <c r="W13" i="18"/>
  <c r="U13" i="18"/>
  <c r="S13" i="18"/>
  <c r="Q13" i="18"/>
  <c r="O13" i="18"/>
  <c r="M13" i="18"/>
  <c r="W12" i="18"/>
  <c r="U12" i="18"/>
  <c r="S12" i="18"/>
  <c r="Q12" i="18"/>
  <c r="O12" i="18"/>
  <c r="M12" i="18"/>
  <c r="W11" i="18"/>
  <c r="S11" i="18"/>
  <c r="Q11" i="18"/>
  <c r="O11" i="18"/>
  <c r="M11" i="18"/>
  <c r="W10" i="18"/>
  <c r="U10" i="18"/>
  <c r="S10" i="18"/>
  <c r="Q10" i="18"/>
  <c r="O10" i="18"/>
  <c r="M10" i="18"/>
  <c r="W9" i="18"/>
  <c r="U9" i="18"/>
  <c r="S9" i="18"/>
  <c r="Q9" i="18"/>
  <c r="O9" i="18"/>
  <c r="M9" i="18"/>
  <c r="W8" i="18"/>
  <c r="U8" i="18"/>
  <c r="S8" i="18"/>
  <c r="Q8" i="18"/>
  <c r="O8" i="18"/>
  <c r="M8" i="18"/>
  <c r="W7" i="18"/>
  <c r="U7" i="18"/>
  <c r="S7" i="18"/>
  <c r="Q7" i="18"/>
  <c r="O7" i="18"/>
  <c r="M7" i="18"/>
  <c r="W6" i="18"/>
  <c r="U6" i="18"/>
  <c r="S6" i="18"/>
  <c r="Q6" i="18"/>
  <c r="O6" i="18"/>
  <c r="M6" i="18"/>
  <c r="W5" i="18"/>
  <c r="U5" i="18"/>
  <c r="S5" i="18"/>
  <c r="Q5" i="18"/>
  <c r="O5" i="18"/>
  <c r="M5" i="18"/>
  <c r="W4" i="18"/>
  <c r="U4" i="18"/>
  <c r="S4" i="18"/>
  <c r="Q4" i="18"/>
  <c r="O4" i="18"/>
  <c r="M4" i="18"/>
  <c r="W3" i="18"/>
  <c r="U3" i="18"/>
  <c r="S3" i="18"/>
  <c r="Q3" i="18"/>
  <c r="O3" i="18"/>
  <c r="M3" i="18"/>
  <c r="U6" i="2" l="1"/>
  <c r="U13" i="2"/>
  <c r="U15" i="2"/>
  <c r="U3" i="2"/>
  <c r="U14" i="2"/>
  <c r="U7" i="2"/>
  <c r="U9" i="2"/>
  <c r="U10" i="2"/>
  <c r="U12" i="2"/>
  <c r="U8" i="2"/>
  <c r="U5" i="2"/>
  <c r="U4" i="2"/>
  <c r="U11" i="2"/>
  <c r="M320" i="18"/>
  <c r="M319" i="18"/>
  <c r="N84" i="18" s="1"/>
  <c r="O320" i="18"/>
  <c r="O319" i="18"/>
  <c r="U320" i="18"/>
  <c r="V242" i="18" s="1"/>
  <c r="U319" i="18"/>
  <c r="Q319" i="18"/>
  <c r="R123" i="18" s="1"/>
  <c r="Q320" i="18"/>
  <c r="W320" i="18"/>
  <c r="W319" i="18"/>
  <c r="S319" i="18"/>
  <c r="T45" i="18" s="1"/>
  <c r="S320" i="18"/>
  <c r="R89" i="18"/>
  <c r="N99" i="18"/>
  <c r="T207" i="18"/>
  <c r="R240" i="18"/>
  <c r="N214" i="18"/>
  <c r="R263" i="18"/>
  <c r="R230" i="18"/>
  <c r="N300" i="18"/>
  <c r="N276" i="18"/>
  <c r="N299" i="18"/>
  <c r="N311" i="18"/>
  <c r="N315" i="18"/>
  <c r="N316" i="18"/>
  <c r="N280" i="18"/>
  <c r="N317" i="18"/>
  <c r="V313" i="18" l="1"/>
  <c r="V209" i="18"/>
  <c r="R96" i="18"/>
  <c r="R238" i="18"/>
  <c r="R135" i="18"/>
  <c r="V276" i="18"/>
  <c r="V204" i="18"/>
  <c r="R182" i="18"/>
  <c r="R316" i="18"/>
  <c r="R254" i="18"/>
  <c r="R209" i="18"/>
  <c r="R292" i="18"/>
  <c r="R253" i="18"/>
  <c r="R169" i="18"/>
  <c r="R142" i="18"/>
  <c r="R268" i="18"/>
  <c r="V99" i="18"/>
  <c r="R105" i="18"/>
  <c r="Q324" i="18"/>
  <c r="R283" i="18"/>
  <c r="T247" i="18"/>
  <c r="R236" i="18"/>
  <c r="V143" i="18"/>
  <c r="R149" i="18"/>
  <c r="V18" i="18"/>
  <c r="T301" i="18"/>
  <c r="R208" i="18"/>
  <c r="R170" i="18"/>
  <c r="T124" i="18"/>
  <c r="P85" i="18"/>
  <c r="P14" i="18"/>
  <c r="P131" i="18"/>
  <c r="P87" i="18"/>
  <c r="P90" i="18"/>
  <c r="P119" i="18"/>
  <c r="P156" i="18"/>
  <c r="P107" i="18"/>
  <c r="P162" i="18"/>
  <c r="P191" i="18"/>
  <c r="P101" i="18"/>
  <c r="P174" i="18"/>
  <c r="P141" i="18"/>
  <c r="P211" i="18"/>
  <c r="P239" i="18"/>
  <c r="P192" i="18"/>
  <c r="P313" i="18"/>
  <c r="P307" i="18"/>
  <c r="P179" i="18"/>
  <c r="P137" i="18"/>
  <c r="P218" i="18"/>
  <c r="P94" i="18"/>
  <c r="P155" i="18"/>
  <c r="P115" i="18"/>
  <c r="P108" i="18"/>
  <c r="P219" i="18"/>
  <c r="P180" i="18"/>
  <c r="P46" i="18"/>
  <c r="P20" i="18"/>
  <c r="P99" i="18"/>
  <c r="P135" i="18"/>
  <c r="P95" i="18"/>
  <c r="P195" i="18"/>
  <c r="P149" i="18"/>
  <c r="P178" i="18"/>
  <c r="P196" i="18"/>
  <c r="P232" i="18"/>
  <c r="P212" i="18"/>
  <c r="P244" i="18"/>
  <c r="P278" i="18"/>
  <c r="P305" i="18"/>
  <c r="P282" i="18"/>
  <c r="P306" i="18"/>
  <c r="P251" i="18"/>
  <c r="P302" i="18"/>
  <c r="P34" i="18"/>
  <c r="P144" i="18"/>
  <c r="P133" i="18"/>
  <c r="P164" i="18"/>
  <c r="P104" i="18"/>
  <c r="P139" i="18"/>
  <c r="P103" i="18"/>
  <c r="P128" i="18"/>
  <c r="P167" i="18"/>
  <c r="P153" i="18"/>
  <c r="P109" i="18"/>
  <c r="P188" i="18"/>
  <c r="P227" i="18"/>
  <c r="P184" i="18"/>
  <c r="P261" i="18"/>
  <c r="P256" i="18"/>
  <c r="P262" i="18"/>
  <c r="P310" i="18"/>
  <c r="P314" i="18"/>
  <c r="P50" i="18"/>
  <c r="P136" i="18"/>
  <c r="P170" i="18"/>
  <c r="P121" i="18"/>
  <c r="P129" i="18"/>
  <c r="P186" i="18"/>
  <c r="P157" i="18"/>
  <c r="P222" i="18"/>
  <c r="P243" i="18"/>
  <c r="P204" i="18"/>
  <c r="P234" i="18"/>
  <c r="P220" i="18"/>
  <c r="P200" i="18"/>
  <c r="P259" i="18"/>
  <c r="P247" i="18"/>
  <c r="P311" i="18"/>
  <c r="P91" i="18"/>
  <c r="P145" i="18"/>
  <c r="P160" i="18"/>
  <c r="Y160" i="18" s="1"/>
  <c r="P236" i="18"/>
  <c r="P291" i="18"/>
  <c r="P41" i="18"/>
  <c r="P30" i="18"/>
  <c r="P66" i="18"/>
  <c r="P151" i="18"/>
  <c r="P79" i="18"/>
  <c r="P140" i="18"/>
  <c r="P83" i="18"/>
  <c r="P124" i="18"/>
  <c r="P207" i="18"/>
  <c r="P117" i="18"/>
  <c r="P190" i="18"/>
  <c r="P223" i="18"/>
  <c r="P176" i="18"/>
  <c r="P208" i="18"/>
  <c r="P238" i="18"/>
  <c r="P248" i="18"/>
  <c r="P273" i="18"/>
  <c r="P240" i="18"/>
  <c r="P289" i="18"/>
  <c r="P270" i="18"/>
  <c r="P274" i="18"/>
  <c r="P297" i="18"/>
  <c r="P290" i="18"/>
  <c r="P295" i="18"/>
  <c r="P74" i="18"/>
  <c r="P105" i="18"/>
  <c r="P125" i="18"/>
  <c r="P268" i="18"/>
  <c r="P168" i="18"/>
  <c r="P202" i="18"/>
  <c r="P206" i="18"/>
  <c r="P194" i="18"/>
  <c r="P228" i="18"/>
  <c r="X318" i="18"/>
  <c r="X239" i="18"/>
  <c r="X211" i="18"/>
  <c r="X266" i="18"/>
  <c r="X286" i="18"/>
  <c r="X242" i="18"/>
  <c r="P216" i="18"/>
  <c r="P183" i="18"/>
  <c r="P260" i="18"/>
  <c r="T166" i="18"/>
  <c r="T277" i="18"/>
  <c r="T141" i="18"/>
  <c r="P123" i="18"/>
  <c r="P281" i="18"/>
  <c r="P120" i="18"/>
  <c r="T232" i="18"/>
  <c r="P113" i="18"/>
  <c r="T240" i="18"/>
  <c r="P172" i="18"/>
  <c r="P318" i="18"/>
  <c r="P255" i="18"/>
  <c r="P224" i="18"/>
  <c r="X184" i="18"/>
  <c r="T149" i="18"/>
  <c r="T238" i="18"/>
  <c r="T314" i="18"/>
  <c r="P303" i="18"/>
  <c r="P152" i="18"/>
  <c r="P5" i="18"/>
  <c r="P266" i="18"/>
  <c r="P252" i="18"/>
  <c r="P315" i="18"/>
  <c r="T79" i="18"/>
  <c r="T274" i="18"/>
  <c r="T315" i="18"/>
  <c r="T309" i="18"/>
  <c r="T273" i="18"/>
  <c r="P298" i="18"/>
  <c r="T305" i="18"/>
  <c r="P294" i="18"/>
  <c r="P272" i="18"/>
  <c r="T243" i="18"/>
  <c r="T298" i="18"/>
  <c r="P286" i="18"/>
  <c r="X248" i="18"/>
  <c r="T222" i="18"/>
  <c r="T129" i="18"/>
  <c r="P112" i="18"/>
  <c r="P38" i="18"/>
  <c r="N313" i="18"/>
  <c r="R222" i="18"/>
  <c r="T182" i="18"/>
  <c r="R138" i="18"/>
  <c r="R141" i="18"/>
  <c r="R317" i="18"/>
  <c r="T291" i="18"/>
  <c r="N297" i="18"/>
  <c r="T204" i="18"/>
  <c r="R210" i="18"/>
  <c r="R178" i="18"/>
  <c r="R166" i="18"/>
  <c r="T218" i="18"/>
  <c r="T101" i="18"/>
  <c r="R130" i="18"/>
  <c r="T143" i="18"/>
  <c r="R137" i="18"/>
  <c r="R114" i="18"/>
  <c r="R93" i="18"/>
  <c r="R79" i="18"/>
  <c r="N312" i="18"/>
  <c r="R312" i="18"/>
  <c r="T310" i="18"/>
  <c r="R313" i="18"/>
  <c r="R304" i="18"/>
  <c r="T266" i="18"/>
  <c r="R296" i="18"/>
  <c r="N287" i="18"/>
  <c r="T248" i="18"/>
  <c r="N226" i="18"/>
  <c r="T261" i="18"/>
  <c r="T255" i="18"/>
  <c r="R202" i="18"/>
  <c r="N222" i="18"/>
  <c r="T188" i="18"/>
  <c r="R245" i="18"/>
  <c r="R206" i="18"/>
  <c r="T192" i="18"/>
  <c r="R200" i="18"/>
  <c r="R159" i="18"/>
  <c r="N123" i="18"/>
  <c r="T157" i="18"/>
  <c r="R162" i="18"/>
  <c r="T178" i="18"/>
  <c r="T133" i="18"/>
  <c r="R172" i="18"/>
  <c r="T104" i="18"/>
  <c r="R133" i="18"/>
  <c r="T109" i="18"/>
  <c r="R110" i="18"/>
  <c r="N95" i="18"/>
  <c r="R47" i="18"/>
  <c r="N307" i="18"/>
  <c r="T239" i="18"/>
  <c r="R197" i="18"/>
  <c r="T121" i="18"/>
  <c r="T33" i="18"/>
  <c r="N293" i="18"/>
  <c r="T311" i="18"/>
  <c r="N308" i="18"/>
  <c r="Y308" i="18" s="1"/>
  <c r="R308" i="18"/>
  <c r="R299" i="18"/>
  <c r="R264" i="18"/>
  <c r="T295" i="18"/>
  <c r="R291" i="18"/>
  <c r="N268" i="18"/>
  <c r="T286" i="18"/>
  <c r="R270" i="18"/>
  <c r="T216" i="18"/>
  <c r="N238" i="18"/>
  <c r="N254" i="18"/>
  <c r="T272" i="18"/>
  <c r="T236" i="18"/>
  <c r="R186" i="18"/>
  <c r="R241" i="18"/>
  <c r="N204" i="18"/>
  <c r="R190" i="18"/>
  <c r="R192" i="18"/>
  <c r="R111" i="18"/>
  <c r="R155" i="18"/>
  <c r="N188" i="18"/>
  <c r="N160" i="18"/>
  <c r="N115" i="18"/>
  <c r="T206" i="18"/>
  <c r="T168" i="18"/>
  <c r="R160" i="18"/>
  <c r="R101" i="18"/>
  <c r="R161" i="18"/>
  <c r="N130" i="18"/>
  <c r="T108" i="18"/>
  <c r="T140" i="18"/>
  <c r="R109" i="18"/>
  <c r="R40" i="18"/>
  <c r="R24" i="18"/>
  <c r="R43" i="18"/>
  <c r="N22" i="18"/>
  <c r="R272" i="18"/>
  <c r="R242" i="18"/>
  <c r="T224" i="18"/>
  <c r="N178" i="18"/>
  <c r="R164" i="18"/>
  <c r="R81" i="18"/>
  <c r="T285" i="18"/>
  <c r="N284" i="18"/>
  <c r="R214" i="18"/>
  <c r="R250" i="18"/>
  <c r="R234" i="18"/>
  <c r="N198" i="18"/>
  <c r="R213" i="18"/>
  <c r="R198" i="18"/>
  <c r="N229" i="18"/>
  <c r="T196" i="18"/>
  <c r="T242" i="18"/>
  <c r="R220" i="18"/>
  <c r="R188" i="18"/>
  <c r="N155" i="18"/>
  <c r="T183" i="18"/>
  <c r="R185" i="18"/>
  <c r="T153" i="18"/>
  <c r="T105" i="18"/>
  <c r="T202" i="18"/>
  <c r="N127" i="18"/>
  <c r="R154" i="18"/>
  <c r="T120" i="18"/>
  <c r="T163" i="18"/>
  <c r="R97" i="18"/>
  <c r="N158" i="18"/>
  <c r="R126" i="18"/>
  <c r="R36" i="18"/>
  <c r="T49" i="18"/>
  <c r="R18" i="18"/>
  <c r="R31" i="18"/>
  <c r="R229" i="18"/>
  <c r="T167" i="18"/>
  <c r="R147" i="18"/>
  <c r="T83" i="18"/>
  <c r="N296" i="18"/>
  <c r="N303" i="18"/>
  <c r="R226" i="18"/>
  <c r="T152" i="18"/>
  <c r="T290" i="18"/>
  <c r="T307" i="18"/>
  <c r="T293" i="18"/>
  <c r="T262" i="18"/>
  <c r="N263" i="18"/>
  <c r="T306" i="18"/>
  <c r="N288" i="18"/>
  <c r="R309" i="18"/>
  <c r="N305" i="18"/>
  <c r="N291" i="18"/>
  <c r="T317" i="18"/>
  <c r="R293" i="18"/>
  <c r="R315" i="18"/>
  <c r="N283" i="18"/>
  <c r="R258" i="18"/>
  <c r="T252" i="18"/>
  <c r="N270" i="18"/>
  <c r="R249" i="18"/>
  <c r="T260" i="18"/>
  <c r="N245" i="18"/>
  <c r="T211" i="18"/>
  <c r="N182" i="18"/>
  <c r="R225" i="18"/>
  <c r="T227" i="18"/>
  <c r="R194" i="18"/>
  <c r="N218" i="18"/>
  <c r="N186" i="18"/>
  <c r="R180" i="18"/>
  <c r="R143" i="18"/>
  <c r="N151" i="18"/>
  <c r="R181" i="18"/>
  <c r="R103" i="18"/>
  <c r="Y103" i="18" s="1"/>
  <c r="T164" i="18"/>
  <c r="T117" i="18"/>
  <c r="N153" i="18"/>
  <c r="R117" i="18"/>
  <c r="T159" i="18"/>
  <c r="R122" i="18"/>
  <c r="R92" i="18"/>
  <c r="R157" i="18"/>
  <c r="R125" i="18"/>
  <c r="T15" i="18"/>
  <c r="R12" i="18"/>
  <c r="T180" i="18"/>
  <c r="T160" i="18"/>
  <c r="R127" i="18"/>
  <c r="R139" i="18"/>
  <c r="N111" i="18"/>
  <c r="N92" i="18"/>
  <c r="R121" i="18"/>
  <c r="T97" i="18"/>
  <c r="T278" i="18"/>
  <c r="N249" i="18"/>
  <c r="T256" i="18"/>
  <c r="N206" i="18"/>
  <c r="R204" i="18"/>
  <c r="N110" i="18"/>
  <c r="N309" i="18"/>
  <c r="R284" i="18"/>
  <c r="T294" i="18"/>
  <c r="R246" i="18"/>
  <c r="R275" i="18"/>
  <c r="N304" i="18"/>
  <c r="T282" i="18"/>
  <c r="T318" i="18"/>
  <c r="R300" i="18"/>
  <c r="R276" i="18"/>
  <c r="R288" i="18"/>
  <c r="T313" i="18"/>
  <c r="N292" i="18"/>
  <c r="R307" i="18"/>
  <c r="R280" i="18"/>
  <c r="T302" i="18"/>
  <c r="T270" i="18"/>
  <c r="R257" i="18"/>
  <c r="N242" i="18"/>
  <c r="T289" i="18"/>
  <c r="T251" i="18"/>
  <c r="N266" i="18"/>
  <c r="T259" i="18"/>
  <c r="R218" i="18"/>
  <c r="N241" i="18"/>
  <c r="T210" i="18"/>
  <c r="T172" i="18"/>
  <c r="R224" i="18"/>
  <c r="N194" i="18"/>
  <c r="T226" i="18"/>
  <c r="R174" i="18"/>
  <c r="R176" i="18"/>
  <c r="T219" i="18"/>
  <c r="N176" i="18"/>
  <c r="T137" i="18"/>
  <c r="R115" i="18"/>
  <c r="R146" i="18"/>
  <c r="R153" i="18"/>
  <c r="N98" i="18"/>
  <c r="T3" i="18"/>
  <c r="X24" i="18"/>
  <c r="P26" i="18"/>
  <c r="X128" i="18"/>
  <c r="X86" i="18"/>
  <c r="X66" i="18"/>
  <c r="V284" i="18"/>
  <c r="V312" i="18"/>
  <c r="X311" i="18"/>
  <c r="X220" i="18"/>
  <c r="V316" i="18"/>
  <c r="X307" i="18"/>
  <c r="V317" i="18"/>
  <c r="X310" i="18"/>
  <c r="V315" i="18"/>
  <c r="V280" i="18"/>
  <c r="V274" i="18"/>
  <c r="V304" i="18"/>
  <c r="V288" i="18"/>
  <c r="X309" i="18"/>
  <c r="V263" i="18"/>
  <c r="V249" i="18"/>
  <c r="V234" i="18"/>
  <c r="X228" i="18"/>
  <c r="N258" i="18"/>
  <c r="N246" i="18"/>
  <c r="V222" i="18"/>
  <c r="V229" i="18"/>
  <c r="X192" i="18"/>
  <c r="V228" i="18"/>
  <c r="X216" i="18"/>
  <c r="X198" i="18"/>
  <c r="N232" i="18"/>
  <c r="V212" i="18"/>
  <c r="X243" i="18"/>
  <c r="V194" i="18"/>
  <c r="V205" i="18"/>
  <c r="N181" i="18"/>
  <c r="N162" i="18"/>
  <c r="N139" i="18"/>
  <c r="X167" i="18"/>
  <c r="X129" i="18"/>
  <c r="N184" i="18"/>
  <c r="N147" i="18"/>
  <c r="V123" i="18"/>
  <c r="N159" i="18"/>
  <c r="V135" i="18"/>
  <c r="V157" i="18"/>
  <c r="N129" i="18"/>
  <c r="V110" i="18"/>
  <c r="V96" i="18"/>
  <c r="T86" i="18"/>
  <c r="T155" i="18"/>
  <c r="X136" i="18"/>
  <c r="T111" i="18"/>
  <c r="N168" i="18"/>
  <c r="N117" i="18"/>
  <c r="N105" i="18"/>
  <c r="X91" i="18"/>
  <c r="T162" i="18"/>
  <c r="T144" i="18"/>
  <c r="V126" i="18"/>
  <c r="T112" i="18"/>
  <c r="N85" i="18"/>
  <c r="Y85" i="18" s="1"/>
  <c r="N51" i="18"/>
  <c r="N7" i="18"/>
  <c r="X74" i="18"/>
  <c r="X54" i="18"/>
  <c r="N64" i="18"/>
  <c r="N48" i="18"/>
  <c r="N36" i="18"/>
  <c r="X315" i="18"/>
  <c r="Y315" i="18" s="1"/>
  <c r="V292" i="18"/>
  <c r="V296" i="18"/>
  <c r="V287" i="18"/>
  <c r="X260" i="18"/>
  <c r="X232" i="18"/>
  <c r="X247" i="18"/>
  <c r="X256" i="18"/>
  <c r="X246" i="18"/>
  <c r="V224" i="18"/>
  <c r="V210" i="18"/>
  <c r="X153" i="18"/>
  <c r="V141" i="18"/>
  <c r="X107" i="18"/>
  <c r="X152" i="18"/>
  <c r="V121" i="18"/>
  <c r="V109" i="18"/>
  <c r="V146" i="18"/>
  <c r="V89" i="18"/>
  <c r="X159" i="18"/>
  <c r="X123" i="18"/>
  <c r="V77" i="18"/>
  <c r="X50" i="18"/>
  <c r="X34" i="18"/>
  <c r="X21" i="18"/>
  <c r="V76" i="18"/>
  <c r="V60" i="18"/>
  <c r="V32" i="18"/>
  <c r="X9" i="18"/>
  <c r="X314" i="18"/>
  <c r="V279" i="18"/>
  <c r="V303" i="18"/>
  <c r="V257" i="18"/>
  <c r="X273" i="18"/>
  <c r="X240" i="18"/>
  <c r="X226" i="18"/>
  <c r="V190" i="18"/>
  <c r="V213" i="18"/>
  <c r="X210" i="18"/>
  <c r="V131" i="18"/>
  <c r="V127" i="18"/>
  <c r="X141" i="18"/>
  <c r="V170" i="18"/>
  <c r="V125" i="18"/>
  <c r="X95" i="18"/>
  <c r="V47" i="18"/>
  <c r="V311" i="18"/>
  <c r="V295" i="18"/>
  <c r="N272" i="18"/>
  <c r="N264" i="18"/>
  <c r="N210" i="18"/>
  <c r="X259" i="18"/>
  <c r="N250" i="18"/>
  <c r="V230" i="18"/>
  <c r="N257" i="18"/>
  <c r="X244" i="18"/>
  <c r="V238" i="18"/>
  <c r="V245" i="18"/>
  <c r="N225" i="18"/>
  <c r="V226" i="18"/>
  <c r="X212" i="18"/>
  <c r="V196" i="18"/>
  <c r="N248" i="18"/>
  <c r="N209" i="18"/>
  <c r="N190" i="18"/>
  <c r="N170" i="18"/>
  <c r="N107" i="18"/>
  <c r="N166" i="18"/>
  <c r="X145" i="18"/>
  <c r="N212" i="18"/>
  <c r="V180" i="18"/>
  <c r="V139" i="18"/>
  <c r="T194" i="18"/>
  <c r="N169" i="18"/>
  <c r="V151" i="18"/>
  <c r="X105" i="18"/>
  <c r="V153" i="18"/>
  <c r="V93" i="18"/>
  <c r="N81" i="18"/>
  <c r="T135" i="18"/>
  <c r="N121" i="18"/>
  <c r="V160" i="18"/>
  <c r="N146" i="18"/>
  <c r="X113" i="18"/>
  <c r="V98" i="18"/>
  <c r="N88" i="18"/>
  <c r="X155" i="18"/>
  <c r="X139" i="18"/>
  <c r="V95" i="18"/>
  <c r="Y95" i="18" s="1"/>
  <c r="N12" i="18"/>
  <c r="X70" i="18"/>
  <c r="N76" i="18"/>
  <c r="N60" i="18"/>
  <c r="N44" i="18"/>
  <c r="N32" i="18"/>
  <c r="V7" i="18"/>
  <c r="N11" i="18"/>
  <c r="M324" i="18"/>
  <c r="X302" i="18"/>
  <c r="V307" i="18"/>
  <c r="X274" i="18"/>
  <c r="X290" i="18"/>
  <c r="V264" i="18"/>
  <c r="X262" i="18"/>
  <c r="X298" i="18"/>
  <c r="X282" i="18"/>
  <c r="V291" i="18"/>
  <c r="X255" i="18"/>
  <c r="V258" i="18"/>
  <c r="X261" i="18"/>
  <c r="X251" i="18"/>
  <c r="X208" i="18"/>
  <c r="V241" i="18"/>
  <c r="V244" i="18"/>
  <c r="V225" i="18"/>
  <c r="V182" i="18"/>
  <c r="X204" i="18"/>
  <c r="V162" i="18"/>
  <c r="X149" i="18"/>
  <c r="X182" i="18"/>
  <c r="N192" i="18"/>
  <c r="Y192" i="18" s="1"/>
  <c r="N174" i="18"/>
  <c r="X157" i="18"/>
  <c r="X109" i="18"/>
  <c r="X207" i="18"/>
  <c r="X183" i="18"/>
  <c r="X121" i="18"/>
  <c r="N149" i="18"/>
  <c r="N137" i="18"/>
  <c r="N106" i="18"/>
  <c r="X115" i="18"/>
  <c r="N142" i="18"/>
  <c r="N96" i="18"/>
  <c r="V81" i="18"/>
  <c r="N122" i="18"/>
  <c r="X104" i="18"/>
  <c r="N91" i="18"/>
  <c r="N35" i="18"/>
  <c r="X3" i="18"/>
  <c r="N72" i="18"/>
  <c r="N56" i="18"/>
  <c r="V40" i="18"/>
  <c r="N28" i="18"/>
  <c r="U324" i="18"/>
  <c r="X270" i="18"/>
  <c r="V206" i="18"/>
  <c r="X223" i="18"/>
  <c r="V198" i="18"/>
  <c r="V202" i="18"/>
  <c r="X180" i="18"/>
  <c r="V185" i="18"/>
  <c r="V147" i="18"/>
  <c r="V159" i="18"/>
  <c r="X170" i="18"/>
  <c r="V155" i="18"/>
  <c r="V107" i="18"/>
  <c r="V119" i="18"/>
  <c r="N133" i="18"/>
  <c r="N89" i="18"/>
  <c r="N126" i="18"/>
  <c r="V114" i="18"/>
  <c r="V154" i="18"/>
  <c r="X120" i="18"/>
  <c r="X131" i="18"/>
  <c r="X90" i="18"/>
  <c r="V87" i="18"/>
  <c r="X29" i="18"/>
  <c r="X62" i="18"/>
  <c r="V27" i="18"/>
  <c r="V68" i="18"/>
  <c r="V52" i="18"/>
  <c r="N40" i="18"/>
  <c r="X26" i="18"/>
  <c r="N43" i="18"/>
  <c r="V103" i="18"/>
  <c r="V142" i="18"/>
  <c r="V97" i="18"/>
  <c r="X108" i="18"/>
  <c r="V72" i="18"/>
  <c r="V300" i="18"/>
  <c r="V260" i="18"/>
  <c r="X188" i="18"/>
  <c r="X306" i="18"/>
  <c r="X278" i="18"/>
  <c r="X285" i="18"/>
  <c r="X293" i="18"/>
  <c r="V272" i="18"/>
  <c r="V254" i="18"/>
  <c r="V218" i="18"/>
  <c r="V253" i="18"/>
  <c r="X252" i="18"/>
  <c r="V250" i="18"/>
  <c r="N230" i="18"/>
  <c r="N216" i="18"/>
  <c r="V197" i="18"/>
  <c r="X176" i="18"/>
  <c r="V186" i="18"/>
  <c r="V240" i="18"/>
  <c r="N197" i="18"/>
  <c r="X214" i="18"/>
  <c r="X200" i="18"/>
  <c r="V178" i="18"/>
  <c r="V221" i="18"/>
  <c r="N185" i="18"/>
  <c r="V166" i="18"/>
  <c r="X117" i="18"/>
  <c r="N131" i="18"/>
  <c r="N143" i="18"/>
  <c r="V161" i="18"/>
  <c r="V145" i="18"/>
  <c r="N113" i="18"/>
  <c r="T103" i="18"/>
  <c r="V88" i="18"/>
  <c r="X156" i="18"/>
  <c r="T125" i="18"/>
  <c r="N114" i="18"/>
  <c r="N154" i="18"/>
  <c r="N138" i="18"/>
  <c r="T107" i="18"/>
  <c r="N93" i="18"/>
  <c r="T174" i="18"/>
  <c r="X147" i="18"/>
  <c r="N103" i="18"/>
  <c r="T87" i="18"/>
  <c r="N87" i="18"/>
  <c r="X82" i="18"/>
  <c r="X58" i="18"/>
  <c r="X42" i="18"/>
  <c r="N27" i="18"/>
  <c r="T12" i="18"/>
  <c r="N68" i="18"/>
  <c r="N52" i="18"/>
  <c r="R39" i="18"/>
  <c r="N23" i="18"/>
  <c r="R6" i="18"/>
  <c r="X164" i="18"/>
  <c r="X172" i="18"/>
  <c r="V137" i="18"/>
  <c r="V106" i="18"/>
  <c r="X144" i="18"/>
  <c r="V122" i="18"/>
  <c r="V56" i="18"/>
  <c r="X277" i="18"/>
  <c r="X295" i="18"/>
  <c r="V246" i="18"/>
  <c r="V268" i="18"/>
  <c r="X317" i="18"/>
  <c r="V275" i="18"/>
  <c r="V308" i="18"/>
  <c r="V309" i="18"/>
  <c r="X294" i="18"/>
  <c r="X301" i="18"/>
  <c r="N275" i="18"/>
  <c r="V293" i="18"/>
  <c r="X236" i="18"/>
  <c r="X264" i="18"/>
  <c r="N253" i="18"/>
  <c r="V262" i="18"/>
  <c r="N234" i="18"/>
  <c r="X224" i="18"/>
  <c r="V214" i="18"/>
  <c r="X196" i="18"/>
  <c r="V174" i="18"/>
  <c r="X230" i="18"/>
  <c r="N220" i="18"/>
  <c r="N202" i="18"/>
  <c r="N236" i="18"/>
  <c r="X227" i="18"/>
  <c r="N213" i="18"/>
  <c r="T176" i="18"/>
  <c r="N221" i="18"/>
  <c r="V181" i="18"/>
  <c r="V115" i="18"/>
  <c r="T195" i="18"/>
  <c r="V169" i="18"/>
  <c r="N135" i="18"/>
  <c r="V184" i="18"/>
  <c r="V168" i="18"/>
  <c r="X125" i="18"/>
  <c r="X203" i="18"/>
  <c r="X160" i="18"/>
  <c r="X137" i="18"/>
  <c r="N145" i="18"/>
  <c r="V129" i="18"/>
  <c r="V111" i="18"/>
  <c r="N97" i="18"/>
  <c r="X87" i="18"/>
  <c r="T139" i="18"/>
  <c r="X94" i="18"/>
  <c r="N172" i="18"/>
  <c r="N119" i="18"/>
  <c r="V105" i="18"/>
  <c r="V92" i="18"/>
  <c r="P163" i="18"/>
  <c r="P147" i="18"/>
  <c r="X127" i="18"/>
  <c r="V113" i="18"/>
  <c r="N101" i="18"/>
  <c r="P86" i="18"/>
  <c r="V83" i="18"/>
  <c r="N18" i="18"/>
  <c r="P82" i="18"/>
  <c r="P58" i="18"/>
  <c r="X38" i="18"/>
  <c r="P25" i="18"/>
  <c r="V64" i="18"/>
  <c r="V48" i="18"/>
  <c r="V36" i="18"/>
  <c r="P13" i="18"/>
  <c r="T244" i="18"/>
  <c r="T220" i="18"/>
  <c r="T223" i="18"/>
  <c r="T184" i="18"/>
  <c r="T228" i="18"/>
  <c r="T200" i="18"/>
  <c r="T212" i="18"/>
  <c r="T208" i="18"/>
  <c r="T145" i="18"/>
  <c r="X133" i="18"/>
  <c r="T113" i="18"/>
  <c r="X101" i="18"/>
  <c r="X186" i="18"/>
  <c r="T179" i="18"/>
  <c r="X168" i="18"/>
  <c r="R151" i="18"/>
  <c r="R119" i="18"/>
  <c r="X195" i="18"/>
  <c r="T190" i="18"/>
  <c r="X179" i="18"/>
  <c r="R131" i="18"/>
  <c r="R99" i="18"/>
  <c r="R158" i="18"/>
  <c r="R98" i="18"/>
  <c r="T94" i="18"/>
  <c r="R85" i="18"/>
  <c r="X166" i="18"/>
  <c r="T151" i="18"/>
  <c r="X140" i="18"/>
  <c r="T127" i="18"/>
  <c r="T123" i="18"/>
  <c r="X112" i="18"/>
  <c r="X97" i="18"/>
  <c r="T91" i="18"/>
  <c r="V85" i="18"/>
  <c r="V158" i="18"/>
  <c r="V138" i="18"/>
  <c r="V130" i="18"/>
  <c r="X124" i="18"/>
  <c r="R106" i="18"/>
  <c r="X99" i="18"/>
  <c r="T90" i="18"/>
  <c r="X83" i="18"/>
  <c r="X163" i="18"/>
  <c r="T156" i="18"/>
  <c r="X143" i="18"/>
  <c r="T136" i="18"/>
  <c r="T128" i="18"/>
  <c r="T119" i="18"/>
  <c r="X111" i="18"/>
  <c r="R107" i="18"/>
  <c r="T95" i="18"/>
  <c r="R88" i="18"/>
  <c r="X79" i="18"/>
  <c r="V91" i="18"/>
  <c r="R84" i="18"/>
  <c r="R44" i="18"/>
  <c r="V31" i="18"/>
  <c r="R11" i="18"/>
  <c r="R7" i="18"/>
  <c r="T93" i="18"/>
  <c r="T81" i="18"/>
  <c r="P70" i="18"/>
  <c r="P62" i="18"/>
  <c r="P54" i="18"/>
  <c r="X46" i="18"/>
  <c r="P42" i="18"/>
  <c r="T37" i="18"/>
  <c r="X30" i="18"/>
  <c r="T26" i="18"/>
  <c r="T20" i="18"/>
  <c r="T9" i="18"/>
  <c r="V84" i="18"/>
  <c r="V44" i="18"/>
  <c r="R35" i="18"/>
  <c r="T29" i="18"/>
  <c r="V24" i="18"/>
  <c r="T14" i="18"/>
  <c r="T5" i="18"/>
  <c r="R3" i="18"/>
  <c r="X85" i="18"/>
  <c r="T70" i="18"/>
  <c r="T54" i="18"/>
  <c r="T46" i="18"/>
  <c r="X41" i="18"/>
  <c r="P37" i="18"/>
  <c r="T30" i="18"/>
  <c r="R23" i="18"/>
  <c r="V12" i="18"/>
  <c r="V305" i="18"/>
  <c r="V301" i="18"/>
  <c r="V297" i="18"/>
  <c r="V289" i="18"/>
  <c r="V285" i="18"/>
  <c r="V281" i="18"/>
  <c r="V277" i="18"/>
  <c r="V318" i="18"/>
  <c r="V310" i="18"/>
  <c r="V302" i="18"/>
  <c r="V294" i="18"/>
  <c r="V286" i="18"/>
  <c r="V278" i="18"/>
  <c r="V314" i="18"/>
  <c r="V306" i="18"/>
  <c r="V298" i="18"/>
  <c r="V282" i="18"/>
  <c r="V265" i="18"/>
  <c r="V299" i="18"/>
  <c r="V283" i="18"/>
  <c r="V271" i="18"/>
  <c r="V270" i="18"/>
  <c r="V261" i="18"/>
  <c r="V290" i="18"/>
  <c r="V273" i="18"/>
  <c r="V267" i="18"/>
  <c r="V266" i="18"/>
  <c r="V259" i="18"/>
  <c r="V255" i="18"/>
  <c r="V251" i="18"/>
  <c r="V269" i="18"/>
  <c r="V256" i="18"/>
  <c r="V231" i="18"/>
  <c r="V215" i="18"/>
  <c r="V243" i="18"/>
  <c r="V237" i="18"/>
  <c r="V236" i="18"/>
  <c r="V248" i="18"/>
  <c r="V239" i="18"/>
  <c r="V233" i="18"/>
  <c r="V232" i="18"/>
  <c r="V252" i="18"/>
  <c r="V247" i="18"/>
  <c r="V235" i="18"/>
  <c r="V219" i="18"/>
  <c r="V203" i="18"/>
  <c r="V227" i="18"/>
  <c r="V220" i="18"/>
  <c r="V201" i="18"/>
  <c r="V200" i="18"/>
  <c r="V187" i="18"/>
  <c r="V217" i="18"/>
  <c r="V208" i="18"/>
  <c r="V193" i="18"/>
  <c r="V192" i="18"/>
  <c r="V183" i="18"/>
  <c r="V177" i="18"/>
  <c r="V176" i="18"/>
  <c r="Y176" i="18" s="1"/>
  <c r="V223" i="18"/>
  <c r="V216" i="18"/>
  <c r="V211" i="18"/>
  <c r="V207" i="18"/>
  <c r="V199" i="18"/>
  <c r="V195" i="18"/>
  <c r="V189" i="18"/>
  <c r="V188" i="18"/>
  <c r="Y188" i="18" s="1"/>
  <c r="V179" i="18"/>
  <c r="V191" i="18"/>
  <c r="V175" i="18"/>
  <c r="V173" i="18"/>
  <c r="V144" i="18"/>
  <c r="V128" i="18"/>
  <c r="V112" i="18"/>
  <c r="V172" i="18"/>
  <c r="V165" i="18"/>
  <c r="V164" i="18"/>
  <c r="V156" i="18"/>
  <c r="V150" i="18"/>
  <c r="V149" i="18"/>
  <c r="V140" i="18"/>
  <c r="V134" i="18"/>
  <c r="V133" i="18"/>
  <c r="V167" i="18"/>
  <c r="V163" i="18"/>
  <c r="V152" i="18"/>
  <c r="V136" i="18"/>
  <c r="V120" i="18"/>
  <c r="V104" i="18"/>
  <c r="V171" i="18"/>
  <c r="V148" i="18"/>
  <c r="V132" i="18"/>
  <c r="V116" i="18"/>
  <c r="V100" i="18"/>
  <c r="V118" i="18"/>
  <c r="V108" i="18"/>
  <c r="V90" i="18"/>
  <c r="V80" i="18"/>
  <c r="V79" i="18"/>
  <c r="V75" i="18"/>
  <c r="V71" i="18"/>
  <c r="V67" i="18"/>
  <c r="V63" i="18"/>
  <c r="V59" i="18"/>
  <c r="V55" i="18"/>
  <c r="V51" i="18"/>
  <c r="V117" i="18"/>
  <c r="V102" i="18"/>
  <c r="V82" i="18"/>
  <c r="V74" i="18"/>
  <c r="V70" i="18"/>
  <c r="V66" i="18"/>
  <c r="V62" i="18"/>
  <c r="V58" i="18"/>
  <c r="V54" i="18"/>
  <c r="V50" i="18"/>
  <c r="V46" i="18"/>
  <c r="V42" i="18"/>
  <c r="V38" i="18"/>
  <c r="V34" i="18"/>
  <c r="V30" i="18"/>
  <c r="V101" i="18"/>
  <c r="V94" i="18"/>
  <c r="V86" i="18"/>
  <c r="V78" i="18"/>
  <c r="V73" i="18"/>
  <c r="V69" i="18"/>
  <c r="V65" i="18"/>
  <c r="V61" i="18"/>
  <c r="V57" i="18"/>
  <c r="V53" i="18"/>
  <c r="V49" i="18"/>
  <c r="V45" i="18"/>
  <c r="V41" i="18"/>
  <c r="V37" i="18"/>
  <c r="V33" i="18"/>
  <c r="V29" i="18"/>
  <c r="V124" i="18"/>
  <c r="V25" i="18"/>
  <c r="V16" i="18"/>
  <c r="V8" i="18"/>
  <c r="V22" i="18"/>
  <c r="V19" i="18"/>
  <c r="V14" i="18"/>
  <c r="V11" i="18"/>
  <c r="V21" i="18"/>
  <c r="V13" i="18"/>
  <c r="V4" i="18"/>
  <c r="V26" i="18"/>
  <c r="V20" i="18"/>
  <c r="R72" i="18"/>
  <c r="R56" i="18"/>
  <c r="V43" i="18"/>
  <c r="V35" i="18"/>
  <c r="V28" i="18"/>
  <c r="X22" i="18"/>
  <c r="P9" i="18"/>
  <c r="N301" i="18"/>
  <c r="N289" i="18"/>
  <c r="N285" i="18"/>
  <c r="N281" i="18"/>
  <c r="N277" i="18"/>
  <c r="N314" i="18"/>
  <c r="N306" i="18"/>
  <c r="N298" i="18"/>
  <c r="N290" i="18"/>
  <c r="N282" i="18"/>
  <c r="N318" i="18"/>
  <c r="N310" i="18"/>
  <c r="N294" i="18"/>
  <c r="N278" i="18"/>
  <c r="N265" i="18"/>
  <c r="N295" i="18"/>
  <c r="N279" i="18"/>
  <c r="N271" i="18"/>
  <c r="N262" i="18"/>
  <c r="N261" i="18"/>
  <c r="N302" i="18"/>
  <c r="N286" i="18"/>
  <c r="N274" i="18"/>
  <c r="N273" i="18"/>
  <c r="N267" i="18"/>
  <c r="N259" i="18"/>
  <c r="N255" i="18"/>
  <c r="N251" i="18"/>
  <c r="N269" i="18"/>
  <c r="N231" i="18"/>
  <c r="N215" i="18"/>
  <c r="N252" i="18"/>
  <c r="N247" i="18"/>
  <c r="N244" i="18"/>
  <c r="N243" i="18"/>
  <c r="N237" i="18"/>
  <c r="N256" i="18"/>
  <c r="N240" i="18"/>
  <c r="N239" i="18"/>
  <c r="N233" i="18"/>
  <c r="N260" i="18"/>
  <c r="N235" i="18"/>
  <c r="N219" i="18"/>
  <c r="N203" i="18"/>
  <c r="N223" i="18"/>
  <c r="N211" i="18"/>
  <c r="N201" i="18"/>
  <c r="N187" i="18"/>
  <c r="N228" i="18"/>
  <c r="N205" i="18"/>
  <c r="N193" i="18"/>
  <c r="N183" i="18"/>
  <c r="N177" i="18"/>
  <c r="N227" i="18"/>
  <c r="N208" i="18"/>
  <c r="N207" i="18"/>
  <c r="N200" i="18"/>
  <c r="N199" i="18"/>
  <c r="N196" i="18"/>
  <c r="N195" i="18"/>
  <c r="N189" i="18"/>
  <c r="N180" i="18"/>
  <c r="N179" i="18"/>
  <c r="N224" i="18"/>
  <c r="Y224" i="18" s="1"/>
  <c r="N217" i="18"/>
  <c r="N191" i="18"/>
  <c r="N175" i="18"/>
  <c r="N167" i="18"/>
  <c r="N144" i="18"/>
  <c r="N128" i="18"/>
  <c r="N112" i="18"/>
  <c r="N165" i="18"/>
  <c r="N161" i="18"/>
  <c r="N157" i="18"/>
  <c r="N156" i="18"/>
  <c r="N150" i="18"/>
  <c r="N141" i="18"/>
  <c r="N140" i="18"/>
  <c r="N134" i="18"/>
  <c r="N173" i="18"/>
  <c r="N164" i="18"/>
  <c r="N163" i="18"/>
  <c r="N152" i="18"/>
  <c r="N136" i="18"/>
  <c r="N120" i="18"/>
  <c r="N104" i="18"/>
  <c r="N171" i="18"/>
  <c r="N148" i="18"/>
  <c r="N132" i="18"/>
  <c r="N116" i="18"/>
  <c r="N100" i="18"/>
  <c r="N125" i="18"/>
  <c r="Y125" i="18" s="1"/>
  <c r="N94" i="18"/>
  <c r="N86" i="18"/>
  <c r="N80" i="18"/>
  <c r="N75" i="18"/>
  <c r="N71" i="18"/>
  <c r="N67" i="18"/>
  <c r="N63" i="18"/>
  <c r="N59" i="18"/>
  <c r="N55" i="18"/>
  <c r="N124" i="18"/>
  <c r="N109" i="18"/>
  <c r="N83" i="18"/>
  <c r="N82" i="18"/>
  <c r="N74" i="18"/>
  <c r="N70" i="18"/>
  <c r="N66" i="18"/>
  <c r="N62" i="18"/>
  <c r="N58" i="18"/>
  <c r="N54" i="18"/>
  <c r="N50" i="18"/>
  <c r="N46" i="18"/>
  <c r="N42" i="18"/>
  <c r="N38" i="18"/>
  <c r="N34" i="18"/>
  <c r="N118" i="18"/>
  <c r="N108" i="18"/>
  <c r="N90" i="18"/>
  <c r="N79" i="18"/>
  <c r="N78" i="18"/>
  <c r="N77" i="18"/>
  <c r="N73" i="18"/>
  <c r="N69" i="18"/>
  <c r="N65" i="18"/>
  <c r="N61" i="18"/>
  <c r="N57" i="18"/>
  <c r="N53" i="18"/>
  <c r="N49" i="18"/>
  <c r="N45" i="18"/>
  <c r="N41" i="18"/>
  <c r="N37" i="18"/>
  <c r="N33" i="18"/>
  <c r="N29" i="18"/>
  <c r="N102" i="18"/>
  <c r="N19" i="18"/>
  <c r="N15" i="18"/>
  <c r="N8" i="18"/>
  <c r="N30" i="18"/>
  <c r="N25" i="18"/>
  <c r="N14" i="18"/>
  <c r="N13" i="18"/>
  <c r="N5" i="18"/>
  <c r="N4" i="18"/>
  <c r="T18" i="18"/>
  <c r="P12" i="18"/>
  <c r="N6" i="18"/>
  <c r="N17" i="18"/>
  <c r="T4" i="18"/>
  <c r="T19" i="18"/>
  <c r="N9" i="18"/>
  <c r="R14" i="18"/>
  <c r="T89" i="18"/>
  <c r="T41" i="18"/>
  <c r="S324" i="18"/>
  <c r="X303" i="18"/>
  <c r="X299" i="18"/>
  <c r="X291" i="18"/>
  <c r="X287" i="18"/>
  <c r="X283" i="18"/>
  <c r="X279" i="18"/>
  <c r="X275" i="18"/>
  <c r="X312" i="18"/>
  <c r="X304" i="18"/>
  <c r="X296" i="18"/>
  <c r="X288" i="18"/>
  <c r="X280" i="18"/>
  <c r="X316" i="18"/>
  <c r="X313" i="18"/>
  <c r="X308" i="18"/>
  <c r="X305" i="18"/>
  <c r="X300" i="18"/>
  <c r="X284" i="18"/>
  <c r="X267" i="18"/>
  <c r="X289" i="18"/>
  <c r="X272" i="18"/>
  <c r="X269" i="18"/>
  <c r="X263" i="18"/>
  <c r="X292" i="18"/>
  <c r="X276" i="18"/>
  <c r="X268" i="18"/>
  <c r="X265" i="18"/>
  <c r="X257" i="18"/>
  <c r="X253" i="18"/>
  <c r="X249" i="18"/>
  <c r="X297" i="18"/>
  <c r="X281" i="18"/>
  <c r="X271" i="18"/>
  <c r="X233" i="18"/>
  <c r="X217" i="18"/>
  <c r="X250" i="18"/>
  <c r="X245" i="18"/>
  <c r="X238" i="18"/>
  <c r="X235" i="18"/>
  <c r="X229" i="18"/>
  <c r="X254" i="18"/>
  <c r="X241" i="18"/>
  <c r="X234" i="18"/>
  <c r="X231" i="18"/>
  <c r="X258" i="18"/>
  <c r="X237" i="18"/>
  <c r="X221" i="18"/>
  <c r="X205" i="18"/>
  <c r="X225" i="18"/>
  <c r="X218" i="18"/>
  <c r="X199" i="18"/>
  <c r="X189" i="18"/>
  <c r="X173" i="18"/>
  <c r="X215" i="18"/>
  <c r="X206" i="18"/>
  <c r="X202" i="18"/>
  <c r="X194" i="18"/>
  <c r="X191" i="18"/>
  <c r="X185" i="18"/>
  <c r="X178" i="18"/>
  <c r="X175" i="18"/>
  <c r="X222" i="18"/>
  <c r="Y222" i="18" s="1"/>
  <c r="X219" i="18"/>
  <c r="X209" i="18"/>
  <c r="X201" i="18"/>
  <c r="X197" i="18"/>
  <c r="X190" i="18"/>
  <c r="X187" i="18"/>
  <c r="X181" i="18"/>
  <c r="X213" i="18"/>
  <c r="X193" i="18"/>
  <c r="X177" i="18"/>
  <c r="X161" i="18"/>
  <c r="X146" i="18"/>
  <c r="X130" i="18"/>
  <c r="X114" i="18"/>
  <c r="X98" i="18"/>
  <c r="X171" i="18"/>
  <c r="X162" i="18"/>
  <c r="X158" i="18"/>
  <c r="X151" i="18"/>
  <c r="X148" i="18"/>
  <c r="X142" i="18"/>
  <c r="X135" i="18"/>
  <c r="X132" i="18"/>
  <c r="X154" i="18"/>
  <c r="X138" i="18"/>
  <c r="X122" i="18"/>
  <c r="X106" i="18"/>
  <c r="X174" i="18"/>
  <c r="X169" i="18"/>
  <c r="X165" i="18"/>
  <c r="X150" i="18"/>
  <c r="X134" i="18"/>
  <c r="X118" i="18"/>
  <c r="X102" i="18"/>
  <c r="X119" i="18"/>
  <c r="X100" i="18"/>
  <c r="X92" i="18"/>
  <c r="X89" i="18"/>
  <c r="X81" i="18"/>
  <c r="X78" i="18"/>
  <c r="X73" i="18"/>
  <c r="X69" i="18"/>
  <c r="X65" i="18"/>
  <c r="X61" i="18"/>
  <c r="X57" i="18"/>
  <c r="X53" i="18"/>
  <c r="X126" i="18"/>
  <c r="X103" i="18"/>
  <c r="X84" i="18"/>
  <c r="X77" i="18"/>
  <c r="X76" i="18"/>
  <c r="X72" i="18"/>
  <c r="X68" i="18"/>
  <c r="X64" i="18"/>
  <c r="X60" i="18"/>
  <c r="X56" i="18"/>
  <c r="X52" i="18"/>
  <c r="X48" i="18"/>
  <c r="X44" i="18"/>
  <c r="X40" i="18"/>
  <c r="X36" i="18"/>
  <c r="X32" i="18"/>
  <c r="X110" i="18"/>
  <c r="X96" i="18"/>
  <c r="X93" i="18"/>
  <c r="X88" i="18"/>
  <c r="X80" i="18"/>
  <c r="X75" i="18"/>
  <c r="X71" i="18"/>
  <c r="X67" i="18"/>
  <c r="X63" i="18"/>
  <c r="X59" i="18"/>
  <c r="X55" i="18"/>
  <c r="X51" i="18"/>
  <c r="X47" i="18"/>
  <c r="X43" i="18"/>
  <c r="X39" i="18"/>
  <c r="X35" i="18"/>
  <c r="X31" i="18"/>
  <c r="X27" i="18"/>
  <c r="X116" i="18"/>
  <c r="X12" i="18"/>
  <c r="X10" i="18"/>
  <c r="X28" i="18"/>
  <c r="X23" i="18"/>
  <c r="X20" i="18"/>
  <c r="X17" i="18"/>
  <c r="X6" i="18"/>
  <c r="X11" i="18"/>
  <c r="T66" i="18"/>
  <c r="T50" i="18"/>
  <c r="X45" i="18"/>
  <c r="T34" i="18"/>
  <c r="R28" i="18"/>
  <c r="R68" i="18"/>
  <c r="R52" i="18"/>
  <c r="R32" i="18"/>
  <c r="R22" i="18"/>
  <c r="P299" i="18"/>
  <c r="P287" i="18"/>
  <c r="P283" i="18"/>
  <c r="P279" i="18"/>
  <c r="P275" i="18"/>
  <c r="P316" i="18"/>
  <c r="P308" i="18"/>
  <c r="P300" i="18"/>
  <c r="P292" i="18"/>
  <c r="P284" i="18"/>
  <c r="P317" i="18"/>
  <c r="Y317" i="18" s="1"/>
  <c r="P312" i="18"/>
  <c r="P309" i="18"/>
  <c r="P301" i="18"/>
  <c r="P285" i="18"/>
  <c r="P276" i="18"/>
  <c r="P267" i="18"/>
  <c r="P304" i="18"/>
  <c r="P288" i="18"/>
  <c r="P269" i="18"/>
  <c r="P264" i="18"/>
  <c r="P263" i="18"/>
  <c r="P293" i="18"/>
  <c r="P277" i="18"/>
  <c r="P265" i="18"/>
  <c r="P257" i="18"/>
  <c r="P253" i="18"/>
  <c r="P249" i="18"/>
  <c r="P296" i="18"/>
  <c r="P280" i="18"/>
  <c r="P271" i="18"/>
  <c r="P254" i="18"/>
  <c r="P233" i="18"/>
  <c r="P217" i="18"/>
  <c r="P258" i="18"/>
  <c r="P246" i="18"/>
  <c r="P245" i="18"/>
  <c r="P235" i="18"/>
  <c r="P230" i="18"/>
  <c r="P242" i="18"/>
  <c r="P241" i="18"/>
  <c r="P231" i="18"/>
  <c r="P250" i="18"/>
  <c r="P237" i="18"/>
  <c r="P221" i="18"/>
  <c r="P205" i="18"/>
  <c r="P229" i="18"/>
  <c r="P226" i="18"/>
  <c r="P214" i="18"/>
  <c r="P209" i="18"/>
  <c r="P199" i="18"/>
  <c r="P197" i="18"/>
  <c r="P189" i="18"/>
  <c r="P173" i="18"/>
  <c r="P213" i="18"/>
  <c r="P203" i="18"/>
  <c r="P185" i="18"/>
  <c r="P225" i="18"/>
  <c r="P210" i="18"/>
  <c r="P201" i="18"/>
  <c r="P198" i="18"/>
  <c r="P187" i="18"/>
  <c r="P182" i="18"/>
  <c r="P181" i="18"/>
  <c r="P215" i="18"/>
  <c r="P193" i="18"/>
  <c r="P177" i="18"/>
  <c r="P161" i="18"/>
  <c r="P146" i="18"/>
  <c r="P130" i="18"/>
  <c r="P114" i="18"/>
  <c r="P171" i="18"/>
  <c r="P169" i="18"/>
  <c r="P159" i="18"/>
  <c r="P158" i="18"/>
  <c r="P148" i="18"/>
  <c r="P143" i="18"/>
  <c r="P142" i="18"/>
  <c r="P132" i="18"/>
  <c r="P127" i="18"/>
  <c r="P154" i="18"/>
  <c r="P138" i="18"/>
  <c r="P122" i="18"/>
  <c r="P106" i="18"/>
  <c r="P175" i="18"/>
  <c r="P166" i="18"/>
  <c r="P165" i="18"/>
  <c r="P150" i="18"/>
  <c r="P134" i="18"/>
  <c r="P118" i="18"/>
  <c r="P102" i="18"/>
  <c r="P110" i="18"/>
  <c r="P96" i="18"/>
  <c r="P93" i="18"/>
  <c r="P88" i="18"/>
  <c r="P78" i="18"/>
  <c r="P77" i="18"/>
  <c r="P73" i="18"/>
  <c r="P69" i="18"/>
  <c r="P65" i="18"/>
  <c r="P61" i="18"/>
  <c r="P57" i="18"/>
  <c r="P116" i="18"/>
  <c r="P98" i="18"/>
  <c r="P84" i="18"/>
  <c r="P76" i="18"/>
  <c r="P72" i="18"/>
  <c r="P68" i="18"/>
  <c r="P64" i="18"/>
  <c r="P60" i="18"/>
  <c r="P56" i="18"/>
  <c r="Y56" i="18" s="1"/>
  <c r="P52" i="18"/>
  <c r="P48" i="18"/>
  <c r="P44" i="18"/>
  <c r="P40" i="18"/>
  <c r="P36" i="18"/>
  <c r="P32" i="18"/>
  <c r="P100" i="18"/>
  <c r="P97" i="18"/>
  <c r="P92" i="18"/>
  <c r="P89" i="18"/>
  <c r="P81" i="18"/>
  <c r="Y81" i="18" s="1"/>
  <c r="P80" i="18"/>
  <c r="P75" i="18"/>
  <c r="P71" i="18"/>
  <c r="P67" i="18"/>
  <c r="P63" i="18"/>
  <c r="P59" i="18"/>
  <c r="P55" i="18"/>
  <c r="P51" i="18"/>
  <c r="P47" i="18"/>
  <c r="P43" i="18"/>
  <c r="P39" i="18"/>
  <c r="P35" i="18"/>
  <c r="P31" i="18"/>
  <c r="P27" i="18"/>
  <c r="P126" i="18"/>
  <c r="P111" i="18"/>
  <c r="P53" i="18"/>
  <c r="P28" i="18"/>
  <c r="P23" i="18"/>
  <c r="P22" i="18"/>
  <c r="P16" i="18"/>
  <c r="P11" i="18"/>
  <c r="P10" i="18"/>
  <c r="P24" i="18"/>
  <c r="P18" i="18"/>
  <c r="P17" i="18"/>
  <c r="P7" i="18"/>
  <c r="P6" i="18"/>
  <c r="R21" i="18"/>
  <c r="R16" i="18"/>
  <c r="V10" i="18"/>
  <c r="R5" i="18"/>
  <c r="X14" i="18"/>
  <c r="P4" i="18"/>
  <c r="X18" i="18"/>
  <c r="X8" i="18"/>
  <c r="Y226" i="18"/>
  <c r="T303" i="18"/>
  <c r="T299" i="18"/>
  <c r="T287" i="18"/>
  <c r="T283" i="18"/>
  <c r="T279" i="18"/>
  <c r="T275" i="18"/>
  <c r="T316" i="18"/>
  <c r="T308" i="18"/>
  <c r="T312" i="18"/>
  <c r="T304" i="18"/>
  <c r="T296" i="18"/>
  <c r="T288" i="18"/>
  <c r="T280" i="18"/>
  <c r="T267" i="18"/>
  <c r="T292" i="18"/>
  <c r="T276" i="18"/>
  <c r="T269" i="18"/>
  <c r="T268" i="18"/>
  <c r="Y268" i="18" s="1"/>
  <c r="T263" i="18"/>
  <c r="T297" i="18"/>
  <c r="T281" i="18"/>
  <c r="T265" i="18"/>
  <c r="T264" i="18"/>
  <c r="T257" i="18"/>
  <c r="T253" i="18"/>
  <c r="T249" i="18"/>
  <c r="T300" i="18"/>
  <c r="T284" i="18"/>
  <c r="T271" i="18"/>
  <c r="T250" i="18"/>
  <c r="T233" i="18"/>
  <c r="T217" i="18"/>
  <c r="T254" i="18"/>
  <c r="T245" i="18"/>
  <c r="T235" i="18"/>
  <c r="T234" i="18"/>
  <c r="T258" i="18"/>
  <c r="T246" i="18"/>
  <c r="T241" i="18"/>
  <c r="T231" i="18"/>
  <c r="T230" i="18"/>
  <c r="T237" i="18"/>
  <c r="T221" i="18"/>
  <c r="T205" i="18"/>
  <c r="T215" i="18"/>
  <c r="T199" i="18"/>
  <c r="T189" i="18"/>
  <c r="T173" i="18"/>
  <c r="T229" i="18"/>
  <c r="T214" i="18"/>
  <c r="T209" i="18"/>
  <c r="T197" i="18"/>
  <c r="T191" i="18"/>
  <c r="T185" i="18"/>
  <c r="T175" i="18"/>
  <c r="T213" i="18"/>
  <c r="T203" i="18"/>
  <c r="T201" i="18"/>
  <c r="T187" i="18"/>
  <c r="T186" i="18"/>
  <c r="T181" i="18"/>
  <c r="T225" i="18"/>
  <c r="T198" i="18"/>
  <c r="T193" i="18"/>
  <c r="T177" i="18"/>
  <c r="T161" i="18"/>
  <c r="T170" i="18"/>
  <c r="T146" i="18"/>
  <c r="T130" i="18"/>
  <c r="T114" i="18"/>
  <c r="T98" i="18"/>
  <c r="T171" i="18"/>
  <c r="T158" i="18"/>
  <c r="T148" i="18"/>
  <c r="T147" i="18"/>
  <c r="T142" i="18"/>
  <c r="T132" i="18"/>
  <c r="T131" i="18"/>
  <c r="T169" i="18"/>
  <c r="T154" i="18"/>
  <c r="T138" i="18"/>
  <c r="T122" i="18"/>
  <c r="Y122" i="18" s="1"/>
  <c r="T106" i="18"/>
  <c r="T165" i="18"/>
  <c r="T150" i="18"/>
  <c r="T134" i="18"/>
  <c r="T118" i="18"/>
  <c r="T102" i="18"/>
  <c r="T126" i="18"/>
  <c r="T99" i="18"/>
  <c r="T78" i="18"/>
  <c r="T77" i="18"/>
  <c r="T73" i="18"/>
  <c r="T69" i="18"/>
  <c r="T65" i="18"/>
  <c r="T61" i="18"/>
  <c r="T53" i="18"/>
  <c r="T110" i="18"/>
  <c r="T96" i="18"/>
  <c r="T88" i="18"/>
  <c r="T84" i="18"/>
  <c r="T76" i="18"/>
  <c r="T72" i="18"/>
  <c r="T68" i="18"/>
  <c r="T64" i="18"/>
  <c r="T60" i="18"/>
  <c r="T56" i="18"/>
  <c r="T52" i="18"/>
  <c r="T48" i="18"/>
  <c r="T44" i="18"/>
  <c r="T40" i="18"/>
  <c r="T36" i="18"/>
  <c r="T32" i="18"/>
  <c r="T116" i="18"/>
  <c r="T85" i="18"/>
  <c r="T80" i="18"/>
  <c r="T75" i="18"/>
  <c r="T71" i="18"/>
  <c r="T67" i="18"/>
  <c r="T63" i="18"/>
  <c r="T59" i="18"/>
  <c r="T55" i="18"/>
  <c r="T51" i="18"/>
  <c r="T47" i="18"/>
  <c r="T43" i="18"/>
  <c r="T39" i="18"/>
  <c r="T35" i="18"/>
  <c r="T31" i="18"/>
  <c r="T27" i="18"/>
  <c r="T115" i="18"/>
  <c r="Y115" i="18" s="1"/>
  <c r="T100" i="18"/>
  <c r="T92" i="18"/>
  <c r="T57" i="18"/>
  <c r="T28" i="18"/>
  <c r="T23" i="18"/>
  <c r="T16" i="18"/>
  <c r="T22" i="18"/>
  <c r="T17" i="18"/>
  <c r="T11" i="18"/>
  <c r="T6" i="18"/>
  <c r="T10" i="18"/>
  <c r="R305" i="18"/>
  <c r="Y305" i="18" s="1"/>
  <c r="R301" i="18"/>
  <c r="R297" i="18"/>
  <c r="R289" i="18"/>
  <c r="R285" i="18"/>
  <c r="R281" i="18"/>
  <c r="R277" i="18"/>
  <c r="R314" i="18"/>
  <c r="R306" i="18"/>
  <c r="R311" i="18"/>
  <c r="Y311" i="18" s="1"/>
  <c r="R318" i="18"/>
  <c r="R310" i="18"/>
  <c r="R302" i="18"/>
  <c r="R294" i="18"/>
  <c r="R286" i="18"/>
  <c r="R278" i="18"/>
  <c r="R303" i="18"/>
  <c r="R287" i="18"/>
  <c r="R265" i="18"/>
  <c r="R290" i="18"/>
  <c r="R271" i="18"/>
  <c r="R266" i="18"/>
  <c r="Y266" i="18" s="1"/>
  <c r="R261" i="18"/>
  <c r="R295" i="18"/>
  <c r="R279" i="18"/>
  <c r="R273" i="18"/>
  <c r="R267" i="18"/>
  <c r="R262" i="18"/>
  <c r="R259" i="18"/>
  <c r="R255" i="18"/>
  <c r="R251" i="18"/>
  <c r="R298" i="18"/>
  <c r="R282" i="18"/>
  <c r="R274" i="18"/>
  <c r="R269" i="18"/>
  <c r="R260" i="18"/>
  <c r="R231" i="18"/>
  <c r="R215" i="18"/>
  <c r="R248" i="18"/>
  <c r="R243" i="18"/>
  <c r="R237" i="18"/>
  <c r="R232" i="18"/>
  <c r="R252" i="18"/>
  <c r="R247" i="18"/>
  <c r="R244" i="18"/>
  <c r="R239" i="18"/>
  <c r="R233" i="18"/>
  <c r="R228" i="18"/>
  <c r="R256" i="18"/>
  <c r="R235" i="18"/>
  <c r="R219" i="18"/>
  <c r="R203" i="18"/>
  <c r="R217" i="18"/>
  <c r="R212" i="18"/>
  <c r="R201" i="18"/>
  <c r="R187" i="18"/>
  <c r="R223" i="18"/>
  <c r="R216" i="18"/>
  <c r="R211" i="18"/>
  <c r="R193" i="18"/>
  <c r="R183" i="18"/>
  <c r="R177" i="18"/>
  <c r="R221" i="18"/>
  <c r="R207" i="18"/>
  <c r="R205" i="18"/>
  <c r="R199" i="18"/>
  <c r="R195" i="18"/>
  <c r="R189" i="18"/>
  <c r="R184" i="18"/>
  <c r="R179" i="18"/>
  <c r="R227" i="18"/>
  <c r="R196" i="18"/>
  <c r="R191" i="18"/>
  <c r="R175" i="18"/>
  <c r="R168" i="18"/>
  <c r="R144" i="18"/>
  <c r="R128" i="18"/>
  <c r="R112" i="18"/>
  <c r="R167" i="18"/>
  <c r="R165" i="18"/>
  <c r="R156" i="18"/>
  <c r="R150" i="18"/>
  <c r="R145" i="18"/>
  <c r="R140" i="18"/>
  <c r="R134" i="18"/>
  <c r="R129" i="18"/>
  <c r="Y129" i="18" s="1"/>
  <c r="R163" i="18"/>
  <c r="R152" i="18"/>
  <c r="R136" i="18"/>
  <c r="R120" i="18"/>
  <c r="R104" i="18"/>
  <c r="R173" i="18"/>
  <c r="R171" i="18"/>
  <c r="R148" i="18"/>
  <c r="R132" i="18"/>
  <c r="R116" i="18"/>
  <c r="R100" i="18"/>
  <c r="R102" i="18"/>
  <c r="R95" i="18"/>
  <c r="R87" i="18"/>
  <c r="R80" i="18"/>
  <c r="R75" i="18"/>
  <c r="R71" i="18"/>
  <c r="R67" i="18"/>
  <c r="R63" i="18"/>
  <c r="R59" i="18"/>
  <c r="R55" i="18"/>
  <c r="R113" i="18"/>
  <c r="R94" i="18"/>
  <c r="R86" i="18"/>
  <c r="R82" i="18"/>
  <c r="R74" i="18"/>
  <c r="R70" i="18"/>
  <c r="R66" i="18"/>
  <c r="R62" i="18"/>
  <c r="R58" i="18"/>
  <c r="R54" i="18"/>
  <c r="R50" i="18"/>
  <c r="R46" i="18"/>
  <c r="R42" i="18"/>
  <c r="R38" i="18"/>
  <c r="R34" i="18"/>
  <c r="R30" i="18"/>
  <c r="R124" i="18"/>
  <c r="R91" i="18"/>
  <c r="R83" i="18"/>
  <c r="R78" i="18"/>
  <c r="R77" i="18"/>
  <c r="R73" i="18"/>
  <c r="R69" i="18"/>
  <c r="R65" i="18"/>
  <c r="R61" i="18"/>
  <c r="R57" i="18"/>
  <c r="R53" i="18"/>
  <c r="R49" i="18"/>
  <c r="R45" i="18"/>
  <c r="R41" i="18"/>
  <c r="R37" i="18"/>
  <c r="R33" i="18"/>
  <c r="R29" i="18"/>
  <c r="R118" i="18"/>
  <c r="R108" i="18"/>
  <c r="R90" i="18"/>
  <c r="R51" i="18"/>
  <c r="R19" i="18"/>
  <c r="R26" i="18"/>
  <c r="R20" i="18"/>
  <c r="R15" i="18"/>
  <c r="R13" i="18"/>
  <c r="R9" i="18"/>
  <c r="R4" i="18"/>
  <c r="R25" i="18"/>
  <c r="R8" i="18"/>
  <c r="T82" i="18"/>
  <c r="T62" i="18"/>
  <c r="X49" i="18"/>
  <c r="P45" i="18"/>
  <c r="T38" i="18"/>
  <c r="X33" i="18"/>
  <c r="R27" i="18"/>
  <c r="P21" i="18"/>
  <c r="X5" i="18"/>
  <c r="P3" i="18"/>
  <c r="R64" i="18"/>
  <c r="R48" i="18"/>
  <c r="V39" i="18"/>
  <c r="N31" i="18"/>
  <c r="N24" i="18"/>
  <c r="T21" i="18"/>
  <c r="O324" i="18"/>
  <c r="R17" i="18"/>
  <c r="X19" i="18"/>
  <c r="V15" i="18"/>
  <c r="N10" i="18"/>
  <c r="N26" i="18"/>
  <c r="T8" i="18"/>
  <c r="T24" i="18"/>
  <c r="N16" i="18"/>
  <c r="R10" i="18"/>
  <c r="V5" i="18"/>
  <c r="T7" i="18"/>
  <c r="Y316" i="18"/>
  <c r="T25" i="18"/>
  <c r="X15" i="18"/>
  <c r="W324" i="18"/>
  <c r="T74" i="18"/>
  <c r="T58" i="18"/>
  <c r="P49" i="18"/>
  <c r="T42" i="18"/>
  <c r="X37" i="18"/>
  <c r="P33" i="18"/>
  <c r="X25" i="18"/>
  <c r="X16" i="18"/>
  <c r="V3" i="18"/>
  <c r="R76" i="18"/>
  <c r="R60" i="18"/>
  <c r="N47" i="18"/>
  <c r="N39" i="18"/>
  <c r="P29" i="18"/>
  <c r="V23" i="18"/>
  <c r="P15" i="18"/>
  <c r="N3" i="18"/>
  <c r="P8" i="18"/>
  <c r="P19" i="18"/>
  <c r="T13" i="18"/>
  <c r="V6" i="18"/>
  <c r="V17" i="18"/>
  <c r="X7" i="18"/>
  <c r="N21" i="18"/>
  <c r="X13" i="18"/>
  <c r="V9" i="18"/>
  <c r="N20" i="18"/>
  <c r="X4" i="18"/>
  <c r="Y229" i="18" l="1"/>
  <c r="Y126" i="18"/>
  <c r="Y48" i="18"/>
  <c r="Y84" i="18"/>
  <c r="Y214" i="18"/>
  <c r="Y194" i="18"/>
  <c r="Y101" i="18"/>
  <c r="Y97" i="18"/>
  <c r="Y206" i="18"/>
  <c r="Y270" i="18"/>
  <c r="Y18" i="18"/>
  <c r="Y204" i="18"/>
  <c r="Y258" i="18"/>
  <c r="Y123" i="18"/>
  <c r="Y162" i="18"/>
  <c r="Y307" i="18"/>
  <c r="Y137" i="18"/>
  <c r="Y133" i="18"/>
  <c r="Y238" i="18"/>
  <c r="Y105" i="18"/>
  <c r="Y117" i="18"/>
  <c r="Y153" i="18"/>
  <c r="Y26" i="18"/>
  <c r="Y31" i="18"/>
  <c r="Y248" i="18"/>
  <c r="Y36" i="18"/>
  <c r="Y68" i="18"/>
  <c r="Y249" i="18"/>
  <c r="Y35" i="18"/>
  <c r="Y178" i="18"/>
  <c r="Y79" i="18"/>
  <c r="Y11" i="18"/>
  <c r="Y109" i="18"/>
  <c r="Y106" i="18"/>
  <c r="Y246" i="18"/>
  <c r="Y312" i="18"/>
  <c r="Y135" i="18"/>
  <c r="Y27" i="18"/>
  <c r="Y98" i="18"/>
  <c r="Y111" i="18"/>
  <c r="Y44" i="18"/>
  <c r="Y138" i="18"/>
  <c r="Y159" i="18"/>
  <c r="Y209" i="18"/>
  <c r="Y284" i="18"/>
  <c r="Y287" i="18"/>
  <c r="Y174" i="18"/>
  <c r="Y218" i="18"/>
  <c r="Y155" i="18"/>
  <c r="Y212" i="18"/>
  <c r="Y242" i="18"/>
  <c r="Y202" i="18"/>
  <c r="Y92" i="18"/>
  <c r="Y186" i="18"/>
  <c r="Y293" i="18"/>
  <c r="Y180" i="18"/>
  <c r="Y172" i="18"/>
  <c r="Y236" i="18"/>
  <c r="Y291" i="18"/>
  <c r="Y96" i="18"/>
  <c r="Y147" i="18"/>
  <c r="Y166" i="18"/>
  <c r="Y313" i="18"/>
  <c r="Y141" i="18"/>
  <c r="Y190" i="18"/>
  <c r="Y168" i="18"/>
  <c r="Y297" i="18"/>
  <c r="Y32" i="18"/>
  <c r="Y309" i="18"/>
  <c r="Y127" i="18"/>
  <c r="Y114" i="18"/>
  <c r="Y149" i="18"/>
  <c r="Y121" i="18"/>
  <c r="Y185" i="18"/>
  <c r="Y216" i="18"/>
  <c r="Y28" i="18"/>
  <c r="Y303" i="18"/>
  <c r="Y213" i="18"/>
  <c r="Y12" i="18"/>
  <c r="Y157" i="18"/>
  <c r="Y72" i="18"/>
  <c r="Y151" i="18"/>
  <c r="Y3" i="18"/>
  <c r="Y24" i="18"/>
  <c r="Y51" i="18"/>
  <c r="Y40" i="18"/>
  <c r="Y158" i="18"/>
  <c r="Y210" i="18"/>
  <c r="Y250" i="18"/>
  <c r="Y253" i="18"/>
  <c r="Y288" i="18"/>
  <c r="Y283" i="18"/>
  <c r="Y119" i="18"/>
  <c r="Y220" i="18"/>
  <c r="Y139" i="18"/>
  <c r="Y299" i="18"/>
  <c r="Y89" i="18"/>
  <c r="Y169" i="18"/>
  <c r="Y91" i="18"/>
  <c r="Y184" i="18"/>
  <c r="Y225" i="18"/>
  <c r="Y52" i="18"/>
  <c r="Y254" i="18"/>
  <c r="Y276" i="18"/>
  <c r="Y164" i="18"/>
  <c r="Y200" i="18"/>
  <c r="Y21" i="18"/>
  <c r="Y241" i="18"/>
  <c r="Y39" i="18"/>
  <c r="Y87" i="18"/>
  <c r="Y181" i="18"/>
  <c r="Y182" i="18"/>
  <c r="Y230" i="18"/>
  <c r="Y99" i="18"/>
  <c r="Y110" i="18"/>
  <c r="Y76" i="18"/>
  <c r="Y304" i="18"/>
  <c r="Y154" i="18"/>
  <c r="Y64" i="18"/>
  <c r="Y113" i="18"/>
  <c r="Y43" i="18"/>
  <c r="Y47" i="18"/>
  <c r="Y145" i="18"/>
  <c r="Y88" i="18"/>
  <c r="Y197" i="18"/>
  <c r="Y234" i="18"/>
  <c r="Y22" i="18"/>
  <c r="Y60" i="18"/>
  <c r="Y93" i="18"/>
  <c r="Y142" i="18"/>
  <c r="Y130" i="18"/>
  <c r="Y280" i="18"/>
  <c r="Y263" i="18"/>
  <c r="Y208" i="18"/>
  <c r="Y131" i="18"/>
  <c r="Y257" i="18"/>
  <c r="Y292" i="18"/>
  <c r="Y20" i="18"/>
  <c r="Y16" i="18"/>
  <c r="Y232" i="18"/>
  <c r="Y170" i="18"/>
  <c r="Y300" i="18"/>
  <c r="Y7" i="18"/>
  <c r="Y23" i="18"/>
  <c r="Y143" i="18"/>
  <c r="Y146" i="18"/>
  <c r="Y198" i="18"/>
  <c r="Y221" i="18"/>
  <c r="Y245" i="18"/>
  <c r="Y296" i="18"/>
  <c r="Y264" i="18"/>
  <c r="Y275" i="18"/>
  <c r="Y272" i="18"/>
  <c r="Y240" i="18"/>
  <c r="Y107" i="18"/>
  <c r="Y9" i="18"/>
  <c r="Y6" i="18"/>
  <c r="Y5" i="18"/>
  <c r="Y30" i="18"/>
  <c r="Y102" i="18"/>
  <c r="Y41" i="18"/>
  <c r="Y57" i="18"/>
  <c r="Y73" i="18"/>
  <c r="Y90" i="18"/>
  <c r="Y38" i="18"/>
  <c r="Y54" i="18"/>
  <c r="Y70" i="18"/>
  <c r="Y63" i="18"/>
  <c r="Y80" i="18"/>
  <c r="Y100" i="18"/>
  <c r="Y171" i="18"/>
  <c r="Y152" i="18"/>
  <c r="Y134" i="18"/>
  <c r="Y156" i="18"/>
  <c r="Y112" i="18"/>
  <c r="Y175" i="18"/>
  <c r="Y179" i="18"/>
  <c r="Y196" i="18"/>
  <c r="Y193" i="18"/>
  <c r="Y201" i="18"/>
  <c r="Y219" i="18"/>
  <c r="Y239" i="18"/>
  <c r="Y243" i="18"/>
  <c r="Y215" i="18"/>
  <c r="Y255" i="18"/>
  <c r="Y274" i="18"/>
  <c r="Y262" i="18"/>
  <c r="Y265" i="18"/>
  <c r="Y318" i="18"/>
  <c r="Y306" i="18"/>
  <c r="Y285" i="18"/>
  <c r="Y13" i="18"/>
  <c r="Y8" i="18"/>
  <c r="Y29" i="18"/>
  <c r="Y45" i="18"/>
  <c r="Y61" i="18"/>
  <c r="Y77" i="18"/>
  <c r="Y108" i="18"/>
  <c r="Y42" i="18"/>
  <c r="Y58" i="18"/>
  <c r="Y74" i="18"/>
  <c r="Y124" i="18"/>
  <c r="Y67" i="18"/>
  <c r="Y86" i="18"/>
  <c r="Y116" i="18"/>
  <c r="Y104" i="18"/>
  <c r="Y163" i="18"/>
  <c r="Y140" i="18"/>
  <c r="Y128" i="18"/>
  <c r="Y191" i="18"/>
  <c r="Y199" i="18"/>
  <c r="Y227" i="18"/>
  <c r="Y205" i="18"/>
  <c r="Y211" i="18"/>
  <c r="Y235" i="18"/>
  <c r="Y244" i="18"/>
  <c r="Y231" i="18"/>
  <c r="Y259" i="18"/>
  <c r="Y286" i="18"/>
  <c r="Y271" i="18"/>
  <c r="Y278" i="18"/>
  <c r="Y282" i="18"/>
  <c r="Y314" i="18"/>
  <c r="Y289" i="18"/>
  <c r="Y14" i="18"/>
  <c r="Y15" i="18"/>
  <c r="Y33" i="18"/>
  <c r="Y49" i="18"/>
  <c r="Y65" i="18"/>
  <c r="Y78" i="18"/>
  <c r="Y118" i="18"/>
  <c r="Y46" i="18"/>
  <c r="Y62" i="18"/>
  <c r="Y82" i="18"/>
  <c r="Y55" i="18"/>
  <c r="Y71" i="18"/>
  <c r="Y94" i="18"/>
  <c r="Y132" i="18"/>
  <c r="Y120" i="18"/>
  <c r="Y161" i="18"/>
  <c r="Y144" i="18"/>
  <c r="Y217" i="18"/>
  <c r="Y189" i="18"/>
  <c r="Y177" i="18"/>
  <c r="Y228" i="18"/>
  <c r="Y223" i="18"/>
  <c r="Y260" i="18"/>
  <c r="Y256" i="18"/>
  <c r="Y247" i="18"/>
  <c r="Y269" i="18"/>
  <c r="Y267" i="18"/>
  <c r="Y302" i="18"/>
  <c r="Y279" i="18"/>
  <c r="Y294" i="18"/>
  <c r="Y290" i="18"/>
  <c r="Y277" i="18"/>
  <c r="Y301" i="18"/>
  <c r="S321" i="18"/>
  <c r="Y10" i="18"/>
  <c r="Y17" i="18"/>
  <c r="W321" i="18" s="1"/>
  <c r="Y4" i="18"/>
  <c r="O321" i="18" s="1"/>
  <c r="Y25" i="18"/>
  <c r="Y19" i="18"/>
  <c r="Y37" i="18"/>
  <c r="Y53" i="18"/>
  <c r="Y69" i="18"/>
  <c r="Y34" i="18"/>
  <c r="Y50" i="18"/>
  <c r="Y66" i="18"/>
  <c r="Y83" i="18"/>
  <c r="Y59" i="18"/>
  <c r="Y75" i="18"/>
  <c r="Y148" i="18"/>
  <c r="Y136" i="18"/>
  <c r="Y173" i="18"/>
  <c r="Y150" i="18"/>
  <c r="Y165" i="18"/>
  <c r="Y167" i="18"/>
  <c r="Y195" i="18"/>
  <c r="Y207" i="18"/>
  <c r="Y183" i="18"/>
  <c r="Y187" i="18"/>
  <c r="Y203" i="18"/>
  <c r="Y233" i="18"/>
  <c r="Y237" i="18"/>
  <c r="Y252" i="18"/>
  <c r="Y251" i="18"/>
  <c r="Y273" i="18"/>
  <c r="Y261" i="18"/>
  <c r="Y295" i="18"/>
  <c r="Y310" i="18"/>
  <c r="Y298" i="18"/>
  <c r="Y281" i="18"/>
  <c r="M321" i="18" l="1"/>
  <c r="U321" i="18"/>
  <c r="Q321" i="18"/>
  <c r="B11" i="14" l="1"/>
  <c r="B11" i="15" l="1"/>
  <c r="AL11" i="15" s="1"/>
  <c r="T11" i="14"/>
  <c r="Q11" i="14"/>
  <c r="N11" i="14"/>
  <c r="G11" i="14"/>
  <c r="W11" i="14"/>
  <c r="P11" i="14"/>
  <c r="E11" i="14"/>
  <c r="U11" i="14"/>
  <c r="R11" i="14"/>
  <c r="K11" i="14"/>
  <c r="D11" i="14"/>
  <c r="O11" i="14"/>
  <c r="H11" i="14"/>
  <c r="M11" i="14"/>
  <c r="J11" i="14"/>
  <c r="S11" i="14"/>
  <c r="I11" i="14"/>
  <c r="F11" i="14"/>
  <c r="V11" i="14"/>
  <c r="L11" i="14"/>
  <c r="AQ11" i="15" l="1"/>
  <c r="B15" i="15"/>
  <c r="AX15" i="15" s="1"/>
  <c r="B12" i="15"/>
  <c r="B12" i="14"/>
  <c r="B15" i="14"/>
  <c r="AU11" i="15"/>
  <c r="R11" i="15"/>
  <c r="Z11" i="15"/>
  <c r="X11" i="15"/>
  <c r="F11" i="15"/>
  <c r="AZ11" i="15"/>
  <c r="Y11" i="15"/>
  <c r="AC11" i="15"/>
  <c r="K11" i="15"/>
  <c r="H11" i="15"/>
  <c r="G11" i="15"/>
  <c r="AV11" i="15"/>
  <c r="BA11" i="15"/>
  <c r="L11" i="15"/>
  <c r="AJ11" i="15"/>
  <c r="AE11" i="15"/>
  <c r="AM11" i="15"/>
  <c r="AW11" i="15"/>
  <c r="J11" i="15"/>
  <c r="AF11" i="15"/>
  <c r="M11" i="15"/>
  <c r="N11" i="15"/>
  <c r="AY11" i="15"/>
  <c r="AK11" i="15"/>
  <c r="S11" i="15"/>
  <c r="Q11" i="15"/>
  <c r="AD11" i="15"/>
  <c r="AG11" i="15"/>
  <c r="V11" i="15"/>
  <c r="AA11" i="15"/>
  <c r="W11" i="15"/>
  <c r="E11" i="15"/>
  <c r="AP11" i="15"/>
  <c r="AR11" i="15"/>
  <c r="AT11" i="15"/>
  <c r="AS11" i="15"/>
  <c r="AX11" i="15"/>
  <c r="D11" i="15"/>
  <c r="I11" i="15"/>
  <c r="AH11" i="15"/>
  <c r="O11" i="15"/>
  <c r="AB11" i="15"/>
  <c r="P11" i="15"/>
  <c r="U11" i="15"/>
  <c r="AI11" i="15"/>
  <c r="AN11" i="15"/>
  <c r="T11" i="15"/>
  <c r="AO11" i="15"/>
  <c r="X15" i="15" l="1"/>
  <c r="AH15" i="15"/>
  <c r="U15" i="15"/>
  <c r="AL15" i="15"/>
  <c r="F15" i="15"/>
  <c r="P15" i="15"/>
  <c r="AU15" i="15"/>
  <c r="AM15" i="15"/>
  <c r="Y15" i="15"/>
  <c r="G15" i="15"/>
  <c r="AP15" i="15"/>
  <c r="D15" i="15"/>
  <c r="AZ15" i="15"/>
  <c r="AN15" i="15"/>
  <c r="AG15" i="15"/>
  <c r="K15" i="15"/>
  <c r="T15" i="15"/>
  <c r="AS15" i="15"/>
  <c r="L15" i="15"/>
  <c r="AT15" i="15"/>
  <c r="AA15" i="15"/>
  <c r="AW15" i="15"/>
  <c r="O15" i="15"/>
  <c r="R15" i="15"/>
  <c r="AJ15" i="15"/>
  <c r="AE15" i="15"/>
  <c r="Q15" i="15"/>
  <c r="W15" i="15"/>
  <c r="AK15" i="15"/>
  <c r="J15" i="15"/>
  <c r="V15" i="15"/>
  <c r="BA15" i="15"/>
  <c r="Z15" i="15"/>
  <c r="S15" i="15"/>
  <c r="AQ15" i="15"/>
  <c r="E15" i="15"/>
  <c r="AF15" i="15"/>
  <c r="M15" i="15"/>
  <c r="N15" i="15"/>
  <c r="AV15" i="15"/>
  <c r="AC15" i="15"/>
  <c r="AB15" i="15"/>
  <c r="AY15" i="15"/>
  <c r="AO15" i="15"/>
  <c r="I15" i="15"/>
  <c r="H15" i="15"/>
  <c r="AR15" i="15"/>
  <c r="AI15" i="15"/>
  <c r="AD15" i="15"/>
  <c r="E12" i="14"/>
  <c r="K12" i="14"/>
  <c r="U12" i="14"/>
  <c r="M12" i="14"/>
  <c r="S12" i="14"/>
  <c r="W12" i="14"/>
  <c r="I12" i="14"/>
  <c r="P12" i="14"/>
  <c r="N12" i="14"/>
  <c r="G12" i="14"/>
  <c r="T12" i="14"/>
  <c r="R12" i="14"/>
  <c r="H12" i="14"/>
  <c r="V12" i="14"/>
  <c r="L12" i="14"/>
  <c r="D12" i="14"/>
  <c r="J12" i="14"/>
  <c r="O12" i="14"/>
  <c r="Q12" i="14"/>
  <c r="F12" i="14"/>
  <c r="BA12" i="15"/>
  <c r="AG12" i="15"/>
  <c r="J12" i="15"/>
  <c r="AQ12" i="15"/>
  <c r="AL12" i="15"/>
  <c r="K12" i="15"/>
  <c r="U12" i="15"/>
  <c r="AN12" i="15"/>
  <c r="X12" i="15"/>
  <c r="F12" i="15"/>
  <c r="AZ12" i="15"/>
  <c r="AK12" i="15"/>
  <c r="E12" i="15"/>
  <c r="AY12" i="15"/>
  <c r="P12" i="15"/>
  <c r="V12" i="15"/>
  <c r="AW12" i="15"/>
  <c r="AE12" i="15"/>
  <c r="O12" i="15"/>
  <c r="AT12" i="15"/>
  <c r="AI12" i="15"/>
  <c r="H12" i="15"/>
  <c r="N12" i="15"/>
  <c r="AU12" i="15"/>
  <c r="AB12" i="15"/>
  <c r="S12" i="15"/>
  <c r="AV12" i="15"/>
  <c r="AH12" i="15"/>
  <c r="D12" i="15"/>
  <c r="AM12" i="15"/>
  <c r="I12" i="15"/>
  <c r="G12" i="15"/>
  <c r="AS12" i="15"/>
  <c r="Z12" i="15"/>
  <c r="AA12" i="15"/>
  <c r="AX12" i="15"/>
  <c r="AJ12" i="15"/>
  <c r="Q12" i="15"/>
  <c r="W12" i="15"/>
  <c r="Y12" i="15"/>
  <c r="L12" i="15"/>
  <c r="AR12" i="15"/>
  <c r="AD12" i="15"/>
  <c r="M12" i="15"/>
  <c r="AP12" i="15"/>
  <c r="R12" i="15"/>
  <c r="AC12" i="15"/>
  <c r="AO12" i="15"/>
  <c r="AF12" i="15"/>
  <c r="T12" i="15"/>
  <c r="O15" i="14"/>
  <c r="T15" i="14"/>
  <c r="U15" i="14"/>
  <c r="W15" i="14"/>
  <c r="G15" i="14"/>
  <c r="P15" i="14"/>
  <c r="J15" i="14"/>
  <c r="K15" i="14"/>
  <c r="L15" i="14"/>
  <c r="M15" i="14"/>
  <c r="E15" i="14"/>
  <c r="Q15" i="14"/>
  <c r="S15" i="14"/>
  <c r="F15" i="14"/>
  <c r="D15" i="14"/>
  <c r="R15" i="14"/>
  <c r="H15" i="14"/>
  <c r="I15" i="14"/>
  <c r="N15" i="14"/>
  <c r="V15" i="14"/>
  <c r="B14" i="14" l="1"/>
  <c r="B14" i="15"/>
  <c r="B16" i="14"/>
  <c r="B17" i="15"/>
  <c r="B17" i="14"/>
  <c r="B13" i="14" l="1"/>
  <c r="B13" i="15"/>
  <c r="V14" i="14"/>
  <c r="M14" i="14"/>
  <c r="S14" i="14"/>
  <c r="N14" i="14"/>
  <c r="P14" i="14"/>
  <c r="T14" i="14"/>
  <c r="Q14" i="14"/>
  <c r="H14" i="14"/>
  <c r="G14" i="14"/>
  <c r="D14" i="14"/>
  <c r="J14" i="14"/>
  <c r="I14" i="14"/>
  <c r="L14" i="14"/>
  <c r="W14" i="14"/>
  <c r="K14" i="14"/>
  <c r="R14" i="14"/>
  <c r="O14" i="14"/>
  <c r="E14" i="14"/>
  <c r="U14" i="14"/>
  <c r="F14" i="14"/>
  <c r="AT14" i="15"/>
  <c r="AC14" i="15"/>
  <c r="AO14" i="15"/>
  <c r="AI14" i="15"/>
  <c r="T14" i="15"/>
  <c r="AX14" i="15"/>
  <c r="J14" i="15"/>
  <c r="AG14" i="15"/>
  <c r="AN14" i="15"/>
  <c r="Z14" i="15"/>
  <c r="E14" i="15"/>
  <c r="AY14" i="15"/>
  <c r="P14" i="15"/>
  <c r="AS14" i="15"/>
  <c r="AK14" i="15"/>
  <c r="Q14" i="15"/>
  <c r="BA14" i="15"/>
  <c r="AA14" i="15"/>
  <c r="AJ14" i="15"/>
  <c r="O14" i="15"/>
  <c r="AR14" i="15"/>
  <c r="G14" i="15"/>
  <c r="AH14" i="15"/>
  <c r="AZ14" i="15"/>
  <c r="R14" i="15"/>
  <c r="AE14" i="15"/>
  <c r="AW14" i="15"/>
  <c r="F14" i="15"/>
  <c r="AB14" i="15"/>
  <c r="V14" i="15"/>
  <c r="AQ14" i="15"/>
  <c r="AL14" i="15"/>
  <c r="N14" i="15"/>
  <c r="D14" i="15"/>
  <c r="AM14" i="15"/>
  <c r="AV14" i="15"/>
  <c r="AU14" i="15"/>
  <c r="AD14" i="15"/>
  <c r="K14" i="15"/>
  <c r="S14" i="15"/>
  <c r="AP14" i="15"/>
  <c r="AF14" i="15"/>
  <c r="M14" i="15"/>
  <c r="X14" i="15"/>
  <c r="U14" i="15"/>
  <c r="W14" i="15"/>
  <c r="Y14" i="15"/>
  <c r="H14" i="15"/>
  <c r="I14" i="15"/>
  <c r="L14" i="15"/>
  <c r="B16" i="15"/>
  <c r="AY16" i="15" s="1"/>
  <c r="P16" i="14"/>
  <c r="G16" i="14"/>
  <c r="T16" i="14"/>
  <c r="M16" i="14"/>
  <c r="O16" i="14"/>
  <c r="U16" i="14"/>
  <c r="F16" i="14"/>
  <c r="V16" i="14"/>
  <c r="L16" i="14"/>
  <c r="N16" i="14"/>
  <c r="J16" i="14"/>
  <c r="I16" i="14"/>
  <c r="W16" i="14"/>
  <c r="R16" i="14"/>
  <c r="D16" i="14"/>
  <c r="H16" i="14"/>
  <c r="K16" i="14"/>
  <c r="S16" i="14"/>
  <c r="Q16" i="14"/>
  <c r="E16" i="14"/>
  <c r="H17" i="14"/>
  <c r="P17" i="14"/>
  <c r="S17" i="14"/>
  <c r="L17" i="14"/>
  <c r="F17" i="14"/>
  <c r="V17" i="14"/>
  <c r="W17" i="14"/>
  <c r="T17" i="14"/>
  <c r="M17" i="14"/>
  <c r="I17" i="14"/>
  <c r="J17" i="14"/>
  <c r="E17" i="14"/>
  <c r="D17" i="14"/>
  <c r="Q17" i="14"/>
  <c r="N17" i="14"/>
  <c r="G17" i="14"/>
  <c r="O17" i="14"/>
  <c r="U17" i="14"/>
  <c r="K17" i="14"/>
  <c r="R17" i="14"/>
  <c r="AT17" i="15"/>
  <c r="X17" i="15"/>
  <c r="K17" i="15"/>
  <c r="AY17" i="15"/>
  <c r="AQ17" i="15"/>
  <c r="P17" i="15"/>
  <c r="R17" i="15"/>
  <c r="AR17" i="15"/>
  <c r="AI17" i="15"/>
  <c r="L17" i="15"/>
  <c r="AM17" i="15"/>
  <c r="AE17" i="15"/>
  <c r="D17" i="15"/>
  <c r="AW17" i="15"/>
  <c r="F17" i="15"/>
  <c r="AA17" i="15"/>
  <c r="AP17" i="15"/>
  <c r="H17" i="15"/>
  <c r="AJ17" i="15"/>
  <c r="AU17" i="15"/>
  <c r="AK17" i="15"/>
  <c r="M17" i="15"/>
  <c r="O17" i="15"/>
  <c r="AN17" i="15"/>
  <c r="Y17" i="15"/>
  <c r="J17" i="15"/>
  <c r="AZ17" i="15"/>
  <c r="Z17" i="15"/>
  <c r="Q17" i="15"/>
  <c r="AS17" i="15"/>
  <c r="V17" i="15"/>
  <c r="I17" i="15"/>
  <c r="AL17" i="15"/>
  <c r="E17" i="15"/>
  <c r="AG17" i="15"/>
  <c r="AX17" i="15"/>
  <c r="AF17" i="15"/>
  <c r="N17" i="15"/>
  <c r="W17" i="15"/>
  <c r="AD17" i="15"/>
  <c r="T17" i="15"/>
  <c r="AV17" i="15"/>
  <c r="AH17" i="15"/>
  <c r="AB17" i="15"/>
  <c r="AO17" i="15"/>
  <c r="S17" i="15"/>
  <c r="G17" i="15"/>
  <c r="BA17" i="15"/>
  <c r="U17" i="15"/>
  <c r="AC17" i="15"/>
  <c r="AM16" i="15" l="1"/>
  <c r="I16" i="15"/>
  <c r="AZ16" i="15"/>
  <c r="K16" i="15"/>
  <c r="T16" i="15"/>
  <c r="X16" i="15"/>
  <c r="AK16" i="15"/>
  <c r="AO16" i="15"/>
  <c r="AC16" i="15"/>
  <c r="AN13" i="15"/>
  <c r="J13" i="15"/>
  <c r="AK13" i="15"/>
  <c r="AX13" i="15"/>
  <c r="AJ13" i="15"/>
  <c r="K13" i="15"/>
  <c r="AW13" i="15"/>
  <c r="AL13" i="15"/>
  <c r="AG13" i="15"/>
  <c r="AC13" i="15"/>
  <c r="AS13" i="15"/>
  <c r="AE13" i="15"/>
  <c r="I13" i="15"/>
  <c r="AO13" i="15"/>
  <c r="Y13" i="15"/>
  <c r="N13" i="15"/>
  <c r="AF13" i="15"/>
  <c r="U13" i="15"/>
  <c r="M13" i="15"/>
  <c r="F13" i="15"/>
  <c r="AR13" i="15"/>
  <c r="Z13" i="15"/>
  <c r="H13" i="15"/>
  <c r="AM13" i="15"/>
  <c r="AD13" i="15"/>
  <c r="AB13" i="15"/>
  <c r="BA13" i="15"/>
  <c r="X13" i="15"/>
  <c r="G13" i="15"/>
  <c r="W13" i="15"/>
  <c r="AP13" i="15"/>
  <c r="S13" i="15"/>
  <c r="L13" i="15"/>
  <c r="AI13" i="15"/>
  <c r="AV13" i="15"/>
  <c r="V13" i="15"/>
  <c r="AU13" i="15"/>
  <c r="R13" i="15"/>
  <c r="P13" i="15"/>
  <c r="AZ13" i="15"/>
  <c r="D13" i="15"/>
  <c r="Q13" i="15"/>
  <c r="O13" i="15"/>
  <c r="AH13" i="15"/>
  <c r="E13" i="15"/>
  <c r="AQ13" i="15"/>
  <c r="AY13" i="15"/>
  <c r="T13" i="15"/>
  <c r="AA13" i="15"/>
  <c r="AT13" i="15"/>
  <c r="I13" i="14"/>
  <c r="M13" i="14"/>
  <c r="H13" i="14"/>
  <c r="L13" i="14"/>
  <c r="S13" i="14"/>
  <c r="V13" i="14"/>
  <c r="P13" i="14"/>
  <c r="R13" i="14"/>
  <c r="O13" i="14"/>
  <c r="Q13" i="14"/>
  <c r="E13" i="14"/>
  <c r="W13" i="14"/>
  <c r="K13" i="14"/>
  <c r="J13" i="14"/>
  <c r="U13" i="14"/>
  <c r="F13" i="14"/>
  <c r="T13" i="14"/>
  <c r="G13" i="14"/>
  <c r="D13" i="14"/>
  <c r="N13" i="14"/>
  <c r="AN16" i="15"/>
  <c r="N16" i="15"/>
  <c r="BA16" i="15"/>
  <c r="AT16" i="15"/>
  <c r="F16" i="15"/>
  <c r="V16" i="15"/>
  <c r="E16" i="15"/>
  <c r="Y16" i="15"/>
  <c r="D16" i="15"/>
  <c r="U16" i="15"/>
  <c r="P16" i="15"/>
  <c r="AH16" i="15"/>
  <c r="S16" i="15"/>
  <c r="AB16" i="15"/>
  <c r="AE16" i="15"/>
  <c r="AW16" i="15"/>
  <c r="O16" i="15"/>
  <c r="R16" i="15"/>
  <c r="H16" i="15"/>
  <c r="J16" i="15"/>
  <c r="M16" i="15"/>
  <c r="AA16" i="15"/>
  <c r="L16" i="15"/>
  <c r="Z16" i="15"/>
  <c r="AQ16" i="15"/>
  <c r="AF16" i="15"/>
  <c r="AR16" i="15"/>
  <c r="AV16" i="15"/>
  <c r="Q16" i="15"/>
  <c r="AJ16" i="15"/>
  <c r="AD16" i="15"/>
  <c r="AG16" i="15"/>
  <c r="AS16" i="15"/>
  <c r="W16" i="15"/>
  <c r="G16" i="15"/>
  <c r="AL16" i="15"/>
  <c r="AP16" i="15"/>
  <c r="AI16" i="15"/>
  <c r="AX16" i="15"/>
  <c r="AU16" i="15"/>
  <c r="E10" i="38" l="1"/>
  <c r="E18" i="28"/>
  <c r="E24" i="35"/>
  <c r="E6" i="32"/>
  <c r="E24" i="37"/>
  <c r="E23" i="30"/>
  <c r="E17" i="28"/>
  <c r="E23" i="37"/>
  <c r="E13" i="38"/>
  <c r="E20" i="35"/>
  <c r="E19" i="35"/>
  <c r="E21" i="29"/>
  <c r="E19" i="30"/>
  <c r="E24" i="39"/>
  <c r="E11" i="36"/>
  <c r="E11" i="28"/>
  <c r="E15" i="35"/>
  <c r="E15" i="31"/>
  <c r="E20" i="39"/>
  <c r="E17" i="29"/>
  <c r="E11" i="37"/>
  <c r="E9" i="36"/>
  <c r="E9" i="28"/>
  <c r="E15" i="30"/>
  <c r="E10" i="37"/>
  <c r="E12" i="39"/>
  <c r="E13" i="31"/>
  <c r="E11" i="31"/>
  <c r="E8" i="37"/>
  <c r="E13" i="29"/>
  <c r="E12" i="29"/>
  <c r="E11" i="33"/>
  <c r="E9" i="30"/>
  <c r="E8" i="39"/>
  <c r="E11" i="35"/>
  <c r="E6" i="39"/>
  <c r="E5" i="38"/>
  <c r="E4" i="38"/>
  <c r="E4" i="33"/>
  <c r="E4" i="35"/>
  <c r="E7" i="32"/>
  <c r="E5" i="32"/>
  <c r="E28" i="28"/>
  <c r="E18" i="39"/>
  <c r="E22" i="28"/>
  <c r="E9" i="39"/>
  <c r="E31" i="35"/>
  <c r="E4" i="32"/>
  <c r="E16" i="35"/>
  <c r="E41" i="39"/>
  <c r="E14" i="37"/>
  <c r="E14" i="35"/>
  <c r="E16" i="28"/>
  <c r="E30" i="30"/>
  <c r="E31" i="29"/>
  <c r="E23" i="29"/>
  <c r="E16" i="30"/>
  <c r="E17" i="38"/>
  <c r="E15" i="38"/>
  <c r="E36" i="29"/>
  <c r="E12" i="35"/>
  <c r="E10" i="30"/>
  <c r="E11" i="38"/>
  <c r="E29" i="31"/>
  <c r="E11" i="29"/>
  <c r="E49" i="37"/>
  <c r="E23" i="39"/>
  <c r="E23" i="38"/>
  <c r="E23" i="31"/>
  <c r="E18" i="30"/>
  <c r="E30" i="39"/>
  <c r="E21" i="31"/>
  <c r="E29" i="28"/>
  <c r="E16" i="38"/>
  <c r="E20" i="28"/>
  <c r="E6" i="36"/>
  <c r="E6" i="28"/>
  <c r="E16" i="39"/>
  <c r="E25" i="39"/>
  <c r="E17" i="31"/>
  <c r="E22" i="35"/>
  <c r="E21" i="28"/>
  <c r="E7" i="34"/>
  <c r="E5" i="37"/>
  <c r="E32" i="37"/>
  <c r="E19" i="38"/>
  <c r="E28" i="35"/>
  <c r="E34" i="29"/>
  <c r="E17" i="37"/>
  <c r="E6" i="33"/>
  <c r="E33" i="31"/>
  <c r="E33" i="29"/>
  <c r="E8" i="29"/>
  <c r="E9" i="34"/>
  <c r="E10" i="36"/>
  <c r="E16" i="29"/>
  <c r="E15" i="28"/>
  <c r="E14" i="31"/>
  <c r="E5" i="34"/>
  <c r="E32" i="39"/>
  <c r="E24" i="33"/>
  <c r="E34" i="37"/>
  <c r="E18" i="29"/>
  <c r="E17" i="30"/>
  <c r="E6" i="35"/>
  <c r="E14" i="39"/>
  <c r="E12" i="30"/>
  <c r="E19" i="29"/>
  <c r="E12" i="31"/>
  <c r="E10" i="29"/>
  <c r="E25" i="28"/>
  <c r="E21" i="38"/>
  <c r="E4" i="34"/>
  <c r="E22" i="31"/>
  <c r="E27" i="30"/>
  <c r="E32" i="31"/>
  <c r="E22" i="39"/>
  <c r="E16" i="33"/>
  <c r="E6" i="34"/>
  <c r="E48" i="37"/>
  <c r="E35" i="39"/>
  <c r="E5" i="35"/>
  <c r="E18" i="33"/>
  <c r="E24" i="30"/>
  <c r="E29" i="37"/>
  <c r="E32" i="29"/>
  <c r="E5" i="30"/>
  <c r="E21" i="30"/>
  <c r="E21" i="39"/>
  <c r="E7" i="30"/>
  <c r="E40" i="37"/>
  <c r="E7" i="28"/>
  <c r="E7" i="39"/>
  <c r="E27" i="37"/>
  <c r="E37" i="39"/>
  <c r="E15" i="29"/>
  <c r="E10" i="35"/>
  <c r="E22" i="30"/>
  <c r="E32" i="30"/>
  <c r="E20" i="30"/>
  <c r="E9" i="33"/>
  <c r="E15" i="37"/>
  <c r="E33" i="37"/>
  <c r="E24" i="29"/>
  <c r="E25" i="35"/>
  <c r="E12" i="28"/>
  <c r="E30" i="28"/>
  <c r="E4" i="28"/>
  <c r="E13" i="36"/>
  <c r="E38" i="37"/>
  <c r="E19" i="28"/>
  <c r="E8" i="28"/>
  <c r="E33" i="39"/>
  <c r="E24" i="28"/>
  <c r="E34" i="39"/>
  <c r="E26" i="28"/>
  <c r="E13" i="39"/>
  <c r="E10" i="39"/>
  <c r="E6" i="30"/>
  <c r="E26" i="31"/>
  <c r="E13" i="33"/>
  <c r="E19" i="39"/>
  <c r="E27" i="39"/>
  <c r="E12" i="37"/>
  <c r="E5" i="36"/>
  <c r="E20" i="31"/>
  <c r="E23" i="33"/>
  <c r="E13" i="28"/>
  <c r="E8" i="30"/>
  <c r="E38" i="39"/>
  <c r="E25" i="30"/>
  <c r="E47" i="37"/>
  <c r="E50" i="37"/>
  <c r="E43" i="37"/>
  <c r="E22" i="38"/>
  <c r="E35" i="37"/>
  <c r="E7" i="38"/>
  <c r="E22" i="37"/>
  <c r="E7" i="29"/>
  <c r="E9" i="29"/>
  <c r="E20" i="33"/>
  <c r="E12" i="38"/>
  <c r="E4" i="39"/>
  <c r="E39" i="39"/>
  <c r="E22" i="33"/>
  <c r="E7" i="35"/>
  <c r="E6" i="38"/>
  <c r="E29" i="30"/>
  <c r="E42" i="37"/>
  <c r="E32" i="33"/>
  <c r="E20" i="37"/>
  <c r="E6" i="31"/>
  <c r="E13" i="35"/>
  <c r="E27" i="31"/>
  <c r="E10" i="28"/>
  <c r="E23" i="28"/>
  <c r="E27" i="28"/>
  <c r="E25" i="38"/>
  <c r="E9" i="37"/>
  <c r="E10" i="31"/>
  <c r="E18" i="31"/>
  <c r="E15" i="39"/>
  <c r="E8" i="38"/>
  <c r="E11" i="39"/>
  <c r="E16" i="37"/>
  <c r="E29" i="39"/>
  <c r="E44" i="37"/>
  <c r="E8" i="31"/>
  <c r="E21" i="37"/>
  <c r="E36" i="37"/>
  <c r="E46" i="37"/>
  <c r="E8" i="36"/>
  <c r="E29" i="29"/>
  <c r="E7" i="33"/>
  <c r="E17" i="35"/>
  <c r="E17" i="39"/>
  <c r="E32" i="35"/>
  <c r="E26" i="30"/>
  <c r="E7" i="37"/>
  <c r="E31" i="30"/>
  <c r="E28" i="39"/>
  <c r="E6" i="29"/>
  <c r="E8" i="34"/>
  <c r="E21" i="33"/>
  <c r="E33" i="35"/>
  <c r="E23" i="35"/>
  <c r="E7" i="36"/>
  <c r="E41" i="37"/>
  <c r="E7" i="31"/>
  <c r="E30" i="31"/>
  <c r="E5" i="33"/>
  <c r="E19" i="31"/>
  <c r="E28" i="37"/>
  <c r="E39" i="37"/>
  <c r="E19" i="37"/>
  <c r="E24" i="31"/>
  <c r="E16" i="31"/>
  <c r="E42" i="39"/>
  <c r="E36" i="39"/>
  <c r="E28" i="30"/>
  <c r="E25" i="29"/>
  <c r="E25" i="31"/>
  <c r="E26" i="35"/>
  <c r="E26" i="39"/>
  <c r="E11" i="30"/>
  <c r="E31" i="31"/>
  <c r="E30" i="33"/>
  <c r="E27" i="29"/>
  <c r="E25" i="37"/>
  <c r="E21" i="35"/>
  <c r="E4" i="37"/>
  <c r="E14" i="38"/>
  <c r="E27" i="35"/>
  <c r="E14" i="30"/>
  <c r="E31" i="39"/>
  <c r="E5" i="28"/>
  <c r="E35" i="29"/>
  <c r="E26" i="38"/>
  <c r="E14" i="28"/>
  <c r="E22" i="29"/>
  <c r="E33" i="33"/>
  <c r="E4" i="36"/>
  <c r="E9" i="35"/>
  <c r="E33" i="30"/>
  <c r="E28" i="29"/>
  <c r="E9" i="38"/>
  <c r="E18" i="37"/>
  <c r="E5" i="31"/>
  <c r="E13" i="30"/>
  <c r="E20" i="38"/>
  <c r="E9" i="31"/>
  <c r="E40" i="39"/>
  <c r="E24" i="38"/>
  <c r="E5" i="29"/>
  <c r="E29" i="35"/>
  <c r="E12" i="36"/>
  <c r="E13" i="37"/>
  <c r="E4" i="29"/>
  <c r="E19" i="33"/>
  <c r="E20" i="29"/>
  <c r="E5" i="39"/>
  <c r="E30" i="37"/>
  <c r="E4" i="30"/>
  <c r="E30" i="35"/>
  <c r="E26" i="33"/>
  <c r="E18" i="35"/>
  <c r="E14" i="29"/>
  <c r="E17" i="33"/>
  <c r="E28" i="31"/>
  <c r="E26" i="29"/>
  <c r="E14" i="33"/>
  <c r="E28" i="33"/>
  <c r="E12" i="33"/>
  <c r="E8" i="35"/>
  <c r="E31" i="33"/>
  <c r="E27" i="33"/>
  <c r="E25" i="33"/>
  <c r="E18" i="38"/>
  <c r="E37" i="37"/>
  <c r="E29" i="33"/>
  <c r="E31" i="37"/>
  <c r="E6" i="37"/>
  <c r="E45" i="37"/>
  <c r="E26" i="37"/>
  <c r="E8" i="33"/>
  <c r="E30" i="29"/>
  <c r="E15" i="33"/>
  <c r="G26" i="37" l="1"/>
  <c r="G14" i="33"/>
  <c r="G5" i="39"/>
  <c r="G14" i="29"/>
  <c r="G9" i="31"/>
  <c r="G29" i="33"/>
  <c r="G17" i="33"/>
  <c r="G4" i="36"/>
  <c r="G24" i="31"/>
  <c r="G39" i="37"/>
  <c r="G28" i="39"/>
  <c r="G21" i="37"/>
  <c r="G33" i="35"/>
  <c r="G25" i="37"/>
  <c r="G17" i="35"/>
  <c r="G43" i="37"/>
  <c r="G23" i="28"/>
  <c r="G33" i="39"/>
  <c r="G13" i="28"/>
  <c r="G7" i="33"/>
  <c r="G24" i="29"/>
  <c r="G35" i="39"/>
  <c r="G38" i="37"/>
  <c r="G21" i="38"/>
  <c r="G17" i="28"/>
  <c r="G32" i="33"/>
  <c r="G28" i="35"/>
  <c r="G33" i="31"/>
  <c r="G17" i="31"/>
  <c r="G20" i="28"/>
  <c r="G10" i="35"/>
  <c r="G21" i="28"/>
  <c r="G15" i="28"/>
  <c r="G23" i="38"/>
  <c r="G6" i="28"/>
  <c r="G17" i="38"/>
  <c r="G16" i="35"/>
  <c r="G16" i="28"/>
  <c r="H15" i="33"/>
  <c r="H4" i="35"/>
  <c r="H8" i="35"/>
  <c r="H24" i="38"/>
  <c r="H4" i="29"/>
  <c r="H20" i="38"/>
  <c r="H30" i="33"/>
  <c r="H22" i="29"/>
  <c r="H31" i="31"/>
  <c r="H7" i="31"/>
  <c r="H16" i="31"/>
  <c r="H21" i="33"/>
  <c r="H29" i="29"/>
  <c r="H13" i="35"/>
  <c r="H12" i="38"/>
  <c r="H26" i="39"/>
  <c r="H19" i="30"/>
  <c r="H30" i="28"/>
  <c r="H13" i="39"/>
  <c r="H27" i="39"/>
  <c r="H27" i="37"/>
  <c r="H33" i="37"/>
  <c r="H5" i="36"/>
  <c r="H25" i="35"/>
  <c r="H9" i="28"/>
  <c r="H4" i="34"/>
  <c r="H24" i="39"/>
  <c r="H12" i="31"/>
  <c r="H50" i="37"/>
  <c r="H34" i="29"/>
  <c r="H49" i="37"/>
  <c r="H12" i="29"/>
  <c r="H32" i="37"/>
  <c r="H31" i="29"/>
  <c r="H34" i="37"/>
  <c r="H40" i="37"/>
  <c r="H41" i="39"/>
  <c r="H18" i="39"/>
  <c r="H6" i="32"/>
  <c r="I6" i="37"/>
  <c r="I31" i="37"/>
  <c r="I20" i="29"/>
  <c r="I19" i="33"/>
  <c r="I40" i="39"/>
  <c r="I29" i="35"/>
  <c r="I5" i="28"/>
  <c r="I27" i="33"/>
  <c r="I11" i="30"/>
  <c r="I7" i="36"/>
  <c r="I9" i="29"/>
  <c r="I26" i="30"/>
  <c r="I19" i="37"/>
  <c r="I25" i="38"/>
  <c r="I44" i="37"/>
  <c r="I7" i="35"/>
  <c r="I6" i="31"/>
  <c r="I27" i="31"/>
  <c r="I35" i="37"/>
  <c r="I12" i="28"/>
  <c r="I8" i="28"/>
  <c r="I8" i="36"/>
  <c r="I32" i="31"/>
  <c r="I15" i="29"/>
  <c r="I4" i="38"/>
  <c r="I5" i="38"/>
  <c r="I12" i="30"/>
  <c r="I13" i="31"/>
  <c r="I10" i="29"/>
  <c r="I5" i="35"/>
  <c r="I7" i="34"/>
  <c r="I23" i="33"/>
  <c r="I11" i="38"/>
  <c r="I14" i="37"/>
  <c r="I23" i="39"/>
  <c r="I12" i="39"/>
  <c r="I30" i="30"/>
  <c r="I17" i="30"/>
  <c r="I7" i="32"/>
  <c r="G18" i="38"/>
  <c r="G27" i="35"/>
  <c r="G17" i="39"/>
  <c r="G22" i="33"/>
  <c r="G7" i="39"/>
  <c r="G32" i="39"/>
  <c r="H30" i="31"/>
  <c r="H47" i="37"/>
  <c r="H25" i="28"/>
  <c r="H8" i="37"/>
  <c r="I12" i="33"/>
  <c r="I14" i="38"/>
  <c r="I26" i="28"/>
  <c r="I16" i="38"/>
  <c r="I18" i="29"/>
  <c r="I17" i="37"/>
  <c r="G10" i="38"/>
  <c r="G45" i="37"/>
  <c r="G13" i="37"/>
  <c r="G23" i="30"/>
  <c r="G13" i="30"/>
  <c r="G5" i="29"/>
  <c r="G9" i="36"/>
  <c r="G31" i="33"/>
  <c r="G14" i="30"/>
  <c r="G9" i="38"/>
  <c r="G25" i="31"/>
  <c r="G41" i="37"/>
  <c r="G8" i="31"/>
  <c r="G6" i="29"/>
  <c r="G36" i="37"/>
  <c r="G29" i="39"/>
  <c r="G18" i="28"/>
  <c r="G19" i="39"/>
  <c r="G39" i="39"/>
  <c r="G9" i="37"/>
  <c r="G11" i="36"/>
  <c r="G7" i="29"/>
  <c r="G26" i="31"/>
  <c r="G37" i="39"/>
  <c r="G23" i="37"/>
  <c r="G4" i="28"/>
  <c r="G22" i="31"/>
  <c r="G20" i="30"/>
  <c r="G6" i="35"/>
  <c r="G14" i="31"/>
  <c r="G16" i="29"/>
  <c r="G29" i="31"/>
  <c r="G22" i="35"/>
  <c r="G21" i="31"/>
  <c r="G29" i="28"/>
  <c r="G24" i="33"/>
  <c r="G18" i="30"/>
  <c r="G31" i="35"/>
  <c r="G20" i="35"/>
  <c r="H26" i="33"/>
  <c r="H18" i="38"/>
  <c r="H26" i="29"/>
  <c r="H30" i="35"/>
  <c r="H27" i="29"/>
  <c r="H35" i="29"/>
  <c r="H26" i="38"/>
  <c r="H31" i="39"/>
  <c r="H21" i="35"/>
  <c r="H27" i="35"/>
  <c r="H6" i="39"/>
  <c r="H33" i="30"/>
  <c r="H13" i="38"/>
  <c r="H17" i="39"/>
  <c r="H18" i="31"/>
  <c r="H6" i="38"/>
  <c r="H24" i="28"/>
  <c r="H4" i="37"/>
  <c r="H12" i="37"/>
  <c r="H15" i="37"/>
  <c r="H22" i="37"/>
  <c r="H22" i="33"/>
  <c r="H8" i="30"/>
  <c r="H7" i="39"/>
  <c r="H21" i="39"/>
  <c r="H29" i="37"/>
  <c r="H32" i="30"/>
  <c r="H21" i="30"/>
  <c r="H33" i="29"/>
  <c r="H8" i="29"/>
  <c r="H32" i="39"/>
  <c r="H32" i="29"/>
  <c r="H5" i="34"/>
  <c r="H15" i="31"/>
  <c r="H23" i="29"/>
  <c r="H10" i="30"/>
  <c r="H22" i="28"/>
  <c r="H14" i="35"/>
  <c r="I37" i="37"/>
  <c r="I8" i="33"/>
  <c r="I4" i="31"/>
  <c r="I33" i="33"/>
  <c r="I8" i="39"/>
  <c r="I25" i="33"/>
  <c r="I28" i="33"/>
  <c r="I20" i="39"/>
  <c r="I15" i="30"/>
  <c r="I30" i="31"/>
  <c r="I7" i="37"/>
  <c r="I23" i="35"/>
  <c r="I32" i="35"/>
  <c r="I26" i="35"/>
  <c r="I20" i="33"/>
  <c r="I28" i="37"/>
  <c r="I42" i="37"/>
  <c r="I8" i="38"/>
  <c r="I47" i="37"/>
  <c r="I38" i="39"/>
  <c r="I20" i="31"/>
  <c r="I6" i="34"/>
  <c r="I19" i="28"/>
  <c r="I25" i="28"/>
  <c r="I11" i="33"/>
  <c r="I46" i="37"/>
  <c r="I48" i="37"/>
  <c r="I8" i="37"/>
  <c r="I24" i="37"/>
  <c r="I5" i="37"/>
  <c r="I10" i="36"/>
  <c r="I16" i="39"/>
  <c r="I36" i="29"/>
  <c r="I19" i="38"/>
  <c r="I6" i="33"/>
  <c r="I11" i="29"/>
  <c r="I16" i="30"/>
  <c r="I11" i="31"/>
  <c r="I11" i="35"/>
  <c r="G30" i="35"/>
  <c r="G21" i="35"/>
  <c r="G13" i="38"/>
  <c r="G6" i="38"/>
  <c r="G15" i="37"/>
  <c r="G21" i="39"/>
  <c r="G32" i="29"/>
  <c r="G22" i="28"/>
  <c r="H37" i="37"/>
  <c r="H8" i="39"/>
  <c r="H32" i="35"/>
  <c r="H38" i="39"/>
  <c r="H48" i="37"/>
  <c r="H5" i="37"/>
  <c r="H19" i="38"/>
  <c r="H6" i="33"/>
  <c r="H11" i="31"/>
  <c r="I11" i="37"/>
  <c r="I31" i="30"/>
  <c r="I8" i="34"/>
  <c r="I19" i="29"/>
  <c r="I16" i="33"/>
  <c r="G30" i="29"/>
  <c r="G13" i="29"/>
  <c r="G4" i="30"/>
  <c r="G30" i="37"/>
  <c r="G10" i="37"/>
  <c r="G28" i="29"/>
  <c r="G18" i="37"/>
  <c r="G12" i="36"/>
  <c r="G17" i="29"/>
  <c r="G36" i="39"/>
  <c r="G4" i="33"/>
  <c r="G19" i="31"/>
  <c r="G16" i="37"/>
  <c r="G28" i="30"/>
  <c r="G11" i="39"/>
  <c r="G10" i="28"/>
  <c r="G22" i="38"/>
  <c r="G15" i="39"/>
  <c r="G10" i="39"/>
  <c r="G21" i="29"/>
  <c r="G34" i="39"/>
  <c r="G22" i="30"/>
  <c r="G25" i="30"/>
  <c r="G9" i="30"/>
  <c r="G14" i="39"/>
  <c r="G13" i="36"/>
  <c r="G5" i="30"/>
  <c r="G19" i="35"/>
  <c r="G7" i="30"/>
  <c r="G9" i="33"/>
  <c r="G24" i="30"/>
  <c r="G9" i="39"/>
  <c r="G9" i="34"/>
  <c r="G23" i="31"/>
  <c r="G6" i="36"/>
  <c r="G12" i="35"/>
  <c r="G4" i="32"/>
  <c r="G28" i="28"/>
  <c r="H26" i="37"/>
  <c r="H14" i="33"/>
  <c r="H5" i="39"/>
  <c r="H14" i="29"/>
  <c r="H9" i="31"/>
  <c r="H29" i="33"/>
  <c r="H17" i="33"/>
  <c r="H4" i="36"/>
  <c r="H24" i="31"/>
  <c r="H39" i="37"/>
  <c r="H28" i="39"/>
  <c r="H21" i="37"/>
  <c r="H33" i="35"/>
  <c r="H25" i="37"/>
  <c r="H17" i="35"/>
  <c r="H43" i="37"/>
  <c r="H23" i="28"/>
  <c r="H33" i="39"/>
  <c r="H13" i="28"/>
  <c r="H7" i="33"/>
  <c r="H24" i="29"/>
  <c r="H35" i="39"/>
  <c r="H38" i="37"/>
  <c r="H21" i="38"/>
  <c r="H17" i="28"/>
  <c r="H32" i="33"/>
  <c r="H28" i="35"/>
  <c r="H33" i="31"/>
  <c r="H17" i="31"/>
  <c r="H20" i="28"/>
  <c r="H10" i="35"/>
  <c r="H21" i="28"/>
  <c r="H15" i="28"/>
  <c r="H23" i="38"/>
  <c r="H6" i="28"/>
  <c r="H17" i="38"/>
  <c r="H16" i="35"/>
  <c r="H16" i="28"/>
  <c r="I15" i="33"/>
  <c r="I4" i="35"/>
  <c r="I8" i="35"/>
  <c r="I24" i="38"/>
  <c r="I4" i="29"/>
  <c r="I20" i="38"/>
  <c r="I30" i="33"/>
  <c r="I22" i="29"/>
  <c r="I31" i="31"/>
  <c r="I7" i="31"/>
  <c r="I16" i="31"/>
  <c r="I21" i="33"/>
  <c r="I29" i="29"/>
  <c r="I13" i="35"/>
  <c r="I12" i="38"/>
  <c r="I26" i="39"/>
  <c r="I19" i="30"/>
  <c r="I30" i="28"/>
  <c r="I13" i="39"/>
  <c r="I27" i="39"/>
  <c r="I27" i="37"/>
  <c r="I33" i="37"/>
  <c r="I5" i="36"/>
  <c r="I25" i="35"/>
  <c r="I9" i="28"/>
  <c r="I4" i="34"/>
  <c r="I24" i="39"/>
  <c r="I12" i="31"/>
  <c r="I50" i="37"/>
  <c r="I34" i="29"/>
  <c r="I49" i="37"/>
  <c r="I12" i="29"/>
  <c r="I32" i="37"/>
  <c r="I31" i="29"/>
  <c r="I34" i="37"/>
  <c r="I40" i="37"/>
  <c r="I41" i="39"/>
  <c r="I18" i="39"/>
  <c r="I6" i="32"/>
  <c r="G26" i="33"/>
  <c r="G35" i="29"/>
  <c r="G6" i="39"/>
  <c r="G24" i="28"/>
  <c r="G4" i="37"/>
  <c r="G33" i="29"/>
  <c r="G15" i="31"/>
  <c r="H8" i="33"/>
  <c r="H4" i="31"/>
  <c r="H20" i="39"/>
  <c r="H7" i="37"/>
  <c r="H20" i="33"/>
  <c r="H46" i="37"/>
  <c r="I18" i="35"/>
  <c r="I5" i="31"/>
  <c r="I9" i="35"/>
  <c r="I25" i="29"/>
  <c r="I7" i="38"/>
  <c r="I27" i="30"/>
  <c r="I30" i="39"/>
  <c r="I5" i="32"/>
  <c r="G10" i="33"/>
  <c r="G11" i="37"/>
  <c r="G12" i="33"/>
  <c r="G18" i="35"/>
  <c r="G28" i="31"/>
  <c r="G5" i="31"/>
  <c r="G9" i="35"/>
  <c r="G14" i="28"/>
  <c r="G42" i="39"/>
  <c r="G14" i="38"/>
  <c r="G20" i="37"/>
  <c r="G31" i="30"/>
  <c r="G25" i="29"/>
  <c r="G10" i="31"/>
  <c r="G29" i="30"/>
  <c r="G7" i="38"/>
  <c r="G27" i="28"/>
  <c r="G15" i="35"/>
  <c r="G8" i="34"/>
  <c r="G5" i="33"/>
  <c r="G26" i="28"/>
  <c r="G6" i="30"/>
  <c r="G7" i="28"/>
  <c r="G4" i="39"/>
  <c r="G24" i="35"/>
  <c r="G19" i="29"/>
  <c r="G27" i="30"/>
  <c r="G22" i="39"/>
  <c r="G25" i="39"/>
  <c r="G16" i="38"/>
  <c r="G16" i="33"/>
  <c r="G13" i="33"/>
  <c r="G30" i="39"/>
  <c r="G18" i="29"/>
  <c r="G15" i="38"/>
  <c r="G17" i="37"/>
  <c r="G18" i="33"/>
  <c r="G11" i="28"/>
  <c r="G5" i="32"/>
  <c r="H10" i="38"/>
  <c r="H45" i="37"/>
  <c r="H13" i="37"/>
  <c r="H23" i="30"/>
  <c r="H13" i="30"/>
  <c r="H5" i="29"/>
  <c r="H9" i="36"/>
  <c r="H31" i="33"/>
  <c r="H14" i="30"/>
  <c r="H9" i="38"/>
  <c r="H25" i="31"/>
  <c r="H41" i="37"/>
  <c r="H8" i="31"/>
  <c r="H6" i="29"/>
  <c r="H36" i="37"/>
  <c r="H29" i="39"/>
  <c r="H18" i="28"/>
  <c r="H19" i="39"/>
  <c r="H39" i="39"/>
  <c r="H9" i="37"/>
  <c r="H11" i="36"/>
  <c r="H7" i="29"/>
  <c r="H26" i="31"/>
  <c r="H37" i="39"/>
  <c r="H23" i="37"/>
  <c r="H4" i="28"/>
  <c r="H22" i="31"/>
  <c r="H20" i="30"/>
  <c r="H6" i="35"/>
  <c r="H14" i="31"/>
  <c r="H16" i="29"/>
  <c r="H29" i="31"/>
  <c r="H22" i="35"/>
  <c r="H21" i="31"/>
  <c r="H29" i="28"/>
  <c r="H24" i="33"/>
  <c r="H18" i="30"/>
  <c r="H31" i="35"/>
  <c r="H20" i="35"/>
  <c r="I26" i="33"/>
  <c r="I18" i="38"/>
  <c r="I26" i="29"/>
  <c r="I30" i="35"/>
  <c r="I27" i="29"/>
  <c r="I35" i="29"/>
  <c r="I26" i="38"/>
  <c r="I31" i="39"/>
  <c r="I21" i="35"/>
  <c r="I27" i="35"/>
  <c r="I6" i="39"/>
  <c r="I33" i="30"/>
  <c r="I13" i="38"/>
  <c r="I17" i="39"/>
  <c r="I18" i="31"/>
  <c r="I6" i="38"/>
  <c r="I24" i="28"/>
  <c r="I4" i="37"/>
  <c r="I12" i="37"/>
  <c r="I15" i="37"/>
  <c r="I22" i="37"/>
  <c r="I22" i="33"/>
  <c r="I8" i="30"/>
  <c r="I7" i="39"/>
  <c r="I21" i="39"/>
  <c r="I29" i="37"/>
  <c r="I32" i="30"/>
  <c r="I21" i="30"/>
  <c r="I33" i="29"/>
  <c r="I8" i="29"/>
  <c r="I32" i="39"/>
  <c r="I32" i="29"/>
  <c r="I5" i="34"/>
  <c r="I15" i="31"/>
  <c r="I23" i="29"/>
  <c r="I10" i="30"/>
  <c r="I22" i="28"/>
  <c r="I14" i="35"/>
  <c r="G26" i="38"/>
  <c r="G32" i="30"/>
  <c r="G23" i="29"/>
  <c r="G14" i="35"/>
  <c r="H25" i="33"/>
  <c r="H23" i="35"/>
  <c r="H28" i="37"/>
  <c r="H20" i="31"/>
  <c r="H24" i="37"/>
  <c r="H16" i="39"/>
  <c r="H16" i="30"/>
  <c r="H11" i="35"/>
  <c r="I42" i="39"/>
  <c r="I29" i="30"/>
  <c r="I24" i="35"/>
  <c r="G6" i="37"/>
  <c r="G31" i="37"/>
  <c r="G20" i="29"/>
  <c r="G19" i="33"/>
  <c r="G40" i="39"/>
  <c r="G29" i="35"/>
  <c r="G5" i="28"/>
  <c r="G27" i="33"/>
  <c r="G11" i="30"/>
  <c r="G7" i="36"/>
  <c r="G9" i="29"/>
  <c r="G26" i="30"/>
  <c r="G19" i="37"/>
  <c r="G25" i="38"/>
  <c r="G44" i="37"/>
  <c r="G7" i="35"/>
  <c r="G6" i="31"/>
  <c r="G27" i="31"/>
  <c r="G35" i="37"/>
  <c r="G12" i="28"/>
  <c r="G8" i="28"/>
  <c r="G8" i="36"/>
  <c r="G32" i="31"/>
  <c r="G15" i="29"/>
  <c r="G4" i="38"/>
  <c r="G5" i="38"/>
  <c r="G12" i="30"/>
  <c r="G13" i="31"/>
  <c r="G10" i="29"/>
  <c r="G5" i="35"/>
  <c r="G7" i="34"/>
  <c r="G23" i="33"/>
  <c r="G11" i="38"/>
  <c r="G14" i="37"/>
  <c r="G23" i="39"/>
  <c r="G12" i="39"/>
  <c r="G30" i="30"/>
  <c r="G17" i="30"/>
  <c r="G7" i="32"/>
  <c r="H30" i="29"/>
  <c r="H13" i="29"/>
  <c r="H4" i="30"/>
  <c r="H30" i="37"/>
  <c r="H10" i="37"/>
  <c r="H28" i="29"/>
  <c r="H18" i="37"/>
  <c r="H12" i="36"/>
  <c r="H17" i="29"/>
  <c r="H36" i="39"/>
  <c r="H4" i="33"/>
  <c r="H19" i="31"/>
  <c r="H16" i="37"/>
  <c r="H28" i="30"/>
  <c r="H11" i="39"/>
  <c r="H10" i="28"/>
  <c r="H22" i="38"/>
  <c r="H15" i="39"/>
  <c r="H10" i="39"/>
  <c r="H21" i="29"/>
  <c r="H34" i="39"/>
  <c r="H22" i="30"/>
  <c r="H25" i="30"/>
  <c r="H9" i="30"/>
  <c r="H14" i="39"/>
  <c r="H13" i="36"/>
  <c r="H5" i="30"/>
  <c r="H19" i="35"/>
  <c r="H7" i="30"/>
  <c r="H9" i="33"/>
  <c r="H24" i="30"/>
  <c r="H9" i="39"/>
  <c r="H9" i="34"/>
  <c r="H23" i="31"/>
  <c r="H6" i="36"/>
  <c r="H12" i="35"/>
  <c r="H4" i="32"/>
  <c r="H28" i="28"/>
  <c r="I26" i="37"/>
  <c r="I14" i="33"/>
  <c r="I5" i="39"/>
  <c r="I14" i="29"/>
  <c r="I9" i="31"/>
  <c r="I29" i="33"/>
  <c r="I17" i="33"/>
  <c r="I4" i="36"/>
  <c r="I24" i="31"/>
  <c r="I39" i="37"/>
  <c r="I28" i="39"/>
  <c r="I21" i="37"/>
  <c r="I33" i="35"/>
  <c r="I25" i="37"/>
  <c r="I17" i="35"/>
  <c r="I43" i="37"/>
  <c r="I23" i="28"/>
  <c r="I33" i="39"/>
  <c r="I13" i="28"/>
  <c r="I7" i="33"/>
  <c r="I24" i="29"/>
  <c r="I35" i="39"/>
  <c r="I38" i="37"/>
  <c r="I21" i="38"/>
  <c r="I17" i="28"/>
  <c r="I32" i="33"/>
  <c r="I28" i="35"/>
  <c r="I33" i="31"/>
  <c r="I17" i="31"/>
  <c r="I20" i="28"/>
  <c r="I10" i="35"/>
  <c r="I21" i="28"/>
  <c r="I15" i="28"/>
  <c r="I23" i="38"/>
  <c r="I6" i="28"/>
  <c r="I17" i="38"/>
  <c r="I16" i="35"/>
  <c r="I16" i="28"/>
  <c r="G26" i="29"/>
  <c r="G31" i="39"/>
  <c r="G18" i="31"/>
  <c r="G12" i="37"/>
  <c r="G29" i="37"/>
  <c r="G8" i="29"/>
  <c r="H28" i="33"/>
  <c r="H26" i="35"/>
  <c r="H8" i="38"/>
  <c r="H19" i="28"/>
  <c r="H36" i="29"/>
  <c r="H11" i="29"/>
  <c r="I28" i="31"/>
  <c r="I20" i="37"/>
  <c r="I10" i="31"/>
  <c r="I15" i="35"/>
  <c r="I7" i="28"/>
  <c r="I4" i="39"/>
  <c r="I25" i="39"/>
  <c r="I13" i="33"/>
  <c r="I11" i="28"/>
  <c r="G37" i="37"/>
  <c r="G8" i="33"/>
  <c r="G4" i="31"/>
  <c r="G33" i="33"/>
  <c r="G8" i="39"/>
  <c r="G25" i="33"/>
  <c r="G28" i="33"/>
  <c r="G20" i="39"/>
  <c r="G15" i="30"/>
  <c r="G30" i="31"/>
  <c r="G7" i="37"/>
  <c r="G23" i="35"/>
  <c r="G32" i="35"/>
  <c r="G26" i="35"/>
  <c r="G20" i="33"/>
  <c r="G28" i="37"/>
  <c r="G42" i="37"/>
  <c r="G8" i="38"/>
  <c r="G47" i="37"/>
  <c r="G38" i="39"/>
  <c r="G20" i="31"/>
  <c r="G6" i="34"/>
  <c r="G19" i="28"/>
  <c r="G25" i="28"/>
  <c r="G11" i="33"/>
  <c r="G46" i="37"/>
  <c r="G48" i="37"/>
  <c r="G8" i="37"/>
  <c r="G24" i="37"/>
  <c r="G5" i="37"/>
  <c r="G10" i="36"/>
  <c r="G16" i="39"/>
  <c r="G36" i="29"/>
  <c r="G19" i="38"/>
  <c r="G6" i="33"/>
  <c r="G11" i="29"/>
  <c r="G16" i="30"/>
  <c r="G11" i="31"/>
  <c r="G11" i="35"/>
  <c r="H10" i="33"/>
  <c r="H11" i="37"/>
  <c r="H12" i="33"/>
  <c r="H18" i="35"/>
  <c r="H28" i="31"/>
  <c r="H5" i="31"/>
  <c r="H9" i="35"/>
  <c r="H14" i="28"/>
  <c r="H42" i="39"/>
  <c r="H14" i="38"/>
  <c r="H20" i="37"/>
  <c r="H31" i="30"/>
  <c r="H25" i="29"/>
  <c r="H10" i="31"/>
  <c r="H29" i="30"/>
  <c r="H7" i="38"/>
  <c r="H27" i="28"/>
  <c r="H15" i="35"/>
  <c r="H8" i="34"/>
  <c r="H5" i="33"/>
  <c r="H26" i="28"/>
  <c r="H6" i="30"/>
  <c r="H7" i="28"/>
  <c r="H4" i="39"/>
  <c r="H24" i="35"/>
  <c r="H19" i="29"/>
  <c r="H27" i="30"/>
  <c r="H22" i="39"/>
  <c r="H25" i="39"/>
  <c r="H16" i="38"/>
  <c r="H16" i="33"/>
  <c r="H13" i="33"/>
  <c r="H30" i="39"/>
  <c r="H18" i="29"/>
  <c r="H15" i="38"/>
  <c r="H17" i="37"/>
  <c r="H18" i="33"/>
  <c r="H11" i="28"/>
  <c r="H5" i="32"/>
  <c r="I10" i="38"/>
  <c r="I45" i="37"/>
  <c r="I13" i="37"/>
  <c r="I23" i="30"/>
  <c r="I13" i="30"/>
  <c r="I5" i="29"/>
  <c r="I9" i="36"/>
  <c r="I31" i="33"/>
  <c r="I14" i="30"/>
  <c r="I9" i="38"/>
  <c r="I25" i="31"/>
  <c r="I41" i="37"/>
  <c r="I8" i="31"/>
  <c r="I6" i="29"/>
  <c r="I36" i="37"/>
  <c r="I29" i="39"/>
  <c r="I18" i="28"/>
  <c r="I19" i="39"/>
  <c r="I39" i="39"/>
  <c r="I9" i="37"/>
  <c r="I11" i="36"/>
  <c r="I7" i="29"/>
  <c r="I26" i="31"/>
  <c r="I37" i="39"/>
  <c r="I23" i="37"/>
  <c r="I4" i="28"/>
  <c r="I22" i="31"/>
  <c r="I20" i="30"/>
  <c r="I6" i="35"/>
  <c r="I14" i="31"/>
  <c r="I16" i="29"/>
  <c r="I29" i="31"/>
  <c r="I22" i="35"/>
  <c r="I21" i="31"/>
  <c r="I29" i="28"/>
  <c r="I24" i="33"/>
  <c r="I18" i="30"/>
  <c r="I31" i="35"/>
  <c r="I20" i="35"/>
  <c r="F10" i="38"/>
  <c r="G27" i="29"/>
  <c r="G33" i="30"/>
  <c r="G22" i="37"/>
  <c r="G8" i="30"/>
  <c r="G21" i="30"/>
  <c r="G5" i="34"/>
  <c r="G10" i="30"/>
  <c r="H33" i="33"/>
  <c r="H15" i="30"/>
  <c r="H42" i="37"/>
  <c r="H6" i="34"/>
  <c r="H11" i="33"/>
  <c r="H10" i="36"/>
  <c r="I10" i="33"/>
  <c r="I14" i="28"/>
  <c r="I27" i="28"/>
  <c r="I5" i="33"/>
  <c r="I6" i="30"/>
  <c r="I22" i="39"/>
  <c r="I15" i="38"/>
  <c r="I18" i="33"/>
  <c r="G15" i="33"/>
  <c r="G4" i="35"/>
  <c r="G8" i="35"/>
  <c r="G24" i="38"/>
  <c r="G4" i="29"/>
  <c r="G20" i="38"/>
  <c r="G30" i="33"/>
  <c r="G22" i="29"/>
  <c r="G31" i="31"/>
  <c r="G7" i="31"/>
  <c r="G16" i="31"/>
  <c r="G21" i="33"/>
  <c r="G29" i="29"/>
  <c r="G13" i="35"/>
  <c r="G12" i="38"/>
  <c r="G26" i="39"/>
  <c r="G19" i="30"/>
  <c r="G30" i="28"/>
  <c r="G13" i="39"/>
  <c r="G27" i="39"/>
  <c r="G27" i="37"/>
  <c r="G33" i="37"/>
  <c r="G5" i="36"/>
  <c r="G25" i="35"/>
  <c r="G9" i="28"/>
  <c r="G4" i="34"/>
  <c r="G24" i="39"/>
  <c r="G12" i="31"/>
  <c r="G50" i="37"/>
  <c r="G34" i="29"/>
  <c r="G49" i="37"/>
  <c r="G12" i="29"/>
  <c r="G32" i="37"/>
  <c r="G31" i="29"/>
  <c r="G34" i="37"/>
  <c r="G40" i="37"/>
  <c r="G41" i="39"/>
  <c r="G18" i="39"/>
  <c r="G6" i="32"/>
  <c r="H6" i="37"/>
  <c r="H31" i="37"/>
  <c r="H20" i="29"/>
  <c r="H19" i="33"/>
  <c r="H40" i="39"/>
  <c r="H29" i="35"/>
  <c r="H5" i="28"/>
  <c r="H27" i="33"/>
  <c r="H11" i="30"/>
  <c r="H7" i="36"/>
  <c r="H9" i="29"/>
  <c r="H26" i="30"/>
  <c r="H19" i="37"/>
  <c r="H25" i="38"/>
  <c r="H44" i="37"/>
  <c r="H7" i="35"/>
  <c r="H6" i="31"/>
  <c r="H27" i="31"/>
  <c r="H35" i="37"/>
  <c r="H12" i="28"/>
  <c r="H8" i="28"/>
  <c r="H8" i="36"/>
  <c r="H32" i="31"/>
  <c r="H15" i="29"/>
  <c r="H4" i="38"/>
  <c r="H5" i="38"/>
  <c r="H12" i="30"/>
  <c r="H13" i="31"/>
  <c r="H10" i="29"/>
  <c r="H5" i="35"/>
  <c r="H7" i="34"/>
  <c r="H23" i="33"/>
  <c r="H11" i="38"/>
  <c r="H14" i="37"/>
  <c r="H23" i="39"/>
  <c r="H12" i="39"/>
  <c r="H30" i="30"/>
  <c r="H17" i="30"/>
  <c r="H7" i="32"/>
  <c r="I30" i="29"/>
  <c r="I13" i="29"/>
  <c r="I4" i="30"/>
  <c r="I30" i="37"/>
  <c r="I10" i="37"/>
  <c r="I28" i="29"/>
  <c r="I18" i="37"/>
  <c r="I12" i="36"/>
  <c r="I17" i="29"/>
  <c r="I36" i="39"/>
  <c r="I4" i="33"/>
  <c r="I19" i="31"/>
  <c r="I16" i="37"/>
  <c r="I28" i="30"/>
  <c r="I11" i="39"/>
  <c r="I10" i="28"/>
  <c r="I22" i="38"/>
  <c r="I15" i="39"/>
  <c r="I10" i="39"/>
  <c r="I21" i="29"/>
  <c r="I34" i="39"/>
  <c r="I22" i="30"/>
  <c r="I25" i="30"/>
  <c r="I9" i="30"/>
  <c r="I14" i="39"/>
  <c r="I13" i="36"/>
  <c r="I5" i="30"/>
  <c r="I19" i="35"/>
  <c r="I7" i="30"/>
  <c r="I9" i="33"/>
  <c r="I24" i="30"/>
  <c r="I9" i="39"/>
  <c r="I9" i="34"/>
  <c r="I23" i="31"/>
  <c r="I6" i="36"/>
  <c r="I12" i="35"/>
  <c r="I4" i="32"/>
  <c r="I28" i="28"/>
  <c r="E4" i="31"/>
  <c r="C9" i="29" l="1"/>
  <c r="C29" i="29"/>
  <c r="C14" i="29"/>
  <c r="C25" i="33"/>
  <c r="C20" i="33"/>
  <c r="C11" i="33"/>
  <c r="C26" i="33"/>
  <c r="C32" i="33"/>
  <c r="C33" i="33"/>
  <c r="C27" i="33"/>
  <c r="C31" i="33"/>
  <c r="C19" i="33"/>
  <c r="C21" i="33"/>
  <c r="C30" i="33"/>
  <c r="C14" i="33"/>
  <c r="C29" i="33"/>
  <c r="C12" i="33"/>
  <c r="C8" i="33"/>
  <c r="C15" i="33"/>
  <c r="C28" i="33"/>
  <c r="C10" i="33"/>
  <c r="C17" i="33"/>
  <c r="C20" i="29"/>
  <c r="C26" i="29"/>
  <c r="C4" i="29"/>
  <c r="C12" i="29"/>
  <c r="C32" i="29"/>
  <c r="C22" i="29"/>
  <c r="C35" i="29"/>
  <c r="C27" i="29"/>
  <c r="C30" i="29"/>
  <c r="C5" i="29"/>
  <c r="C24" i="28"/>
  <c r="C9" i="36"/>
  <c r="C8" i="36"/>
  <c r="C7" i="36"/>
  <c r="C15" i="30"/>
  <c r="C17" i="30"/>
  <c r="C11" i="30"/>
  <c r="C19" i="30"/>
  <c r="C4" i="30"/>
  <c r="C38" i="39"/>
  <c r="C26" i="39"/>
  <c r="C9" i="38"/>
  <c r="C10" i="38"/>
  <c r="C35" i="37"/>
  <c r="C4" i="37"/>
  <c r="C42" i="37"/>
  <c r="C6" i="37"/>
  <c r="C20" i="37"/>
  <c r="C25" i="37"/>
  <c r="C12" i="37"/>
  <c r="C40" i="37"/>
  <c r="C13" i="37"/>
  <c r="C45" i="37"/>
  <c r="C43" i="37"/>
  <c r="C46" i="37"/>
  <c r="C37" i="37"/>
  <c r="C50" i="37"/>
  <c r="C31" i="37"/>
  <c r="C26" i="37"/>
  <c r="C4" i="35"/>
  <c r="C7" i="33"/>
  <c r="C22" i="37"/>
  <c r="D15" i="29"/>
  <c r="D29" i="30"/>
  <c r="D8" i="28"/>
  <c r="D14" i="38"/>
  <c r="D8" i="34"/>
  <c r="D13" i="30"/>
  <c r="D6" i="34"/>
  <c r="D21" i="29"/>
  <c r="D14" i="28"/>
  <c r="D12" i="30"/>
  <c r="D31" i="35"/>
  <c r="D31" i="39"/>
  <c r="D4" i="28"/>
  <c r="D9" i="39"/>
  <c r="D24" i="29"/>
  <c r="D16" i="33"/>
  <c r="D5" i="35"/>
  <c r="D9" i="33"/>
  <c r="D33" i="29"/>
  <c r="D6" i="32"/>
  <c r="D28" i="31"/>
  <c r="D6" i="28"/>
  <c r="D19" i="29"/>
  <c r="D8" i="29"/>
  <c r="D23" i="37"/>
  <c r="D12" i="36"/>
  <c r="D18" i="29"/>
  <c r="D9" i="29"/>
  <c r="D17" i="29"/>
  <c r="D29" i="29"/>
  <c r="D14" i="29"/>
  <c r="D28" i="28"/>
  <c r="D22" i="30"/>
  <c r="D41" i="39"/>
  <c r="D12" i="39"/>
  <c r="D7" i="28"/>
  <c r="D15" i="37"/>
  <c r="D13" i="28"/>
  <c r="D25" i="38"/>
  <c r="D4" i="38"/>
  <c r="D23" i="29"/>
  <c r="D7" i="34"/>
  <c r="D25" i="33"/>
  <c r="D20" i="33"/>
  <c r="D23" i="33"/>
  <c r="D11" i="33"/>
  <c r="D26" i="33"/>
  <c r="D32" i="33"/>
  <c r="D33" i="33"/>
  <c r="D27" i="33"/>
  <c r="D31" i="33"/>
  <c r="D19" i="33"/>
  <c r="D21" i="33"/>
  <c r="D30" i="33"/>
  <c r="D14" i="33"/>
  <c r="D29" i="33"/>
  <c r="D12" i="33"/>
  <c r="D8" i="33"/>
  <c r="D15" i="33"/>
  <c r="D28" i="33"/>
  <c r="D10" i="33"/>
  <c r="D17" i="33"/>
  <c r="D6" i="31"/>
  <c r="D11" i="28"/>
  <c r="D7" i="29"/>
  <c r="D37" i="39"/>
  <c r="D4" i="34"/>
  <c r="D13" i="33"/>
  <c r="D11" i="35"/>
  <c r="D20" i="29"/>
  <c r="D26" i="29"/>
  <c r="D4" i="29"/>
  <c r="D12" i="29"/>
  <c r="D25" i="29"/>
  <c r="D32" i="29"/>
  <c r="D13" i="29"/>
  <c r="D22" i="29"/>
  <c r="D35" i="29"/>
  <c r="D27" i="29"/>
  <c r="D30" i="29"/>
  <c r="D5" i="29"/>
  <c r="D38" i="37"/>
  <c r="D5" i="34"/>
  <c r="D21" i="28"/>
  <c r="D7" i="35"/>
  <c r="D25" i="28"/>
  <c r="D10" i="29"/>
  <c r="D18" i="39"/>
  <c r="D7" i="32"/>
  <c r="D24" i="28"/>
  <c r="D17" i="28"/>
  <c r="D19" i="35"/>
  <c r="D14" i="31"/>
  <c r="D24" i="35"/>
  <c r="D29" i="39"/>
  <c r="D4" i="32"/>
  <c r="D6" i="35"/>
  <c r="D13" i="31"/>
  <c r="D16" i="38"/>
  <c r="D26" i="35"/>
  <c r="D9" i="36"/>
  <c r="D8" i="36"/>
  <c r="D7" i="36"/>
  <c r="D5" i="36"/>
  <c r="D34" i="29"/>
  <c r="D18" i="35"/>
  <c r="D15" i="30"/>
  <c r="D28" i="30"/>
  <c r="D17" i="30"/>
  <c r="D11" i="30"/>
  <c r="D33" i="30"/>
  <c r="D19" i="30"/>
  <c r="D4" i="30"/>
  <c r="D23" i="35"/>
  <c r="D27" i="35"/>
  <c r="D25" i="30"/>
  <c r="D23" i="30"/>
  <c r="D19" i="39"/>
  <c r="D39" i="39"/>
  <c r="D30" i="30"/>
  <c r="D38" i="39"/>
  <c r="D13" i="39"/>
  <c r="D26" i="39"/>
  <c r="D40" i="39"/>
  <c r="D18" i="38"/>
  <c r="D9" i="35"/>
  <c r="D49" i="37"/>
  <c r="D12" i="28"/>
  <c r="D13" i="35"/>
  <c r="D16" i="35"/>
  <c r="D15" i="35"/>
  <c r="D4" i="31"/>
  <c r="D21" i="31"/>
  <c r="D12" i="35"/>
  <c r="D9" i="28"/>
  <c r="D7" i="30"/>
  <c r="D16" i="28"/>
  <c r="D15" i="28"/>
  <c r="D5" i="38"/>
  <c r="D32" i="39"/>
  <c r="D22" i="39"/>
  <c r="D5" i="32"/>
  <c r="D17" i="38"/>
  <c r="D24" i="33"/>
  <c r="D8" i="39"/>
  <c r="D9" i="38"/>
  <c r="D17" i="37"/>
  <c r="D25" i="39"/>
  <c r="D32" i="37"/>
  <c r="D18" i="28"/>
  <c r="D29" i="35"/>
  <c r="D21" i="38"/>
  <c r="D20" i="35"/>
  <c r="D23" i="38"/>
  <c r="D12" i="31"/>
  <c r="D16" i="39"/>
  <c r="D24" i="37"/>
  <c r="D11" i="31"/>
  <c r="D16" i="29"/>
  <c r="D34" i="37"/>
  <c r="D6" i="30"/>
  <c r="D33" i="39"/>
  <c r="D9" i="34"/>
  <c r="D31" i="29"/>
  <c r="D24" i="31"/>
  <c r="D15" i="39"/>
  <c r="D14" i="35"/>
  <c r="D8" i="30"/>
  <c r="D19" i="31"/>
  <c r="D15" i="31"/>
  <c r="D6" i="33"/>
  <c r="D17" i="31"/>
  <c r="D23" i="28"/>
  <c r="D32" i="31"/>
  <c r="D36" i="29"/>
  <c r="D5" i="37"/>
  <c r="D17" i="35"/>
  <c r="D6" i="38"/>
  <c r="D28" i="39"/>
  <c r="D23" i="31"/>
  <c r="D20" i="39"/>
  <c r="D20" i="30"/>
  <c r="D6" i="39"/>
  <c r="D33" i="31"/>
  <c r="D15" i="38"/>
  <c r="D11" i="38"/>
  <c r="D29" i="31"/>
  <c r="D14" i="39"/>
  <c r="D27" i="30"/>
  <c r="D26" i="38"/>
  <c r="D10" i="31"/>
  <c r="D23" i="39"/>
  <c r="D17" i="39"/>
  <c r="D34" i="39"/>
  <c r="D26" i="28"/>
  <c r="D27" i="39"/>
  <c r="D29" i="28"/>
  <c r="D21" i="39"/>
  <c r="D10" i="38"/>
  <c r="D8" i="37"/>
  <c r="D21" i="35"/>
  <c r="D30" i="39"/>
  <c r="D5" i="33"/>
  <c r="D26" i="31"/>
  <c r="D35" i="37"/>
  <c r="D28" i="37"/>
  <c r="D4" i="37"/>
  <c r="D42" i="37"/>
  <c r="D6" i="37"/>
  <c r="D21" i="37"/>
  <c r="D20" i="37"/>
  <c r="D25" i="37"/>
  <c r="D12" i="37"/>
  <c r="D40" i="37"/>
  <c r="D13" i="37"/>
  <c r="D45" i="37"/>
  <c r="D43" i="37"/>
  <c r="D46" i="37"/>
  <c r="D37" i="37"/>
  <c r="D50" i="37"/>
  <c r="D31" i="37"/>
  <c r="D26" i="37"/>
  <c r="D22" i="35"/>
  <c r="D27" i="31"/>
  <c r="D26" i="30"/>
  <c r="D32" i="30"/>
  <c r="D22" i="33"/>
  <c r="D11" i="39"/>
  <c r="D14" i="37"/>
  <c r="D20" i="38"/>
  <c r="D48" i="37"/>
  <c r="D10" i="35"/>
  <c r="D10" i="30"/>
  <c r="D22" i="31"/>
  <c r="D4" i="35"/>
  <c r="D24" i="39"/>
  <c r="D47" i="37"/>
  <c r="D16" i="30"/>
  <c r="D4" i="39"/>
  <c r="D21" i="30"/>
  <c r="D31" i="31"/>
  <c r="D28" i="35"/>
  <c r="D7" i="38"/>
  <c r="D8" i="31"/>
  <c r="D11" i="29"/>
  <c r="D25" i="35"/>
  <c r="D22" i="38"/>
  <c r="D19" i="38"/>
  <c r="D6" i="29"/>
  <c r="D16" i="31"/>
  <c r="D9" i="30"/>
  <c r="D11" i="36"/>
  <c r="D10" i="36"/>
  <c r="D20" i="28"/>
  <c r="D35" i="39"/>
  <c r="D25" i="31"/>
  <c r="D8" i="38"/>
  <c r="D36" i="37"/>
  <c r="D42" i="39"/>
  <c r="D7" i="39"/>
  <c r="D24" i="30"/>
  <c r="D5" i="31"/>
  <c r="D27" i="37"/>
  <c r="D19" i="37"/>
  <c r="D6" i="36"/>
  <c r="D7" i="37"/>
  <c r="D32" i="35"/>
  <c r="D13" i="36"/>
  <c r="D41" i="37"/>
  <c r="D10" i="37"/>
  <c r="D31" i="30"/>
  <c r="D12" i="38"/>
  <c r="D18" i="33"/>
  <c r="D7" i="31"/>
  <c r="D33" i="35"/>
  <c r="D30" i="31"/>
  <c r="D44" i="37"/>
  <c r="D9" i="31"/>
  <c r="D5" i="39"/>
  <c r="D19" i="28"/>
  <c r="D30" i="35"/>
  <c r="D24" i="38"/>
  <c r="D11" i="37"/>
  <c r="D5" i="30"/>
  <c r="D10" i="28"/>
  <c r="D10" i="39"/>
  <c r="D22" i="28"/>
  <c r="D18" i="30"/>
  <c r="D29" i="37"/>
  <c r="D18" i="31"/>
  <c r="D20" i="31"/>
  <c r="D13" i="38"/>
  <c r="D16" i="37"/>
  <c r="D8" i="35"/>
  <c r="D7" i="33"/>
  <c r="D33" i="37"/>
  <c r="D9" i="37"/>
  <c r="D22" i="37"/>
  <c r="D27" i="28"/>
  <c r="D30" i="28"/>
  <c r="D4" i="33"/>
  <c r="D30" i="37"/>
  <c r="D39" i="37"/>
  <c r="D4" i="36"/>
  <c r="D5" i="28"/>
  <c r="D18" i="37"/>
  <c r="D14" i="30"/>
  <c r="D28" i="29"/>
  <c r="E10" i="33"/>
  <c r="C13" i="39" l="1"/>
  <c r="C33" i="30"/>
  <c r="C30" i="31"/>
  <c r="C7" i="39"/>
  <c r="C11" i="39"/>
  <c r="C17" i="31"/>
  <c r="C28" i="30"/>
  <c r="C19" i="35"/>
  <c r="C13" i="33"/>
  <c r="C14" i="30"/>
  <c r="C27" i="28"/>
  <c r="C20" i="31"/>
  <c r="C11" i="37"/>
  <c r="C33" i="35"/>
  <c r="C32" i="35"/>
  <c r="C42" i="39"/>
  <c r="C9" i="30"/>
  <c r="C7" i="38"/>
  <c r="C22" i="33"/>
  <c r="C5" i="33"/>
  <c r="C26" i="28"/>
  <c r="C29" i="31"/>
  <c r="C28" i="39"/>
  <c r="C6" i="33"/>
  <c r="C9" i="34"/>
  <c r="C12" i="31"/>
  <c r="C17" i="37"/>
  <c r="C5" i="38"/>
  <c r="C15" i="35"/>
  <c r="C27" i="35"/>
  <c r="C16" i="38"/>
  <c r="C17" i="28"/>
  <c r="C5" i="34"/>
  <c r="C4" i="34"/>
  <c r="C12" i="39"/>
  <c r="C18" i="29"/>
  <c r="C33" i="29"/>
  <c r="C31" i="35"/>
  <c r="C14" i="38"/>
  <c r="C13" i="36"/>
  <c r="C26" i="31"/>
  <c r="C16" i="39"/>
  <c r="C18" i="37"/>
  <c r="C18" i="31"/>
  <c r="C24" i="38"/>
  <c r="C7" i="31"/>
  <c r="C7" i="37"/>
  <c r="C36" i="37"/>
  <c r="C16" i="31"/>
  <c r="C28" i="35"/>
  <c r="C22" i="31"/>
  <c r="C32" i="30"/>
  <c r="C21" i="37"/>
  <c r="C30" i="39"/>
  <c r="C34" i="39"/>
  <c r="C11" i="38"/>
  <c r="C6" i="38"/>
  <c r="C15" i="31"/>
  <c r="C33" i="39"/>
  <c r="C23" i="38"/>
  <c r="C15" i="28"/>
  <c r="C16" i="35"/>
  <c r="C23" i="35"/>
  <c r="C18" i="35"/>
  <c r="C13" i="31"/>
  <c r="C38" i="37"/>
  <c r="C25" i="29"/>
  <c r="C37" i="39"/>
  <c r="C7" i="34"/>
  <c r="C41" i="39"/>
  <c r="C12" i="36"/>
  <c r="C9" i="33"/>
  <c r="C12" i="30"/>
  <c r="C8" i="28"/>
  <c r="C28" i="29"/>
  <c r="C5" i="30"/>
  <c r="C8" i="31"/>
  <c r="C31" i="29"/>
  <c r="C8" i="34"/>
  <c r="C5" i="28"/>
  <c r="C9" i="37"/>
  <c r="C29" i="37"/>
  <c r="C30" i="35"/>
  <c r="C18" i="33"/>
  <c r="C6" i="36"/>
  <c r="C8" i="38"/>
  <c r="C6" i="29"/>
  <c r="C31" i="31"/>
  <c r="C10" i="30"/>
  <c r="C26" i="30"/>
  <c r="C21" i="35"/>
  <c r="C17" i="39"/>
  <c r="C15" i="38"/>
  <c r="C17" i="35"/>
  <c r="C19" i="31"/>
  <c r="C6" i="30"/>
  <c r="C20" i="35"/>
  <c r="C8" i="39"/>
  <c r="C16" i="28"/>
  <c r="C13" i="35"/>
  <c r="C34" i="29"/>
  <c r="C6" i="35"/>
  <c r="C7" i="32"/>
  <c r="C7" i="29"/>
  <c r="C23" i="29"/>
  <c r="C22" i="30"/>
  <c r="C23" i="37"/>
  <c r="C5" i="35"/>
  <c r="C14" i="28"/>
  <c r="C29" i="30"/>
  <c r="C14" i="39"/>
  <c r="C25" i="30"/>
  <c r="C21" i="28"/>
  <c r="C7" i="28"/>
  <c r="C4" i="36"/>
  <c r="C33" i="37"/>
  <c r="C18" i="30"/>
  <c r="C19" i="28"/>
  <c r="C12" i="38"/>
  <c r="C19" i="37"/>
  <c r="C25" i="31"/>
  <c r="C19" i="38"/>
  <c r="C21" i="30"/>
  <c r="C10" i="35"/>
  <c r="C27" i="31"/>
  <c r="C8" i="37"/>
  <c r="C23" i="39"/>
  <c r="C33" i="31"/>
  <c r="C5" i="37"/>
  <c r="C8" i="30"/>
  <c r="C34" i="37"/>
  <c r="C21" i="38"/>
  <c r="C24" i="33"/>
  <c r="C7" i="30"/>
  <c r="C12" i="28"/>
  <c r="C30" i="30"/>
  <c r="C5" i="36"/>
  <c r="C4" i="32"/>
  <c r="C18" i="39"/>
  <c r="C11" i="28"/>
  <c r="C4" i="38"/>
  <c r="C28" i="28"/>
  <c r="C8" i="29"/>
  <c r="C16" i="33"/>
  <c r="C15" i="29"/>
  <c r="C30" i="28"/>
  <c r="C11" i="36"/>
  <c r="C23" i="31"/>
  <c r="C32" i="39"/>
  <c r="C26" i="35"/>
  <c r="C13" i="29"/>
  <c r="C6" i="32"/>
  <c r="C39" i="37"/>
  <c r="C22" i="28"/>
  <c r="C5" i="39"/>
  <c r="C31" i="30"/>
  <c r="C27" i="37"/>
  <c r="C35" i="39"/>
  <c r="C22" i="38"/>
  <c r="C4" i="39"/>
  <c r="C48" i="37"/>
  <c r="C22" i="35"/>
  <c r="C10" i="31"/>
  <c r="C36" i="29"/>
  <c r="C14" i="35"/>
  <c r="C16" i="29"/>
  <c r="C29" i="35"/>
  <c r="C17" i="38"/>
  <c r="C9" i="28"/>
  <c r="C49" i="37"/>
  <c r="C39" i="39"/>
  <c r="C29" i="39"/>
  <c r="C10" i="29"/>
  <c r="C6" i="31"/>
  <c r="C25" i="38"/>
  <c r="C19" i="29"/>
  <c r="C24" i="29"/>
  <c r="C21" i="29"/>
  <c r="C13" i="38"/>
  <c r="C24" i="39"/>
  <c r="C27" i="39"/>
  <c r="C25" i="39"/>
  <c r="C4" i="31"/>
  <c r="C31" i="39"/>
  <c r="C30" i="37"/>
  <c r="C8" i="35"/>
  <c r="C10" i="39"/>
  <c r="C9" i="31"/>
  <c r="C10" i="37"/>
  <c r="C5" i="31"/>
  <c r="C20" i="28"/>
  <c r="C25" i="35"/>
  <c r="C16" i="30"/>
  <c r="C20" i="38"/>
  <c r="C28" i="37"/>
  <c r="C21" i="39"/>
  <c r="C26" i="38"/>
  <c r="C20" i="30"/>
  <c r="C32" i="31"/>
  <c r="C15" i="39"/>
  <c r="C11" i="31"/>
  <c r="C18" i="28"/>
  <c r="C5" i="32"/>
  <c r="C12" i="35"/>
  <c r="C9" i="35"/>
  <c r="C19" i="39"/>
  <c r="C24" i="35"/>
  <c r="C25" i="28"/>
  <c r="C13" i="28"/>
  <c r="C6" i="28"/>
  <c r="C9" i="39"/>
  <c r="C6" i="34"/>
  <c r="C40" i="39"/>
  <c r="C4" i="33"/>
  <c r="C16" i="37"/>
  <c r="C10" i="28"/>
  <c r="C44" i="37"/>
  <c r="C41" i="37"/>
  <c r="C24" i="30"/>
  <c r="C10" i="36"/>
  <c r="C11" i="29"/>
  <c r="C47" i="37"/>
  <c r="C14" i="37"/>
  <c r="C29" i="28"/>
  <c r="C27" i="30"/>
  <c r="C20" i="39"/>
  <c r="C23" i="28"/>
  <c r="C24" i="31"/>
  <c r="C24" i="37"/>
  <c r="C32" i="37"/>
  <c r="C22" i="39"/>
  <c r="C21" i="31"/>
  <c r="C18" i="38"/>
  <c r="C23" i="30"/>
  <c r="C14" i="31"/>
  <c r="C7" i="35"/>
  <c r="C11" i="35"/>
  <c r="C23" i="33"/>
  <c r="C15" i="37"/>
  <c r="C17" i="29"/>
  <c r="C28" i="31"/>
  <c r="C4" i="28"/>
  <c r="C13" i="30"/>
  <c r="F6" i="33" l="1"/>
  <c r="F9" i="29"/>
  <c r="F8" i="31"/>
  <c r="F18" i="33"/>
  <c r="F19" i="39"/>
  <c r="F17" i="37"/>
  <c r="F19" i="35"/>
  <c r="F23" i="30"/>
  <c r="F29" i="39"/>
  <c r="F29" i="37"/>
  <c r="F29" i="31"/>
  <c r="F28" i="35"/>
  <c r="F32" i="30"/>
  <c r="F24" i="38"/>
  <c r="F42" i="39"/>
  <c r="F6" i="35"/>
  <c r="F8" i="29"/>
  <c r="F7" i="38"/>
  <c r="F9" i="28"/>
  <c r="F20" i="39"/>
  <c r="F20" i="30"/>
  <c r="F12" i="38"/>
  <c r="F26" i="33"/>
  <c r="F25" i="35"/>
  <c r="F12" i="36"/>
  <c r="F25" i="28"/>
  <c r="F38" i="39"/>
  <c r="F4" i="31"/>
  <c r="F4" i="29"/>
  <c r="F5" i="33"/>
  <c r="F7" i="33"/>
  <c r="F4" i="36"/>
  <c r="F12" i="35"/>
  <c r="F11" i="29"/>
  <c r="F5" i="36"/>
  <c r="F6" i="36"/>
  <c r="F7" i="36"/>
  <c r="F14" i="33"/>
  <c r="F14" i="30"/>
  <c r="F16" i="33"/>
  <c r="F5" i="32"/>
  <c r="F21" i="39"/>
  <c r="F22" i="39"/>
  <c r="F16" i="31"/>
  <c r="F20" i="33"/>
  <c r="F21" i="30"/>
  <c r="F22" i="33"/>
  <c r="F18" i="31"/>
  <c r="F24" i="29"/>
  <c r="F21" i="35"/>
  <c r="F15" i="38"/>
  <c r="F27" i="33"/>
  <c r="F23" i="31"/>
  <c r="F25" i="31"/>
  <c r="F28" i="33"/>
  <c r="F31" i="37"/>
  <c r="F33" i="37"/>
  <c r="F23" i="28"/>
  <c r="F30" i="31"/>
  <c r="F40" i="37"/>
  <c r="F22" i="38"/>
  <c r="F33" i="30"/>
  <c r="F31" i="35"/>
  <c r="F34" i="29"/>
  <c r="F33" i="31"/>
  <c r="F32" i="35"/>
  <c r="F4" i="32"/>
  <c r="F11" i="39"/>
  <c r="F12" i="31"/>
  <c r="F6" i="34"/>
  <c r="F4" i="38"/>
  <c r="F8" i="39"/>
  <c r="F13" i="29"/>
  <c r="F11" i="37"/>
  <c r="F15" i="31"/>
  <c r="F19" i="37"/>
  <c r="F15" i="28"/>
  <c r="F27" i="37"/>
  <c r="F19" i="38"/>
  <c r="F21" i="28"/>
  <c r="F37" i="37"/>
  <c r="F31" i="30"/>
  <c r="F25" i="38"/>
  <c r="F4" i="30"/>
  <c r="F7" i="35"/>
  <c r="F5" i="37"/>
  <c r="F6" i="29"/>
  <c r="F7" i="39"/>
  <c r="F9" i="39"/>
  <c r="F9" i="33"/>
  <c r="F6" i="31"/>
  <c r="F7" i="28"/>
  <c r="F14" i="29"/>
  <c r="F9" i="37"/>
  <c r="F8" i="28"/>
  <c r="F17" i="33"/>
  <c r="F15" i="29"/>
  <c r="F12" i="37"/>
  <c r="F15" i="37"/>
  <c r="F23" i="39"/>
  <c r="F20" i="29"/>
  <c r="F21" i="33"/>
  <c r="F20" i="37"/>
  <c r="F19" i="31"/>
  <c r="F23" i="33"/>
  <c r="F22" i="35"/>
  <c r="F28" i="39"/>
  <c r="F24" i="30"/>
  <c r="F28" i="37"/>
  <c r="F32" i="39"/>
  <c r="F27" i="30"/>
  <c r="F32" i="37"/>
  <c r="F34" i="39"/>
  <c r="F35" i="37"/>
  <c r="F7" i="32"/>
  <c r="F30" i="33"/>
  <c r="F41" i="37"/>
  <c r="F44" i="37"/>
  <c r="F48" i="37"/>
  <c r="F31" i="33"/>
  <c r="F26" i="38"/>
  <c r="F33" i="35"/>
  <c r="C36" i="39"/>
  <c r="F5" i="35"/>
  <c r="F10" i="30"/>
  <c r="F13" i="39"/>
  <c r="F11" i="28"/>
  <c r="F23" i="37"/>
  <c r="F19" i="28"/>
  <c r="F49" i="37"/>
  <c r="F13" i="31"/>
  <c r="F25" i="29"/>
  <c r="F9" i="34"/>
  <c r="F4" i="39"/>
  <c r="F5" i="30"/>
  <c r="F7" i="30"/>
  <c r="F6" i="37"/>
  <c r="F10" i="35"/>
  <c r="F10" i="39"/>
  <c r="F10" i="33"/>
  <c r="F6" i="28"/>
  <c r="F7" i="31"/>
  <c r="F10" i="31"/>
  <c r="F8" i="36"/>
  <c r="F14" i="39"/>
  <c r="F10" i="28"/>
  <c r="F16" i="29"/>
  <c r="F14" i="35"/>
  <c r="F16" i="37"/>
  <c r="F11" i="36"/>
  <c r="F24" i="39"/>
  <c r="F21" i="29"/>
  <c r="F21" i="37"/>
  <c r="F20" i="31"/>
  <c r="F13" i="38"/>
  <c r="F17" i="28"/>
  <c r="F24" i="37"/>
  <c r="F6" i="32"/>
  <c r="F24" i="35"/>
  <c r="F26" i="31"/>
  <c r="F27" i="31"/>
  <c r="F28" i="29"/>
  <c r="F30" i="29"/>
  <c r="F29" i="30"/>
  <c r="F38" i="37"/>
  <c r="F32" i="29"/>
  <c r="F8" i="34"/>
  <c r="F45" i="37"/>
  <c r="F33" i="29"/>
  <c r="F39" i="39"/>
  <c r="F29" i="28"/>
  <c r="F30" i="28"/>
  <c r="F9" i="35"/>
  <c r="F13" i="30"/>
  <c r="F14" i="31"/>
  <c r="F17" i="30"/>
  <c r="F19" i="30"/>
  <c r="F20" i="35"/>
  <c r="F17" i="38"/>
  <c r="F18" i="28"/>
  <c r="F7" i="34"/>
  <c r="F20" i="38"/>
  <c r="F31" i="29"/>
  <c r="F30" i="35"/>
  <c r="F9" i="30"/>
  <c r="F10" i="37"/>
  <c r="F10" i="36"/>
  <c r="F14" i="38"/>
  <c r="F47" i="37"/>
  <c r="F4" i="35"/>
  <c r="F4" i="33"/>
  <c r="F5" i="38"/>
  <c r="F5" i="28"/>
  <c r="F11" i="35"/>
  <c r="F4" i="34"/>
  <c r="F11" i="33"/>
  <c r="F12" i="29"/>
  <c r="F8" i="37"/>
  <c r="F11" i="31"/>
  <c r="F12" i="39"/>
  <c r="F15" i="30"/>
  <c r="F9" i="36"/>
  <c r="F17" i="29"/>
  <c r="F13" i="37"/>
  <c r="F15" i="35"/>
  <c r="F18" i="30"/>
  <c r="F25" i="39"/>
  <c r="F12" i="28"/>
  <c r="F22" i="29"/>
  <c r="F27" i="39"/>
  <c r="F22" i="30"/>
  <c r="F24" i="33"/>
  <c r="F16" i="38"/>
  <c r="F26" i="37"/>
  <c r="F30" i="39"/>
  <c r="F25" i="30"/>
  <c r="F29" i="33"/>
  <c r="F20" i="28"/>
  <c r="F26" i="35"/>
  <c r="F30" i="30"/>
  <c r="F39" i="37"/>
  <c r="F37" i="39"/>
  <c r="F42" i="37"/>
  <c r="F46" i="37"/>
  <c r="F27" i="28"/>
  <c r="F32" i="31"/>
  <c r="F41" i="39"/>
  <c r="F33" i="33"/>
  <c r="F6" i="39"/>
  <c r="F9" i="31"/>
  <c r="F17" i="35"/>
  <c r="F31" i="39"/>
  <c r="F32" i="33"/>
  <c r="D36" i="39"/>
  <c r="F4" i="37"/>
  <c r="F6" i="30"/>
  <c r="F5" i="31"/>
  <c r="F7" i="29"/>
  <c r="F7" i="37"/>
  <c r="F10" i="29"/>
  <c r="F12" i="33"/>
  <c r="F11" i="30"/>
  <c r="F13" i="33"/>
  <c r="F5" i="34"/>
  <c r="F15" i="33"/>
  <c r="F9" i="38"/>
  <c r="F16" i="39"/>
  <c r="F18" i="29"/>
  <c r="F14" i="37"/>
  <c r="F19" i="29"/>
  <c r="F11" i="38"/>
  <c r="F26" i="39"/>
  <c r="F13" i="28"/>
  <c r="F18" i="35"/>
  <c r="F22" i="37"/>
  <c r="F16" i="28"/>
  <c r="F26" i="29"/>
  <c r="F27" i="29"/>
  <c r="F22" i="31"/>
  <c r="F24" i="31"/>
  <c r="F33" i="39"/>
  <c r="F30" i="37"/>
  <c r="F29" i="29"/>
  <c r="F22" i="28"/>
  <c r="F27" i="35"/>
  <c r="F35" i="39"/>
  <c r="F13" i="36"/>
  <c r="F43" i="37"/>
  <c r="F29" i="35"/>
  <c r="F28" i="28"/>
  <c r="F40" i="39"/>
  <c r="F50" i="37"/>
  <c r="F5" i="39"/>
  <c r="F4" i="28"/>
  <c r="F5" i="29"/>
  <c r="F8" i="35"/>
  <c r="F8" i="30"/>
  <c r="F8" i="33"/>
  <c r="F6" i="38"/>
  <c r="F12" i="30"/>
  <c r="F8" i="38"/>
  <c r="F13" i="35"/>
  <c r="F15" i="39"/>
  <c r="F17" i="39"/>
  <c r="F18" i="39"/>
  <c r="F16" i="30"/>
  <c r="F16" i="35"/>
  <c r="F19" i="33"/>
  <c r="F18" i="37"/>
  <c r="F17" i="31"/>
  <c r="F14" i="28"/>
  <c r="F23" i="29"/>
  <c r="F21" i="31"/>
  <c r="F25" i="33"/>
  <c r="F25" i="37"/>
  <c r="F23" i="35"/>
  <c r="F18" i="38"/>
  <c r="F26" i="30"/>
  <c r="F28" i="31"/>
  <c r="F28" i="30"/>
  <c r="F34" i="37"/>
  <c r="F36" i="37"/>
  <c r="F24" i="28"/>
  <c r="F21" i="38"/>
  <c r="F26" i="28"/>
  <c r="F23" i="38"/>
  <c r="F31" i="31"/>
  <c r="F35" i="29"/>
  <c r="F36" i="29"/>
  <c r="F36" i="39" l="1"/>
  <c r="N20" i="35" l="1"/>
  <c r="N14" i="37"/>
  <c r="N16" i="30"/>
  <c r="N29" i="31"/>
  <c r="N21" i="31"/>
  <c r="N16" i="39"/>
  <c r="N19" i="38"/>
  <c r="N9" i="34"/>
  <c r="N34" i="37"/>
  <c r="N19" i="29"/>
  <c r="N6" i="34"/>
  <c r="N35" i="39"/>
  <c r="N5" i="30"/>
  <c r="N8" i="37"/>
  <c r="N9" i="28"/>
  <c r="N12" i="29"/>
  <c r="N24" i="28"/>
  <c r="N26" i="31"/>
  <c r="N38" i="39"/>
  <c r="N9" i="30"/>
  <c r="N9" i="29"/>
  <c r="N6" i="31"/>
  <c r="N11" i="36"/>
  <c r="N11" i="39"/>
  <c r="N36" i="37"/>
  <c r="N7" i="37"/>
  <c r="N41" i="37"/>
  <c r="N5" i="33"/>
  <c r="N25" i="31"/>
  <c r="N25" i="37"/>
  <c r="N31" i="39"/>
  <c r="N33" i="33"/>
  <c r="N13" i="30"/>
  <c r="N30" i="37"/>
  <c r="N4" i="31"/>
  <c r="N11" i="37"/>
  <c r="N45" i="37"/>
  <c r="N23" i="29"/>
  <c r="N24" i="35"/>
  <c r="N32" i="35"/>
  <c r="N9" i="38"/>
  <c r="N18" i="39"/>
  <c r="N11" i="31"/>
  <c r="N11" i="28"/>
  <c r="N23" i="39"/>
  <c r="N29" i="28"/>
  <c r="N7" i="34"/>
  <c r="N33" i="31"/>
  <c r="N5" i="34"/>
  <c r="N12" i="39"/>
  <c r="N25" i="28"/>
  <c r="N10" i="29"/>
  <c r="N48" i="37"/>
  <c r="N21" i="30"/>
  <c r="N27" i="37"/>
  <c r="N15" i="37"/>
  <c r="N30" i="28"/>
  <c r="N10" i="39"/>
  <c r="N27" i="39"/>
  <c r="N7" i="29"/>
  <c r="N43" i="37"/>
  <c r="N4" i="39"/>
  <c r="N11" i="33"/>
  <c r="N23" i="28"/>
  <c r="N16" i="37"/>
  <c r="N17" i="35"/>
  <c r="N26" i="30"/>
  <c r="N23" i="35"/>
  <c r="N28" i="37"/>
  <c r="N4" i="33"/>
  <c r="N21" i="35"/>
  <c r="N5" i="28"/>
  <c r="N4" i="36"/>
  <c r="N20" i="38"/>
  <c r="N4" i="29"/>
  <c r="N30" i="35"/>
  <c r="N26" i="29"/>
  <c r="N18" i="38"/>
  <c r="N30" i="39"/>
  <c r="N40" i="37"/>
  <c r="N25" i="38"/>
  <c r="N11" i="30"/>
  <c r="N5" i="39"/>
  <c r="N9" i="39"/>
  <c r="N16" i="28"/>
  <c r="N17" i="38"/>
  <c r="N49" i="37"/>
  <c r="N16" i="38"/>
  <c r="N17" i="31"/>
  <c r="N33" i="29"/>
  <c r="N15" i="28"/>
  <c r="N19" i="35"/>
  <c r="N12" i="30"/>
  <c r="N32" i="31"/>
  <c r="N4" i="38"/>
  <c r="N32" i="29"/>
  <c r="N15" i="29"/>
  <c r="N12" i="28"/>
  <c r="N4" i="28"/>
  <c r="N33" i="39"/>
  <c r="N6" i="30"/>
  <c r="N8" i="30"/>
  <c r="N35" i="37"/>
  <c r="N22" i="33"/>
  <c r="N42" i="37"/>
  <c r="N10" i="31"/>
  <c r="N29" i="39"/>
  <c r="N46" i="37"/>
  <c r="N28" i="39"/>
  <c r="N21" i="33"/>
  <c r="N19" i="37"/>
  <c r="N26" i="35"/>
  <c r="N14" i="38"/>
  <c r="N19" i="30"/>
  <c r="N9" i="35"/>
  <c r="N40" i="39"/>
  <c r="N12" i="36"/>
  <c r="N4" i="35"/>
  <c r="N10" i="30"/>
  <c r="N25" i="35"/>
  <c r="N13" i="35"/>
  <c r="N25" i="29"/>
  <c r="N28" i="31"/>
  <c r="N6" i="32"/>
  <c r="N22" i="28"/>
  <c r="N14" i="35"/>
  <c r="N15" i="38"/>
  <c r="N23" i="38"/>
  <c r="N22" i="35"/>
  <c r="N34" i="29"/>
  <c r="N10" i="36"/>
  <c r="N18" i="29"/>
  <c r="N4" i="34"/>
  <c r="N24" i="39"/>
  <c r="N5" i="35"/>
  <c r="N7" i="28"/>
  <c r="N22" i="30"/>
  <c r="N33" i="37"/>
  <c r="N19" i="28"/>
  <c r="N21" i="29"/>
  <c r="N13" i="33"/>
  <c r="N47" i="37"/>
  <c r="N39" i="39"/>
  <c r="N7" i="35"/>
  <c r="N32" i="33"/>
  <c r="N27" i="28"/>
  <c r="N44" i="37"/>
  <c r="N17" i="39"/>
  <c r="N6" i="29"/>
  <c r="N30" i="31"/>
  <c r="N42" i="39"/>
  <c r="N31" i="31"/>
  <c r="N27" i="29"/>
  <c r="N26" i="38"/>
  <c r="N33" i="30"/>
  <c r="N9" i="31"/>
  <c r="N13" i="37"/>
  <c r="N23" i="30"/>
  <c r="N8" i="35"/>
  <c r="N37" i="37"/>
  <c r="N11" i="35"/>
  <c r="N6" i="36"/>
  <c r="N8" i="29"/>
  <c r="N17" i="30"/>
  <c r="N13" i="31"/>
  <c r="N38" i="37"/>
  <c r="N12" i="37"/>
  <c r="N9" i="37"/>
  <c r="N19" i="31"/>
  <c r="N29" i="35"/>
  <c r="N13" i="29"/>
  <c r="N7" i="32"/>
  <c r="N31" i="35"/>
  <c r="N15" i="31"/>
  <c r="N36" i="29"/>
  <c r="N11" i="29"/>
  <c r="N20" i="28"/>
  <c r="N5" i="37"/>
  <c r="N17" i="37"/>
  <c r="N14" i="31"/>
  <c r="N14" i="39"/>
  <c r="N21" i="38"/>
  <c r="N27" i="30"/>
  <c r="N18" i="33"/>
  <c r="N7" i="30"/>
  <c r="N10" i="35"/>
  <c r="N9" i="33"/>
  <c r="N13" i="36"/>
  <c r="N13" i="39"/>
  <c r="N13" i="28"/>
  <c r="N25" i="30"/>
  <c r="N50" i="37"/>
  <c r="N6" i="38"/>
  <c r="N20" i="37"/>
  <c r="N18" i="31"/>
  <c r="N8" i="31"/>
  <c r="N29" i="29"/>
  <c r="N31" i="30"/>
  <c r="N7" i="31"/>
  <c r="N16" i="31"/>
  <c r="N26" i="39"/>
  <c r="N4" i="37"/>
  <c r="N28" i="29"/>
  <c r="N24" i="38"/>
  <c r="N8" i="39"/>
  <c r="N26" i="33"/>
  <c r="N7" i="36"/>
  <c r="N5" i="32"/>
  <c r="N4" i="32"/>
  <c r="N30" i="30"/>
  <c r="N12" i="35"/>
  <c r="N23" i="31"/>
  <c r="N6" i="28"/>
  <c r="N21" i="28"/>
  <c r="N24" i="37"/>
  <c r="N16" i="29"/>
  <c r="N17" i="28"/>
  <c r="N12" i="31"/>
  <c r="N22" i="39"/>
  <c r="N29" i="37"/>
  <c r="N7" i="39"/>
  <c r="N20" i="30"/>
  <c r="N24" i="29"/>
  <c r="N8" i="28"/>
  <c r="N18" i="28"/>
  <c r="N20" i="31"/>
  <c r="N22" i="38"/>
  <c r="N22" i="37"/>
  <c r="N29" i="30"/>
  <c r="N27" i="31"/>
  <c r="N15" i="39"/>
  <c r="N15" i="35"/>
  <c r="N8" i="36"/>
  <c r="N8" i="34"/>
  <c r="N24" i="31"/>
  <c r="N36" i="39"/>
  <c r="N15" i="30"/>
  <c r="N27" i="35"/>
  <c r="N14" i="28"/>
  <c r="N18" i="37"/>
  <c r="N9" i="36"/>
  <c r="N19" i="33"/>
  <c r="N18" i="35"/>
  <c r="N31" i="33"/>
  <c r="N31" i="37"/>
  <c r="N41" i="39"/>
  <c r="N7" i="38"/>
  <c r="N20" i="39"/>
  <c r="N28" i="28"/>
  <c r="N16" i="35"/>
  <c r="N31" i="29"/>
  <c r="N11" i="38"/>
  <c r="N18" i="30"/>
  <c r="N25" i="39"/>
  <c r="N32" i="37"/>
  <c r="N6" i="33"/>
  <c r="N32" i="39"/>
  <c r="N6" i="35"/>
  <c r="N5" i="38"/>
  <c r="N16" i="33"/>
  <c r="N24" i="30"/>
  <c r="N37" i="39"/>
  <c r="N32" i="30"/>
  <c r="N23" i="37"/>
  <c r="N34" i="39"/>
  <c r="N26" i="28"/>
  <c r="N5" i="36"/>
  <c r="N23" i="33"/>
  <c r="N12" i="38"/>
  <c r="N13" i="38"/>
  <c r="N10" i="28"/>
  <c r="N8" i="38"/>
  <c r="N6" i="39"/>
  <c r="N7" i="33"/>
  <c r="N33" i="35"/>
  <c r="N39" i="37"/>
  <c r="N28" i="30"/>
  <c r="N30" i="33"/>
  <c r="N14" i="30"/>
  <c r="N22" i="29"/>
  <c r="N5" i="31"/>
  <c r="N10" i="37"/>
  <c r="N20" i="29"/>
  <c r="N14" i="29"/>
  <c r="N25" i="33"/>
  <c r="N6" i="37"/>
  <c r="N28" i="35"/>
  <c r="N24" i="33"/>
  <c r="N22" i="31"/>
  <c r="N21" i="39"/>
  <c r="N19" i="39"/>
  <c r="N20" i="33"/>
  <c r="N21" i="37"/>
  <c r="N17" i="29"/>
  <c r="N27" i="33"/>
  <c r="N10" i="38"/>
  <c r="J33" i="33"/>
  <c r="J33" i="35"/>
  <c r="J9" i="34"/>
  <c r="J36" i="29"/>
  <c r="J41" i="39"/>
  <c r="J26" i="38"/>
  <c r="J32" i="33"/>
  <c r="J35" i="29"/>
  <c r="J32" i="31"/>
  <c r="J31" i="33"/>
  <c r="J25" i="38"/>
  <c r="J31" i="31"/>
  <c r="J27" i="28"/>
  <c r="J48" i="37"/>
  <c r="J47" i="37"/>
  <c r="J23" i="38"/>
  <c r="J46" i="37"/>
  <c r="J44" i="37"/>
  <c r="J38" i="39"/>
  <c r="J26" i="28"/>
  <c r="J42" i="37"/>
  <c r="J41" i="37"/>
  <c r="J31" i="30"/>
  <c r="J21" i="38"/>
  <c r="J37" i="39"/>
  <c r="J30" i="33"/>
  <c r="J40" i="37"/>
  <c r="J31" i="29"/>
  <c r="J35" i="39"/>
  <c r="J38" i="37"/>
  <c r="J30" i="31"/>
  <c r="J29" i="31"/>
  <c r="J27" i="35"/>
  <c r="J29" i="30"/>
  <c r="J23" i="28"/>
  <c r="J20" i="38"/>
  <c r="J22" i="28"/>
  <c r="J33" i="37"/>
  <c r="J7" i="34"/>
  <c r="J29" i="29"/>
  <c r="J28" i="29"/>
  <c r="J19" i="28"/>
  <c r="J30" i="37"/>
  <c r="J27" i="31"/>
  <c r="J50" i="37"/>
  <c r="J40" i="39"/>
  <c r="J28" i="28"/>
  <c r="J30" i="35"/>
  <c r="J28" i="35"/>
  <c r="J37" i="37"/>
  <c r="J21" i="28"/>
  <c r="J32" i="39"/>
  <c r="J24" i="31"/>
  <c r="J25" i="33"/>
  <c r="J17" i="28"/>
  <c r="J23" i="29"/>
  <c r="J20" i="31"/>
  <c r="J20" i="37"/>
  <c r="J21" i="30"/>
  <c r="J33" i="30"/>
  <c r="J36" i="39"/>
  <c r="J35" i="37"/>
  <c r="J32" i="37"/>
  <c r="J29" i="37"/>
  <c r="J30" i="39"/>
  <c r="J16" i="38"/>
  <c r="J15" i="38"/>
  <c r="J22" i="30"/>
  <c r="J24" i="29"/>
  <c r="J22" i="29"/>
  <c r="J21" i="29"/>
  <c r="J25" i="39"/>
  <c r="J20" i="29"/>
  <c r="J17" i="35"/>
  <c r="J19" i="33"/>
  <c r="J18" i="30"/>
  <c r="J23" i="39"/>
  <c r="J10" i="36"/>
  <c r="J16" i="35"/>
  <c r="J19" i="29"/>
  <c r="J16" i="37"/>
  <c r="J22" i="39"/>
  <c r="J17" i="30"/>
  <c r="J14" i="37"/>
  <c r="J14" i="35"/>
  <c r="J21" i="39"/>
  <c r="J19" i="39"/>
  <c r="J18" i="29"/>
  <c r="J16" i="29"/>
  <c r="J5" i="32"/>
  <c r="J18" i="33"/>
  <c r="J16" i="39"/>
  <c r="J10" i="28"/>
  <c r="J16" i="33"/>
  <c r="J14" i="31"/>
  <c r="J9" i="38"/>
  <c r="J14" i="39"/>
  <c r="J14" i="30"/>
  <c r="J13" i="39"/>
  <c r="J15" i="33"/>
  <c r="J8" i="36"/>
  <c r="J14" i="33"/>
  <c r="J12" i="31"/>
  <c r="J5" i="34"/>
  <c r="J10" i="31"/>
  <c r="J7" i="36"/>
  <c r="J8" i="31"/>
  <c r="J13" i="33"/>
  <c r="J7" i="31"/>
  <c r="J6" i="36"/>
  <c r="J13" i="30"/>
  <c r="J11" i="30"/>
  <c r="J6" i="28"/>
  <c r="J5" i="36"/>
  <c r="J10" i="30"/>
  <c r="J12" i="33"/>
  <c r="J10" i="33"/>
  <c r="J30" i="28"/>
  <c r="J29" i="28"/>
  <c r="J39" i="39"/>
  <c r="J33" i="29"/>
  <c r="J8" i="34"/>
  <c r="J39" i="37"/>
  <c r="J26" i="35"/>
  <c r="J29" i="33"/>
  <c r="J26" i="30"/>
  <c r="J25" i="31"/>
  <c r="J29" i="39"/>
  <c r="J6" i="32"/>
  <c r="J17" i="38"/>
  <c r="J22" i="35"/>
  <c r="J23" i="37"/>
  <c r="J19" i="31"/>
  <c r="J19" i="35"/>
  <c r="J13" i="28"/>
  <c r="J18" i="37"/>
  <c r="J31" i="35"/>
  <c r="J22" i="38"/>
  <c r="J7" i="32"/>
  <c r="J34" i="39"/>
  <c r="J27" i="30"/>
  <c r="J25" i="30"/>
  <c r="J18" i="28"/>
  <c r="J24" i="33"/>
  <c r="J21" i="35"/>
  <c r="J27" i="39"/>
  <c r="J18" i="31"/>
  <c r="J21" i="37"/>
  <c r="J12" i="28"/>
  <c r="J24" i="39"/>
  <c r="J20" i="33"/>
  <c r="J17" i="37"/>
  <c r="J11" i="38"/>
  <c r="J11" i="36"/>
  <c r="J16" i="31"/>
  <c r="J11" i="28"/>
  <c r="J10" i="38"/>
  <c r="J15" i="35"/>
  <c r="J15" i="37"/>
  <c r="J15" i="31"/>
  <c r="J16" i="30"/>
  <c r="J13" i="37"/>
  <c r="J12" i="37"/>
  <c r="J20" i="39"/>
  <c r="J18" i="39"/>
  <c r="J17" i="29"/>
  <c r="J15" i="29"/>
  <c r="J11" i="37"/>
  <c r="J17" i="39"/>
  <c r="J9" i="36"/>
  <c r="J17" i="33"/>
  <c r="J9" i="28"/>
  <c r="J15" i="39"/>
  <c r="J15" i="30"/>
  <c r="J8" i="28"/>
  <c r="J10" i="37"/>
  <c r="J12" i="39"/>
  <c r="J9" i="37"/>
  <c r="J13" i="31"/>
  <c r="J13" i="35"/>
  <c r="J11" i="31"/>
  <c r="J14" i="29"/>
  <c r="J9" i="31"/>
  <c r="J8" i="38"/>
  <c r="J8" i="37"/>
  <c r="J7" i="28"/>
  <c r="J13" i="29"/>
  <c r="J12" i="30"/>
  <c r="J12" i="29"/>
  <c r="J6" i="31"/>
  <c r="J7" i="38"/>
  <c r="J6" i="38"/>
  <c r="J11" i="33"/>
  <c r="J42" i="39"/>
  <c r="J49" i="37"/>
  <c r="J24" i="38"/>
  <c r="J45" i="37"/>
  <c r="J32" i="29"/>
  <c r="J30" i="30"/>
  <c r="J20" i="28"/>
  <c r="J28" i="33"/>
  <c r="J18" i="38"/>
  <c r="J23" i="31"/>
  <c r="J22" i="31"/>
  <c r="J27" i="33"/>
  <c r="J28" i="39"/>
  <c r="J23" i="30"/>
  <c r="J23" i="33"/>
  <c r="J20" i="35"/>
  <c r="J17" i="31"/>
  <c r="J26" i="39"/>
  <c r="J32" i="35"/>
  <c r="J43" i="37"/>
  <c r="J25" i="28"/>
  <c r="J33" i="39"/>
  <c r="J23" i="35"/>
  <c r="J27" i="29"/>
  <c r="J19" i="30"/>
  <c r="J11" i="29"/>
  <c r="J11" i="39"/>
  <c r="J10" i="29"/>
  <c r="J10" i="39"/>
  <c r="J12" i="35"/>
  <c r="J9" i="29"/>
  <c r="J7" i="37"/>
  <c r="J10" i="35"/>
  <c r="J4" i="36"/>
  <c r="J9" i="35"/>
  <c r="J7" i="29"/>
  <c r="J6" i="37"/>
  <c r="J7" i="33"/>
  <c r="J6" i="33"/>
  <c r="J5" i="31"/>
  <c r="J7" i="30"/>
  <c r="J5" i="33"/>
  <c r="J4" i="32"/>
  <c r="J6" i="30"/>
  <c r="J5" i="30"/>
  <c r="J4" i="29"/>
  <c r="J5" i="35"/>
  <c r="J4" i="37"/>
  <c r="J4" i="39"/>
  <c r="J34" i="37"/>
  <c r="J31" i="39"/>
  <c r="J24" i="28"/>
  <c r="J12" i="36"/>
  <c r="J26" i="31"/>
  <c r="J13" i="38"/>
  <c r="J19" i="38"/>
  <c r="J26" i="37"/>
  <c r="J24" i="37"/>
  <c r="J33" i="31"/>
  <c r="J29" i="35"/>
  <c r="J28" i="31"/>
  <c r="J24" i="30"/>
  <c r="J15" i="28"/>
  <c r="J12" i="38"/>
  <c r="J22" i="33"/>
  <c r="J13" i="36"/>
  <c r="J14" i="38"/>
  <c r="J25" i="29"/>
  <c r="J19" i="37"/>
  <c r="J21" i="33"/>
  <c r="J9" i="30"/>
  <c r="J8" i="33"/>
  <c r="J4" i="34"/>
  <c r="J9" i="39"/>
  <c r="J8" i="39"/>
  <c r="J8" i="30"/>
  <c r="J11" i="35"/>
  <c r="J7" i="39"/>
  <c r="J8" i="29"/>
  <c r="J8" i="35"/>
  <c r="J5" i="28"/>
  <c r="J6" i="29"/>
  <c r="J6" i="39"/>
  <c r="J5" i="29"/>
  <c r="J5" i="38"/>
  <c r="J5" i="37"/>
  <c r="J4" i="38"/>
  <c r="J4" i="28"/>
  <c r="J4" i="33"/>
  <c r="J7" i="35"/>
  <c r="J6" i="35"/>
  <c r="J5" i="39"/>
  <c r="J4" i="35"/>
  <c r="J4" i="30"/>
  <c r="J36" i="37"/>
  <c r="J24" i="35"/>
  <c r="J26" i="33"/>
  <c r="J14" i="28"/>
  <c r="J6" i="34"/>
  <c r="J34" i="29"/>
  <c r="J28" i="30"/>
  <c r="J18" i="35"/>
  <c r="J25" i="37"/>
  <c r="J25" i="35"/>
  <c r="J21" i="31"/>
  <c r="J32" i="30"/>
  <c r="J16" i="28"/>
  <c r="J20" i="30"/>
  <c r="J27" i="37"/>
  <c r="J28" i="37"/>
  <c r="J22" i="37"/>
  <c r="J9" i="33"/>
  <c r="J4" i="31"/>
  <c r="O20" i="35" l="1"/>
  <c r="O14" i="37"/>
  <c r="O16" i="30"/>
  <c r="O29" i="31"/>
  <c r="O21" i="31"/>
  <c r="O16" i="39"/>
  <c r="O19" i="38"/>
  <c r="O9" i="34"/>
  <c r="O34" i="37"/>
  <c r="O19" i="29"/>
  <c r="O6" i="34"/>
  <c r="O35" i="39"/>
  <c r="O5" i="30"/>
  <c r="O8" i="37"/>
  <c r="O9" i="28"/>
  <c r="O12" i="29"/>
  <c r="O24" i="28"/>
  <c r="O26" i="31"/>
  <c r="O38" i="39"/>
  <c r="O9" i="30"/>
  <c r="O9" i="29"/>
  <c r="O6" i="31"/>
  <c r="O11" i="36"/>
  <c r="O11" i="39"/>
  <c r="O36" i="37"/>
  <c r="O7" i="37"/>
  <c r="O41" i="37"/>
  <c r="O5" i="33"/>
  <c r="O25" i="31"/>
  <c r="O25" i="37"/>
  <c r="O31" i="39"/>
  <c r="O33" i="33"/>
  <c r="O13" i="30"/>
  <c r="O5" i="29"/>
  <c r="O30" i="37"/>
  <c r="O4" i="31"/>
  <c r="O11" i="37"/>
  <c r="O45" i="37"/>
  <c r="O30" i="30"/>
  <c r="O12" i="35"/>
  <c r="O6" i="28"/>
  <c r="O16" i="29"/>
  <c r="O7" i="39"/>
  <c r="O8" i="28"/>
  <c r="O29" i="30"/>
  <c r="O8" i="36"/>
  <c r="O27" i="35"/>
  <c r="O18" i="37"/>
  <c r="O31" i="37"/>
  <c r="O24" i="35"/>
  <c r="O7" i="38"/>
  <c r="O32" i="35"/>
  <c r="O17" i="29"/>
  <c r="O13" i="29"/>
  <c r="O18" i="39"/>
  <c r="O11" i="31"/>
  <c r="O11" i="28"/>
  <c r="O23" i="39"/>
  <c r="O29" i="28"/>
  <c r="O7" i="34"/>
  <c r="O33" i="31"/>
  <c r="O5" i="34"/>
  <c r="O12" i="39"/>
  <c r="O25" i="28"/>
  <c r="O10" i="29"/>
  <c r="O48" i="37"/>
  <c r="O21" i="30"/>
  <c r="O27" i="37"/>
  <c r="O15" i="37"/>
  <c r="O30" i="28"/>
  <c r="O10" i="39"/>
  <c r="O27" i="39"/>
  <c r="O7" i="29"/>
  <c r="O43" i="37"/>
  <c r="O4" i="39"/>
  <c r="O11" i="33"/>
  <c r="O23" i="28"/>
  <c r="O16" i="37"/>
  <c r="O17" i="35"/>
  <c r="O26" i="30"/>
  <c r="O23" i="35"/>
  <c r="O28" i="37"/>
  <c r="O4" i="33"/>
  <c r="O21" i="35"/>
  <c r="O5" i="28"/>
  <c r="O4" i="36"/>
  <c r="O20" i="38"/>
  <c r="O4" i="29"/>
  <c r="O30" i="35"/>
  <c r="O26" i="29"/>
  <c r="O18" i="38"/>
  <c r="O26" i="37"/>
  <c r="O4" i="32"/>
  <c r="O22" i="39"/>
  <c r="O22" i="38"/>
  <c r="O15" i="35"/>
  <c r="O14" i="28"/>
  <c r="O31" i="33"/>
  <c r="O13" i="31"/>
  <c r="O9" i="37"/>
  <c r="O20" i="39"/>
  <c r="O27" i="33"/>
  <c r="O9" i="39"/>
  <c r="O16" i="28"/>
  <c r="O17" i="38"/>
  <c r="O49" i="37"/>
  <c r="O16" i="38"/>
  <c r="O17" i="31"/>
  <c r="O33" i="29"/>
  <c r="O15" i="28"/>
  <c r="O19" i="35"/>
  <c r="O12" i="30"/>
  <c r="O32" i="31"/>
  <c r="O4" i="38"/>
  <c r="O32" i="29"/>
  <c r="O15" i="29"/>
  <c r="O12" i="28"/>
  <c r="O4" i="28"/>
  <c r="O33" i="39"/>
  <c r="O6" i="30"/>
  <c r="O8" i="30"/>
  <c r="O35" i="37"/>
  <c r="O22" i="33"/>
  <c r="O42" i="37"/>
  <c r="O10" i="31"/>
  <c r="O29" i="39"/>
  <c r="O46" i="37"/>
  <c r="O28" i="39"/>
  <c r="O21" i="33"/>
  <c r="O19" i="37"/>
  <c r="O26" i="35"/>
  <c r="O14" i="38"/>
  <c r="O19" i="30"/>
  <c r="O9" i="35"/>
  <c r="O40" i="39"/>
  <c r="O12" i="36"/>
  <c r="O4" i="30"/>
  <c r="O14" i="33"/>
  <c r="O4" i="35"/>
  <c r="O8" i="33"/>
  <c r="O5" i="32"/>
  <c r="O23" i="31"/>
  <c r="O24" i="37"/>
  <c r="O20" i="30"/>
  <c r="O20" i="31"/>
  <c r="O27" i="31"/>
  <c r="O8" i="34"/>
  <c r="O36" i="39"/>
  <c r="O9" i="36"/>
  <c r="O10" i="38"/>
  <c r="O21" i="39"/>
  <c r="O13" i="35"/>
  <c r="O25" i="29"/>
  <c r="O5" i="39"/>
  <c r="O6" i="32"/>
  <c r="O22" i="28"/>
  <c r="O14" i="35"/>
  <c r="O15" i="38"/>
  <c r="O23" i="38"/>
  <c r="O22" i="35"/>
  <c r="O34" i="29"/>
  <c r="O10" i="36"/>
  <c r="O18" i="29"/>
  <c r="O4" i="34"/>
  <c r="O24" i="39"/>
  <c r="O5" i="35"/>
  <c r="O7" i="28"/>
  <c r="O22" i="30"/>
  <c r="O33" i="37"/>
  <c r="O19" i="28"/>
  <c r="O21" i="29"/>
  <c r="O13" i="33"/>
  <c r="O47" i="37"/>
  <c r="O39" i="39"/>
  <c r="O7" i="35"/>
  <c r="O32" i="33"/>
  <c r="O27" i="28"/>
  <c r="O44" i="37"/>
  <c r="O17" i="39"/>
  <c r="O6" i="29"/>
  <c r="O30" i="31"/>
  <c r="O42" i="39"/>
  <c r="O31" i="31"/>
  <c r="O27" i="29"/>
  <c r="O26" i="38"/>
  <c r="O33" i="30"/>
  <c r="O9" i="31"/>
  <c r="O13" i="37"/>
  <c r="O23" i="30"/>
  <c r="O8" i="35"/>
  <c r="O37" i="37"/>
  <c r="O17" i="33"/>
  <c r="O21" i="28"/>
  <c r="O12" i="31"/>
  <c r="O29" i="37"/>
  <c r="O18" i="28"/>
  <c r="O15" i="39"/>
  <c r="O15" i="30"/>
  <c r="O18" i="35"/>
  <c r="O40" i="37"/>
  <c r="O25" i="38"/>
  <c r="O21" i="37"/>
  <c r="O11" i="30"/>
  <c r="O28" i="31"/>
  <c r="O7" i="32"/>
  <c r="O31" i="35"/>
  <c r="O15" i="31"/>
  <c r="O36" i="29"/>
  <c r="O11" i="29"/>
  <c r="O20" i="28"/>
  <c r="O5" i="37"/>
  <c r="O17" i="37"/>
  <c r="O14" i="31"/>
  <c r="O14" i="39"/>
  <c r="O21" i="38"/>
  <c r="O27" i="30"/>
  <c r="O18" i="33"/>
  <c r="O7" i="30"/>
  <c r="O10" i="35"/>
  <c r="O9" i="33"/>
  <c r="O13" i="36"/>
  <c r="O13" i="39"/>
  <c r="O13" i="28"/>
  <c r="O25" i="30"/>
  <c r="O50" i="37"/>
  <c r="O6" i="38"/>
  <c r="O20" i="37"/>
  <c r="O18" i="31"/>
  <c r="O8" i="31"/>
  <c r="O29" i="29"/>
  <c r="O31" i="30"/>
  <c r="O7" i="31"/>
  <c r="O16" i="31"/>
  <c r="O26" i="39"/>
  <c r="O4" i="37"/>
  <c r="O35" i="29"/>
  <c r="O28" i="29"/>
  <c r="O24" i="38"/>
  <c r="O8" i="39"/>
  <c r="O26" i="33"/>
  <c r="O12" i="33"/>
  <c r="O29" i="33"/>
  <c r="O28" i="33"/>
  <c r="O17" i="28"/>
  <c r="O24" i="29"/>
  <c r="O22" i="37"/>
  <c r="O24" i="31"/>
  <c r="O19" i="33"/>
  <c r="O38" i="37"/>
  <c r="O12" i="37"/>
  <c r="O7" i="36"/>
  <c r="O29" i="35"/>
  <c r="O28" i="28"/>
  <c r="O16" i="35"/>
  <c r="O31" i="29"/>
  <c r="O11" i="38"/>
  <c r="O18" i="30"/>
  <c r="O25" i="39"/>
  <c r="O32" i="37"/>
  <c r="O6" i="33"/>
  <c r="O32" i="39"/>
  <c r="O6" i="35"/>
  <c r="O5" i="38"/>
  <c r="O16" i="33"/>
  <c r="O24" i="30"/>
  <c r="O37" i="39"/>
  <c r="O32" i="30"/>
  <c r="O23" i="37"/>
  <c r="O34" i="39"/>
  <c r="O26" i="28"/>
  <c r="O5" i="36"/>
  <c r="O23" i="33"/>
  <c r="O12" i="38"/>
  <c r="O13" i="38"/>
  <c r="O10" i="28"/>
  <c r="O8" i="38"/>
  <c r="O6" i="39"/>
  <c r="O7" i="33"/>
  <c r="O33" i="35"/>
  <c r="O39" i="37"/>
  <c r="O28" i="30"/>
  <c r="O30" i="33"/>
  <c r="O14" i="30"/>
  <c r="O22" i="29"/>
  <c r="O5" i="31"/>
  <c r="O10" i="37"/>
  <c r="O20" i="29"/>
  <c r="O14" i="29"/>
  <c r="O25" i="33"/>
  <c r="O6" i="37"/>
  <c r="O30" i="29"/>
  <c r="O11" i="35"/>
  <c r="O41" i="39"/>
  <c r="O23" i="29"/>
  <c r="O10" i="30"/>
  <c r="O30" i="39"/>
  <c r="O6" i="36"/>
  <c r="O28" i="35"/>
  <c r="O8" i="29"/>
  <c r="O24" i="33"/>
  <c r="O17" i="30"/>
  <c r="O22" i="31"/>
  <c r="O25" i="35"/>
  <c r="O19" i="39"/>
  <c r="O20" i="33"/>
  <c r="O19" i="31"/>
  <c r="O9" i="38"/>
  <c r="O15" i="33"/>
  <c r="M7" i="36"/>
  <c r="M12" i="37"/>
  <c r="M21" i="39"/>
  <c r="M28" i="35"/>
  <c r="M30" i="29"/>
  <c r="M6" i="37"/>
  <c r="M14" i="29"/>
  <c r="M20" i="29"/>
  <c r="M10" i="37"/>
  <c r="M5" i="31"/>
  <c r="M22" i="29"/>
  <c r="M14" i="30"/>
  <c r="M30" i="33"/>
  <c r="M28" i="30"/>
  <c r="M39" i="37"/>
  <c r="M33" i="35"/>
  <c r="M7" i="33"/>
  <c r="M6" i="39"/>
  <c r="M8" i="38"/>
  <c r="M10" i="28"/>
  <c r="M13" i="38"/>
  <c r="M12" i="38"/>
  <c r="M23" i="33"/>
  <c r="M5" i="36"/>
  <c r="M26" i="28"/>
  <c r="M34" i="39"/>
  <c r="M23" i="37"/>
  <c r="M32" i="30"/>
  <c r="M37" i="39"/>
  <c r="M24" i="30"/>
  <c r="M16" i="33"/>
  <c r="M5" i="38"/>
  <c r="M6" i="35"/>
  <c r="M32" i="39"/>
  <c r="M6" i="33"/>
  <c r="M32" i="37"/>
  <c r="M25" i="39"/>
  <c r="M18" i="30"/>
  <c r="M11" i="38"/>
  <c r="M31" i="29"/>
  <c r="M16" i="35"/>
  <c r="M28" i="28"/>
  <c r="M10" i="38"/>
  <c r="M31" i="37"/>
  <c r="M31" i="33"/>
  <c r="M18" i="35"/>
  <c r="M19" i="33"/>
  <c r="M9" i="36"/>
  <c r="M18" i="37"/>
  <c r="M14" i="28"/>
  <c r="M27" i="35"/>
  <c r="M15" i="30"/>
  <c r="M36" i="39"/>
  <c r="M24" i="31"/>
  <c r="M8" i="34"/>
  <c r="M8" i="36"/>
  <c r="M15" i="35"/>
  <c r="M15" i="39"/>
  <c r="M27" i="31"/>
  <c r="M29" i="30"/>
  <c r="M22" i="37"/>
  <c r="M22" i="38"/>
  <c r="M20" i="31"/>
  <c r="M18" i="28"/>
  <c r="M8" i="28"/>
  <c r="M24" i="29"/>
  <c r="M20" i="30"/>
  <c r="M7" i="39"/>
  <c r="M29" i="37"/>
  <c r="M22" i="39"/>
  <c r="M12" i="31"/>
  <c r="M17" i="28"/>
  <c r="M16" i="29"/>
  <c r="M24" i="37"/>
  <c r="M21" i="28"/>
  <c r="M23" i="31"/>
  <c r="M12" i="35"/>
  <c r="M30" i="30"/>
  <c r="M4" i="32"/>
  <c r="M5" i="32"/>
  <c r="M5" i="39"/>
  <c r="M25" i="38"/>
  <c r="M25" i="35"/>
  <c r="M24" i="33"/>
  <c r="M6" i="28"/>
  <c r="M13" i="31"/>
  <c r="M6" i="36"/>
  <c r="M11" i="35"/>
  <c r="M28" i="33"/>
  <c r="M29" i="33"/>
  <c r="M12" i="33"/>
  <c r="M26" i="33"/>
  <c r="M8" i="39"/>
  <c r="M24" i="38"/>
  <c r="M28" i="29"/>
  <c r="M35" i="29"/>
  <c r="M4" i="37"/>
  <c r="M26" i="39"/>
  <c r="M16" i="31"/>
  <c r="M7" i="31"/>
  <c r="M31" i="30"/>
  <c r="M29" i="29"/>
  <c r="M8" i="31"/>
  <c r="M18" i="31"/>
  <c r="M20" i="37"/>
  <c r="M6" i="38"/>
  <c r="M50" i="37"/>
  <c r="M25" i="30"/>
  <c r="M13" i="28"/>
  <c r="M13" i="39"/>
  <c r="M13" i="36"/>
  <c r="M9" i="33"/>
  <c r="M10" i="35"/>
  <c r="M7" i="30"/>
  <c r="M18" i="33"/>
  <c r="M27" i="30"/>
  <c r="M21" i="38"/>
  <c r="M14" i="39"/>
  <c r="M14" i="31"/>
  <c r="M17" i="37"/>
  <c r="M5" i="37"/>
  <c r="M20" i="28"/>
  <c r="M11" i="29"/>
  <c r="M36" i="29"/>
  <c r="M15" i="31"/>
  <c r="M31" i="35"/>
  <c r="M7" i="32"/>
  <c r="M8" i="33"/>
  <c r="M14" i="33"/>
  <c r="M4" i="30"/>
  <c r="M12" i="36"/>
  <c r="M40" i="39"/>
  <c r="M19" i="30"/>
  <c r="M14" i="38"/>
  <c r="M19" i="37"/>
  <c r="M28" i="39"/>
  <c r="M29" i="39"/>
  <c r="M42" i="37"/>
  <c r="M35" i="37"/>
  <c r="M6" i="30"/>
  <c r="M4" i="28"/>
  <c r="M15" i="29"/>
  <c r="M4" i="38"/>
  <c r="M32" i="31"/>
  <c r="M19" i="35"/>
  <c r="M33" i="29"/>
  <c r="M16" i="38"/>
  <c r="M17" i="38"/>
  <c r="M16" i="28"/>
  <c r="M16" i="39"/>
  <c r="M14" i="37"/>
  <c r="M13" i="29"/>
  <c r="M9" i="38"/>
  <c r="M11" i="30"/>
  <c r="M19" i="31"/>
  <c r="M9" i="37"/>
  <c r="M7" i="38"/>
  <c r="M24" i="35"/>
  <c r="M40" i="37"/>
  <c r="M8" i="29"/>
  <c r="M41" i="39"/>
  <c r="M17" i="33"/>
  <c r="M37" i="37"/>
  <c r="M8" i="35"/>
  <c r="M23" i="30"/>
  <c r="M13" i="37"/>
  <c r="M9" i="31"/>
  <c r="M33" i="30"/>
  <c r="M26" i="38"/>
  <c r="M27" i="29"/>
  <c r="M31" i="31"/>
  <c r="M42" i="39"/>
  <c r="M30" i="31"/>
  <c r="M6" i="29"/>
  <c r="M17" i="39"/>
  <c r="M44" i="37"/>
  <c r="M27" i="28"/>
  <c r="M32" i="33"/>
  <c r="M7" i="35"/>
  <c r="M39" i="39"/>
  <c r="M47" i="37"/>
  <c r="M13" i="33"/>
  <c r="M21" i="29"/>
  <c r="M19" i="28"/>
  <c r="M33" i="37"/>
  <c r="M22" i="30"/>
  <c r="M7" i="28"/>
  <c r="M5" i="35"/>
  <c r="M24" i="39"/>
  <c r="M4" i="34"/>
  <c r="M18" i="29"/>
  <c r="M10" i="36"/>
  <c r="M34" i="29"/>
  <c r="M22" i="35"/>
  <c r="M23" i="38"/>
  <c r="M15" i="38"/>
  <c r="M14" i="35"/>
  <c r="M22" i="28"/>
  <c r="M6" i="32"/>
  <c r="M4" i="35"/>
  <c r="M9" i="35"/>
  <c r="M26" i="35"/>
  <c r="M21" i="33"/>
  <c r="M46" i="37"/>
  <c r="M10" i="31"/>
  <c r="M22" i="33"/>
  <c r="M8" i="30"/>
  <c r="M33" i="39"/>
  <c r="M12" i="28"/>
  <c r="M32" i="29"/>
  <c r="M12" i="30"/>
  <c r="M15" i="28"/>
  <c r="M17" i="31"/>
  <c r="M49" i="37"/>
  <c r="M9" i="39"/>
  <c r="M19" i="38"/>
  <c r="M29" i="31"/>
  <c r="M20" i="35"/>
  <c r="M28" i="31"/>
  <c r="M20" i="39"/>
  <c r="M32" i="35"/>
  <c r="M13" i="35"/>
  <c r="M19" i="39"/>
  <c r="M22" i="31"/>
  <c r="M30" i="39"/>
  <c r="M26" i="37"/>
  <c r="M18" i="38"/>
  <c r="M26" i="29"/>
  <c r="M30" i="35"/>
  <c r="M4" i="29"/>
  <c r="M20" i="38"/>
  <c r="M4" i="36"/>
  <c r="M5" i="28"/>
  <c r="M21" i="35"/>
  <c r="M4" i="33"/>
  <c r="M28" i="37"/>
  <c r="M23" i="35"/>
  <c r="M26" i="30"/>
  <c r="M17" i="35"/>
  <c r="M16" i="37"/>
  <c r="M23" i="28"/>
  <c r="M11" i="33"/>
  <c r="M4" i="39"/>
  <c r="M43" i="37"/>
  <c r="M7" i="29"/>
  <c r="M27" i="39"/>
  <c r="M10" i="39"/>
  <c r="M30" i="28"/>
  <c r="M15" i="37"/>
  <c r="M27" i="37"/>
  <c r="M21" i="30"/>
  <c r="M48" i="37"/>
  <c r="M10" i="29"/>
  <c r="M25" i="28"/>
  <c r="M12" i="39"/>
  <c r="M5" i="34"/>
  <c r="M33" i="31"/>
  <c r="M7" i="34"/>
  <c r="M29" i="28"/>
  <c r="M23" i="39"/>
  <c r="M11" i="28"/>
  <c r="M11" i="31"/>
  <c r="M18" i="39"/>
  <c r="M45" i="37"/>
  <c r="M11" i="37"/>
  <c r="M4" i="31"/>
  <c r="M30" i="37"/>
  <c r="M5" i="29"/>
  <c r="M13" i="30"/>
  <c r="M33" i="33"/>
  <c r="M31" i="39"/>
  <c r="M25" i="37"/>
  <c r="M25" i="31"/>
  <c r="M5" i="33"/>
  <c r="M41" i="37"/>
  <c r="M7" i="37"/>
  <c r="M36" i="37"/>
  <c r="M11" i="39"/>
  <c r="M11" i="36"/>
  <c r="M6" i="31"/>
  <c r="M9" i="29"/>
  <c r="M9" i="30"/>
  <c r="M38" i="39"/>
  <c r="M26" i="31"/>
  <c r="M24" i="28"/>
  <c r="M12" i="29"/>
  <c r="M9" i="28"/>
  <c r="M8" i="37"/>
  <c r="M5" i="30"/>
  <c r="M35" i="39"/>
  <c r="M6" i="34"/>
  <c r="M19" i="29"/>
  <c r="M34" i="37"/>
  <c r="M9" i="34"/>
  <c r="M21" i="31"/>
  <c r="M16" i="30"/>
  <c r="M27" i="33"/>
  <c r="M29" i="35"/>
  <c r="M17" i="29"/>
  <c r="M25" i="29"/>
  <c r="M21" i="37"/>
  <c r="M20" i="33"/>
  <c r="M38" i="37"/>
  <c r="M17" i="30"/>
  <c r="M10" i="30"/>
  <c r="M23" i="29"/>
  <c r="O10" i="33"/>
  <c r="K17" i="33" l="1"/>
  <c r="K6" i="35"/>
  <c r="K22" i="39"/>
  <c r="K25" i="29"/>
  <c r="K25" i="35"/>
  <c r="K28" i="35"/>
  <c r="K5" i="33"/>
  <c r="K25" i="38"/>
  <c r="K6" i="31"/>
  <c r="K14" i="35"/>
  <c r="K20" i="37"/>
  <c r="K32" i="39"/>
  <c r="K36" i="39"/>
  <c r="K10" i="31"/>
  <c r="K21" i="37"/>
  <c r="K26" i="31"/>
  <c r="K30" i="33"/>
  <c r="K11" i="33"/>
  <c r="K16" i="39"/>
  <c r="K12" i="28"/>
  <c r="K26" i="37"/>
  <c r="K30" i="30"/>
  <c r="K39" i="39"/>
  <c r="K5" i="31"/>
  <c r="K13" i="33"/>
  <c r="K16" i="30"/>
  <c r="K22" i="31"/>
  <c r="K35" i="39"/>
  <c r="K8" i="33"/>
  <c r="K18" i="33"/>
  <c r="K18" i="37"/>
  <c r="K34" i="37"/>
  <c r="K28" i="28"/>
  <c r="K4" i="29"/>
  <c r="K9" i="34"/>
  <c r="K10" i="30"/>
  <c r="K20" i="39"/>
  <c r="K20" i="35"/>
  <c r="K19" i="28"/>
  <c r="K31" i="31"/>
  <c r="K4" i="38"/>
  <c r="K13" i="29"/>
  <c r="K10" i="36"/>
  <c r="K19" i="38"/>
  <c r="K32" i="30"/>
  <c r="K6" i="36"/>
  <c r="K4" i="30"/>
  <c r="K7" i="28"/>
  <c r="K16" i="37"/>
  <c r="K19" i="31"/>
  <c r="K27" i="30"/>
  <c r="K22" i="38"/>
  <c r="K28" i="33"/>
  <c r="K6" i="37"/>
  <c r="K13" i="37"/>
  <c r="K20" i="31"/>
  <c r="K27" i="31"/>
  <c r="K41" i="37"/>
  <c r="K4" i="35"/>
  <c r="K30" i="39"/>
  <c r="K39" i="37"/>
  <c r="K29" i="28"/>
  <c r="K20" i="33"/>
  <c r="K7" i="29"/>
  <c r="K5" i="34"/>
  <c r="K10" i="38"/>
  <c r="K22" i="37"/>
  <c r="K24" i="31"/>
  <c r="K37" i="39"/>
  <c r="K41" i="39"/>
  <c r="K14" i="33"/>
  <c r="K5" i="39"/>
  <c r="K6" i="38"/>
  <c r="K19" i="39"/>
  <c r="K17" i="31"/>
  <c r="K25" i="37"/>
  <c r="K36" i="37"/>
  <c r="K40" i="39"/>
  <c r="K5" i="35"/>
  <c r="K13" i="30"/>
  <c r="K15" i="31"/>
  <c r="K23" i="37"/>
  <c r="K7" i="34"/>
  <c r="K6" i="39"/>
  <c r="K9" i="31"/>
  <c r="K17" i="35"/>
  <c r="K14" i="38"/>
  <c r="K21" i="28"/>
  <c r="K30" i="35"/>
  <c r="K7" i="35"/>
  <c r="K23" i="39"/>
  <c r="K23" i="33"/>
  <c r="K32" i="37"/>
  <c r="K4" i="36"/>
  <c r="K30" i="31"/>
  <c r="K10" i="35"/>
  <c r="K8" i="36"/>
  <c r="K15" i="35"/>
  <c r="K13" i="38"/>
  <c r="K28" i="29"/>
  <c r="K44" i="37"/>
  <c r="K12" i="35"/>
  <c r="K4" i="33"/>
  <c r="K12" i="29"/>
  <c r="K18" i="29"/>
  <c r="K22" i="29"/>
  <c r="K30" i="28"/>
  <c r="K15" i="38"/>
  <c r="K7" i="37"/>
  <c r="K11" i="38"/>
  <c r="K33" i="39"/>
  <c r="K16" i="31"/>
  <c r="K4" i="28"/>
  <c r="K12" i="30"/>
  <c r="K23" i="35"/>
  <c r="K5" i="36"/>
  <c r="K4" i="32"/>
  <c r="K8" i="31"/>
  <c r="K11" i="28"/>
  <c r="K20" i="38"/>
  <c r="K35" i="29"/>
  <c r="K8" i="29"/>
  <c r="K13" i="31"/>
  <c r="K20" i="30"/>
  <c r="K24" i="38"/>
  <c r="K12" i="37"/>
  <c r="K5" i="37"/>
  <c r="K14" i="29"/>
  <c r="K22" i="35"/>
  <c r="K34" i="39"/>
  <c r="K33" i="30"/>
  <c r="K10" i="39"/>
  <c r="K14" i="39"/>
  <c r="K48" i="37"/>
  <c r="K16" i="33"/>
  <c r="K5" i="38"/>
  <c r="K8" i="37"/>
  <c r="K27" i="39"/>
  <c r="K25" i="30"/>
  <c r="K32" i="29"/>
  <c r="K23" i="28"/>
  <c r="K10" i="29"/>
  <c r="K15" i="33"/>
  <c r="K16" i="28"/>
  <c r="K30" i="37"/>
  <c r="K42" i="37"/>
  <c r="K33" i="33"/>
  <c r="K24" i="29"/>
  <c r="K8" i="38"/>
  <c r="K17" i="30"/>
  <c r="K14" i="28"/>
  <c r="K18" i="38"/>
  <c r="K24" i="28"/>
  <c r="K50" i="37"/>
  <c r="K15" i="29"/>
  <c r="K6" i="33"/>
  <c r="K12" i="31"/>
  <c r="K17" i="37"/>
  <c r="K23" i="30"/>
  <c r="K29" i="31"/>
  <c r="K36" i="29"/>
  <c r="K15" i="28"/>
  <c r="K27" i="37"/>
  <c r="K10" i="28"/>
  <c r="K21" i="33"/>
  <c r="K7" i="32"/>
  <c r="K33" i="31"/>
  <c r="K15" i="37"/>
  <c r="K5" i="30"/>
  <c r="K6" i="28"/>
  <c r="K21" i="29"/>
  <c r="K38" i="37"/>
  <c r="K26" i="38"/>
  <c r="K27" i="33"/>
  <c r="K4" i="34"/>
  <c r="K18" i="30"/>
  <c r="K16" i="38"/>
  <c r="K20" i="28"/>
  <c r="K45" i="37"/>
  <c r="K4" i="37"/>
  <c r="K8" i="30"/>
  <c r="K15" i="39"/>
  <c r="K19" i="33"/>
  <c r="K43" i="37"/>
  <c r="K23" i="31"/>
  <c r="K9" i="29"/>
  <c r="K14" i="31"/>
  <c r="K6" i="34"/>
  <c r="K18" i="28"/>
  <c r="K26" i="28"/>
  <c r="K10" i="37"/>
  <c r="K19" i="37"/>
  <c r="K26" i="33"/>
  <c r="K12" i="36"/>
  <c r="K49" i="37"/>
  <c r="K18" i="31"/>
  <c r="K6" i="29"/>
  <c r="K9" i="37"/>
  <c r="K20" i="29"/>
  <c r="K28" i="39"/>
  <c r="K31" i="35"/>
  <c r="K7" i="36"/>
  <c r="K32" i="33"/>
  <c r="K11" i="36"/>
  <c r="K17" i="28"/>
  <c r="K30" i="29"/>
  <c r="K21" i="30"/>
  <c r="K5" i="28"/>
  <c r="K11" i="31"/>
  <c r="K14" i="37"/>
  <c r="K22" i="30"/>
  <c r="K8" i="34"/>
  <c r="K47" i="37"/>
  <c r="K26" i="39"/>
  <c r="K5" i="29"/>
  <c r="K13" i="35"/>
  <c r="K16" i="35"/>
  <c r="K23" i="29"/>
  <c r="K26" i="30"/>
  <c r="K13" i="36"/>
  <c r="K9" i="35"/>
  <c r="K17" i="38"/>
  <c r="K31" i="29"/>
  <c r="K9" i="30"/>
  <c r="K9" i="39"/>
  <c r="K6" i="32"/>
  <c r="K22" i="28"/>
  <c r="K27" i="28"/>
  <c r="K8" i="39"/>
  <c r="K9" i="28"/>
  <c r="K12" i="38"/>
  <c r="K42" i="39"/>
  <c r="K25" i="31"/>
  <c r="K7" i="39"/>
  <c r="K8" i="28"/>
  <c r="K24" i="30"/>
  <c r="K35" i="37"/>
  <c r="K34" i="29"/>
  <c r="K4" i="39"/>
  <c r="K10" i="33"/>
  <c r="K9" i="36"/>
  <c r="K24" i="39"/>
  <c r="K24" i="37"/>
  <c r="K29" i="30"/>
  <c r="K31" i="33"/>
  <c r="K11" i="35"/>
  <c r="K12" i="39"/>
  <c r="K19" i="29"/>
  <c r="K24" i="33"/>
  <c r="K29" i="33"/>
  <c r="K12" i="33"/>
  <c r="K9" i="38"/>
  <c r="K13" i="28"/>
  <c r="K26" i="29"/>
  <c r="K29" i="29"/>
  <c r="K46" i="37"/>
  <c r="K31" i="37"/>
  <c r="K8" i="35"/>
  <c r="K21" i="31"/>
  <c r="K28" i="31"/>
  <c r="K22" i="33"/>
  <c r="K13" i="39"/>
  <c r="K19" i="30"/>
  <c r="K29" i="39"/>
  <c r="K21" i="38"/>
  <c r="K5" i="32"/>
  <c r="K37" i="37"/>
  <c r="K7" i="33"/>
  <c r="K17" i="39"/>
  <c r="K7" i="38"/>
  <c r="K21" i="39"/>
  <c r="K31" i="39"/>
  <c r="K25" i="28"/>
  <c r="K40" i="37"/>
  <c r="K9" i="33"/>
  <c r="K16" i="29"/>
  <c r="K28" i="37"/>
  <c r="K32" i="35"/>
  <c r="K21" i="35"/>
  <c r="K7" i="30"/>
  <c r="K7" i="31"/>
  <c r="K17" i="29"/>
  <c r="K24" i="35"/>
  <c r="K33" i="35"/>
  <c r="K33" i="37"/>
  <c r="K15" i="30"/>
  <c r="K25" i="39"/>
  <c r="K26" i="35"/>
  <c r="K33" i="29"/>
  <c r="K14" i="30"/>
  <c r="K6" i="30"/>
  <c r="K11" i="30"/>
  <c r="K18" i="39"/>
  <c r="K18" i="35"/>
  <c r="K27" i="29"/>
  <c r="K27" i="35"/>
  <c r="K32" i="31"/>
  <c r="K11" i="29"/>
  <c r="K38" i="39"/>
  <c r="K25" i="33"/>
  <c r="K28" i="30"/>
  <c r="K29" i="35"/>
  <c r="K31" i="30"/>
  <c r="K11" i="39"/>
  <c r="K11" i="37"/>
  <c r="K19" i="35"/>
  <c r="K29" i="37"/>
  <c r="K23" i="38"/>
  <c r="L28" i="33" l="1"/>
  <c r="K4" i="31"/>
  <c r="L17" i="35" l="1"/>
  <c r="L19" i="29"/>
  <c r="L16" i="29"/>
  <c r="L14" i="38"/>
  <c r="L4" i="33"/>
  <c r="L24" i="39"/>
  <c r="L21" i="28"/>
  <c r="L20" i="39"/>
  <c r="L26" i="37"/>
  <c r="L9" i="28"/>
  <c r="L31" i="30"/>
  <c r="L13" i="31"/>
  <c r="L11" i="35"/>
  <c r="L26" i="39"/>
  <c r="L37" i="37"/>
  <c r="L13" i="35"/>
  <c r="L21" i="29"/>
  <c r="L7" i="32"/>
  <c r="L5" i="33"/>
  <c r="L13" i="39"/>
  <c r="L49" i="37"/>
  <c r="L6" i="33"/>
  <c r="L11" i="28"/>
  <c r="L27" i="29"/>
  <c r="L32" i="39"/>
  <c r="L12" i="29"/>
  <c r="L11" i="30"/>
  <c r="L28" i="39"/>
  <c r="L37" i="39"/>
  <c r="L6" i="29"/>
  <c r="L8" i="35"/>
  <c r="L13" i="33"/>
  <c r="L16" i="30"/>
  <c r="L19" i="39"/>
  <c r="L17" i="38"/>
  <c r="L24" i="28"/>
  <c r="L25" i="30"/>
  <c r="L11" i="29"/>
  <c r="L17" i="30"/>
  <c r="L25" i="35"/>
  <c r="L15" i="31"/>
  <c r="L6" i="37"/>
  <c r="L15" i="35"/>
  <c r="L14" i="30"/>
  <c r="L15" i="29"/>
  <c r="L13" i="38"/>
  <c r="L13" i="28"/>
  <c r="L31" i="35"/>
  <c r="L28" i="29"/>
  <c r="L14" i="29"/>
  <c r="L6" i="39"/>
  <c r="L7" i="36"/>
  <c r="L24" i="37"/>
  <c r="L6" i="32"/>
  <c r="L43" i="37"/>
  <c r="L27" i="39"/>
  <c r="L11" i="39"/>
  <c r="L4" i="32"/>
  <c r="L4" i="29"/>
  <c r="L5" i="32"/>
  <c r="L12" i="37"/>
  <c r="L16" i="28"/>
  <c r="L16" i="38"/>
  <c r="L28" i="28"/>
  <c r="L29" i="30"/>
  <c r="L30" i="31"/>
  <c r="L12" i="35"/>
  <c r="L8" i="37"/>
  <c r="L12" i="30"/>
  <c r="L25" i="33"/>
  <c r="L18" i="30"/>
  <c r="L10" i="31"/>
  <c r="L23" i="30"/>
  <c r="L34" i="37"/>
  <c r="L33" i="31"/>
  <c r="L30" i="33"/>
  <c r="L5" i="38"/>
  <c r="L4" i="36"/>
  <c r="L5" i="37"/>
  <c r="L5" i="39"/>
  <c r="L4" i="39"/>
  <c r="L9" i="38"/>
  <c r="L21" i="35"/>
  <c r="L18" i="31"/>
  <c r="L20" i="29"/>
  <c r="L22" i="31"/>
  <c r="L27" i="30"/>
  <c r="L28" i="35"/>
  <c r="L50" i="37"/>
  <c r="L29" i="29"/>
  <c r="L44" i="37"/>
  <c r="L5" i="35"/>
  <c r="L11" i="36"/>
  <c r="L4" i="28"/>
  <c r="L9" i="31"/>
  <c r="L8" i="29"/>
  <c r="L7" i="37"/>
  <c r="L13" i="29"/>
  <c r="L16" i="39"/>
  <c r="L18" i="39"/>
  <c r="L10" i="30"/>
  <c r="L12" i="28"/>
  <c r="L26" i="29"/>
  <c r="L28" i="31"/>
  <c r="L22" i="38"/>
  <c r="L24" i="30"/>
  <c r="L33" i="37"/>
  <c r="L46" i="37"/>
  <c r="L47" i="37"/>
  <c r="L6" i="31"/>
  <c r="L10" i="39"/>
  <c r="L6" i="38"/>
  <c r="L5" i="31"/>
  <c r="L5" i="36"/>
  <c r="L22" i="39"/>
  <c r="L17" i="28"/>
  <c r="L12" i="31"/>
  <c r="L12" i="38"/>
  <c r="L6" i="34"/>
  <c r="L34" i="39"/>
  <c r="L30" i="35"/>
  <c r="L27" i="37"/>
  <c r="L27" i="35"/>
  <c r="L32" i="31"/>
  <c r="L32" i="33"/>
  <c r="L24" i="35"/>
  <c r="L24" i="33"/>
  <c r="L19" i="38"/>
  <c r="L26" i="38"/>
  <c r="L7" i="39"/>
  <c r="L9" i="39"/>
  <c r="L9" i="35"/>
  <c r="L11" i="31"/>
  <c r="L21" i="37"/>
  <c r="L8" i="39"/>
  <c r="L15" i="39"/>
  <c r="L10" i="37"/>
  <c r="L7" i="33"/>
  <c r="L23" i="29"/>
  <c r="L5" i="34"/>
  <c r="L18" i="29"/>
  <c r="L25" i="39"/>
  <c r="L16" i="31"/>
  <c r="L15" i="37"/>
  <c r="L13" i="30"/>
  <c r="L14" i="31"/>
  <c r="L16" i="35"/>
  <c r="L21" i="30"/>
  <c r="L19" i="37"/>
  <c r="L22" i="33"/>
  <c r="L19" i="31"/>
  <c r="L24" i="29"/>
  <c r="L32" i="37"/>
  <c r="L35" i="37"/>
  <c r="L36" i="39"/>
  <c r="L33" i="30"/>
  <c r="L34" i="29"/>
  <c r="L32" i="35"/>
  <c r="L30" i="39"/>
  <c r="L30" i="37"/>
  <c r="L22" i="28"/>
  <c r="L35" i="39"/>
  <c r="L42" i="37"/>
  <c r="L27" i="28"/>
  <c r="L41" i="39"/>
  <c r="L18" i="28"/>
  <c r="L14" i="39"/>
  <c r="L19" i="35"/>
  <c r="L24" i="31"/>
  <c r="L4" i="38"/>
  <c r="L8" i="30"/>
  <c r="L7" i="29"/>
  <c r="L7" i="28"/>
  <c r="L10" i="35"/>
  <c r="L12" i="39"/>
  <c r="L25" i="37"/>
  <c r="L4" i="34"/>
  <c r="L11" i="37"/>
  <c r="L6" i="30"/>
  <c r="L13" i="37"/>
  <c r="L21" i="31"/>
  <c r="L14" i="33"/>
  <c r="L21" i="39"/>
  <c r="L14" i="28"/>
  <c r="L20" i="33"/>
  <c r="L10" i="38"/>
  <c r="L7" i="31"/>
  <c r="L10" i="28"/>
  <c r="L23" i="39"/>
  <c r="L20" i="37"/>
  <c r="L20" i="35"/>
  <c r="L22" i="37"/>
  <c r="L23" i="37"/>
  <c r="L22" i="30"/>
  <c r="L20" i="28"/>
  <c r="L30" i="30"/>
  <c r="L32" i="29"/>
  <c r="L45" i="37"/>
  <c r="L39" i="39"/>
  <c r="L30" i="28"/>
  <c r="L18" i="38"/>
  <c r="L19" i="28"/>
  <c r="L20" i="38"/>
  <c r="L31" i="29"/>
  <c r="L26" i="28"/>
  <c r="L31" i="31"/>
  <c r="L36" i="29"/>
  <c r="L25" i="31"/>
  <c r="L6" i="28"/>
  <c r="L16" i="37"/>
  <c r="L19" i="30"/>
  <c r="L21" i="33"/>
  <c r="L22" i="29"/>
  <c r="L12" i="36"/>
  <c r="L25" i="28"/>
  <c r="L32" i="30"/>
  <c r="L24" i="38"/>
  <c r="L42" i="39"/>
  <c r="L28" i="37"/>
  <c r="L27" i="31"/>
  <c r="L30" i="29"/>
  <c r="L38" i="37"/>
  <c r="L41" i="37"/>
  <c r="L48" i="37"/>
  <c r="L4" i="31"/>
  <c r="L17" i="29"/>
  <c r="L8" i="33"/>
  <c r="L4" i="35"/>
  <c r="L7" i="38"/>
  <c r="L9" i="37"/>
  <c r="L9" i="29"/>
  <c r="L15" i="30"/>
  <c r="L4" i="30"/>
  <c r="L9" i="30"/>
  <c r="L17" i="37"/>
  <c r="L6" i="35"/>
  <c r="L17" i="31"/>
  <c r="L12" i="33"/>
  <c r="L15" i="33"/>
  <c r="L14" i="37"/>
  <c r="L9" i="33"/>
  <c r="L18" i="37"/>
  <c r="L11" i="38"/>
  <c r="L8" i="31"/>
  <c r="L18" i="33"/>
  <c r="L19" i="33"/>
  <c r="L18" i="35"/>
  <c r="L23" i="33"/>
  <c r="L15" i="28"/>
  <c r="L22" i="35"/>
  <c r="L15" i="38"/>
  <c r="L28" i="30"/>
  <c r="L36" i="37"/>
  <c r="L13" i="36"/>
  <c r="L29" i="35"/>
  <c r="L40" i="39"/>
  <c r="L26" i="33"/>
  <c r="L31" i="39"/>
  <c r="L31" i="37"/>
  <c r="L23" i="28"/>
  <c r="L40" i="37"/>
  <c r="L38" i="39"/>
  <c r="L25" i="38"/>
  <c r="L9" i="34"/>
  <c r="L26" i="31"/>
  <c r="L31" i="33"/>
  <c r="L33" i="35"/>
  <c r="L33" i="39"/>
  <c r="L33" i="33"/>
  <c r="L29" i="37"/>
  <c r="L8" i="28"/>
  <c r="L9" i="36"/>
  <c r="L7" i="35"/>
  <c r="L5" i="30"/>
  <c r="L11" i="33"/>
  <c r="L10" i="29"/>
  <c r="L4" i="37"/>
  <c r="L5" i="28"/>
  <c r="L8" i="38"/>
  <c r="L7" i="30"/>
  <c r="L5" i="29"/>
  <c r="L6" i="36"/>
  <c r="L16" i="33"/>
  <c r="L10" i="36"/>
  <c r="L17" i="39"/>
  <c r="L17" i="33"/>
  <c r="L10" i="33"/>
  <c r="L8" i="36"/>
  <c r="L14" i="35"/>
  <c r="L20" i="31"/>
  <c r="L25" i="29"/>
  <c r="L27" i="33"/>
  <c r="L20" i="30"/>
  <c r="L29" i="39"/>
  <c r="L29" i="33"/>
  <c r="L26" i="35"/>
  <c r="L39" i="37"/>
  <c r="L8" i="34"/>
  <c r="L33" i="29"/>
  <c r="L29" i="28"/>
  <c r="L23" i="35"/>
  <c r="L26" i="30"/>
  <c r="L7" i="34"/>
  <c r="L29" i="31"/>
  <c r="L21" i="38"/>
  <c r="L23" i="38"/>
  <c r="L35" i="29"/>
  <c r="L23" i="31"/>
  <c r="P17" i="33" l="1"/>
  <c r="P16" i="33"/>
  <c r="P14" i="29"/>
  <c r="P19" i="31"/>
  <c r="P37" i="39"/>
  <c r="P5" i="36"/>
  <c r="P41" i="37"/>
  <c r="P13" i="30"/>
  <c r="P12" i="33"/>
  <c r="P28" i="39"/>
  <c r="P7" i="36"/>
  <c r="P33" i="37"/>
  <c r="P29" i="29"/>
  <c r="P12" i="30"/>
  <c r="P14" i="33"/>
  <c r="P39" i="39"/>
  <c r="P8" i="36"/>
  <c r="P32" i="33"/>
  <c r="P5" i="34"/>
  <c r="P4" i="30"/>
  <c r="P32" i="30"/>
  <c r="P16" i="28"/>
  <c r="P16" i="31"/>
  <c r="P13" i="28"/>
  <c r="P30" i="29"/>
  <c r="P16" i="35"/>
  <c r="P28" i="35"/>
  <c r="P6" i="35"/>
  <c r="P19" i="33"/>
  <c r="P10" i="31"/>
  <c r="P27" i="35"/>
  <c r="P22" i="39"/>
  <c r="P4" i="33"/>
  <c r="P23" i="37"/>
  <c r="P35" i="29"/>
  <c r="P34" i="39"/>
  <c r="P43" i="37"/>
  <c r="P23" i="28"/>
  <c r="P5" i="37"/>
  <c r="P22" i="28"/>
  <c r="P30" i="30"/>
  <c r="P5" i="30"/>
  <c r="P11" i="28"/>
  <c r="P25" i="33"/>
  <c r="P6" i="38"/>
  <c r="P6" i="31"/>
  <c r="P8" i="30"/>
  <c r="P10" i="36"/>
  <c r="P32" i="37"/>
  <c r="P15" i="38"/>
  <c r="P17" i="35"/>
  <c r="P20" i="37"/>
  <c r="P4" i="32"/>
  <c r="P17" i="39"/>
  <c r="P30" i="31"/>
  <c r="P17" i="37"/>
  <c r="P33" i="39"/>
  <c r="P32" i="35"/>
  <c r="P20" i="35"/>
  <c r="P30" i="35"/>
  <c r="P5" i="38"/>
  <c r="P9" i="38"/>
  <c r="P24" i="38"/>
  <c r="P8" i="37"/>
  <c r="P9" i="39"/>
  <c r="P24" i="37"/>
  <c r="P24" i="33"/>
  <c r="P42" i="37"/>
  <c r="P50" i="37"/>
  <c r="P11" i="29"/>
  <c r="P20" i="33"/>
  <c r="P10" i="33"/>
  <c r="P36" i="29"/>
  <c r="P22" i="35"/>
  <c r="P28" i="28"/>
  <c r="P6" i="28"/>
  <c r="P15" i="39"/>
  <c r="P49" i="37"/>
  <c r="P22" i="38"/>
  <c r="P23" i="30"/>
  <c r="P23" i="29"/>
  <c r="P29" i="28"/>
  <c r="P6" i="36"/>
  <c r="P8" i="29"/>
  <c r="P29" i="35"/>
  <c r="P25" i="38"/>
  <c r="P7" i="37"/>
  <c r="P17" i="28"/>
  <c r="P9" i="29"/>
  <c r="P33" i="29"/>
  <c r="P25" i="37"/>
  <c r="P29" i="30"/>
  <c r="P12" i="38"/>
  <c r="P6" i="37"/>
  <c r="P6" i="32"/>
  <c r="P26" i="29"/>
  <c r="P8" i="31"/>
  <c r="P15" i="30"/>
  <c r="P13" i="37"/>
  <c r="P28" i="37"/>
  <c r="P22" i="30"/>
  <c r="P15" i="29"/>
  <c r="P26" i="31"/>
  <c r="P29" i="37"/>
  <c r="P33" i="33"/>
  <c r="P26" i="38"/>
  <c r="P4" i="28"/>
  <c r="P30" i="37"/>
  <c r="P14" i="39"/>
  <c r="P21" i="37"/>
  <c r="P10" i="38"/>
  <c r="P6" i="39"/>
  <c r="P18" i="39"/>
  <c r="P24" i="31"/>
  <c r="P17" i="30"/>
  <c r="P6" i="34"/>
  <c r="P25" i="39"/>
  <c r="P27" i="28"/>
  <c r="P33" i="35"/>
  <c r="P8" i="28"/>
  <c r="P26" i="28"/>
  <c r="P46" i="37"/>
  <c r="P25" i="35"/>
  <c r="P21" i="38"/>
  <c r="P7" i="34"/>
  <c r="P26" i="35"/>
  <c r="P4" i="31"/>
  <c r="P42" i="39"/>
  <c r="P9" i="33"/>
  <c r="P27" i="30"/>
  <c r="P13" i="36"/>
  <c r="P34" i="37"/>
  <c r="P15" i="37"/>
  <c r="P8" i="38"/>
  <c r="P17" i="29"/>
  <c r="P26" i="39"/>
  <c r="P5" i="28"/>
  <c r="P7" i="30"/>
  <c r="P9" i="36"/>
  <c r="P17" i="31"/>
  <c r="P20" i="38"/>
  <c r="P19" i="35"/>
  <c r="P19" i="38"/>
  <c r="P36" i="37"/>
  <c r="P27" i="39"/>
  <c r="P23" i="33"/>
  <c r="P15" i="31"/>
  <c r="P4" i="35"/>
  <c r="P17" i="38"/>
  <c r="P10" i="30"/>
  <c r="P11" i="31"/>
  <c r="P18" i="38"/>
  <c r="P35" i="37"/>
  <c r="P18" i="29"/>
  <c r="P5" i="33"/>
  <c r="P31" i="35"/>
  <c r="P16" i="39"/>
  <c r="P28" i="29"/>
  <c r="P29" i="31"/>
  <c r="P25" i="30"/>
  <c r="P26" i="37"/>
  <c r="P4" i="37"/>
  <c r="P32" i="39"/>
  <c r="P14" i="35"/>
  <c r="P9" i="30"/>
  <c r="P22" i="29"/>
  <c r="P9" i="31"/>
  <c r="P9" i="35"/>
  <c r="P18" i="30"/>
  <c r="P21" i="30"/>
  <c r="P10" i="39"/>
  <c r="P24" i="35"/>
  <c r="P39" i="37"/>
  <c r="P13" i="31"/>
  <c r="P12" i="29"/>
  <c r="P11" i="33"/>
  <c r="P28" i="30"/>
  <c r="P20" i="28"/>
  <c r="P13" i="38"/>
  <c r="P26" i="33"/>
  <c r="P18" i="31"/>
  <c r="P30" i="28"/>
  <c r="P19" i="29"/>
  <c r="P25" i="29"/>
  <c r="P7" i="31"/>
  <c r="P20" i="29"/>
  <c r="P38" i="39"/>
  <c r="P36" i="39"/>
  <c r="P7" i="32"/>
  <c r="P5" i="35"/>
  <c r="P12" i="37"/>
  <c r="P8" i="33"/>
  <c r="P14" i="37"/>
  <c r="P9" i="28"/>
  <c r="P12" i="28"/>
  <c r="P13" i="39"/>
  <c r="P21" i="28"/>
  <c r="P30" i="33"/>
  <c r="P12" i="36"/>
  <c r="P24" i="30"/>
  <c r="P10" i="35"/>
  <c r="P19" i="39"/>
  <c r="P13" i="33"/>
  <c r="P16" i="37"/>
  <c r="P32" i="29"/>
  <c r="P31" i="33"/>
  <c r="P4" i="36"/>
  <c r="P18" i="35"/>
  <c r="P29" i="39"/>
  <c r="P27" i="29"/>
  <c r="P28" i="31"/>
  <c r="P27" i="33"/>
  <c r="P19" i="28"/>
  <c r="P6" i="30"/>
  <c r="P4" i="29"/>
  <c r="P23" i="31"/>
  <c r="P20" i="39"/>
  <c r="P29" i="33"/>
  <c r="P44" i="37"/>
  <c r="P34" i="29"/>
  <c r="P4" i="38"/>
  <c r="P7" i="29"/>
  <c r="P40" i="39"/>
  <c r="P40" i="37"/>
  <c r="P15" i="28"/>
  <c r="P11" i="38"/>
  <c r="P31" i="39"/>
  <c r="P12" i="35"/>
  <c r="P21" i="29"/>
  <c r="P8" i="35"/>
  <c r="P6" i="29"/>
  <c r="P4" i="39"/>
  <c r="P15" i="33"/>
  <c r="P24" i="29"/>
  <c r="P5" i="39"/>
  <c r="P10" i="29"/>
  <c r="P31" i="31"/>
  <c r="P18" i="33"/>
  <c r="P10" i="28"/>
  <c r="P13" i="35"/>
  <c r="P14" i="38"/>
  <c r="P41" i="39"/>
  <c r="P30" i="39"/>
  <c r="P5" i="31"/>
  <c r="P28" i="33"/>
  <c r="P37" i="37"/>
  <c r="P11" i="37"/>
  <c r="P22" i="37"/>
  <c r="P21" i="35"/>
  <c r="P20" i="30"/>
  <c r="P19" i="30"/>
  <c r="P10" i="37"/>
  <c r="P25" i="31"/>
  <c r="P16" i="29"/>
  <c r="P6" i="33"/>
  <c r="P14" i="30"/>
  <c r="P15" i="35"/>
  <c r="P32" i="31"/>
  <c r="P14" i="28"/>
  <c r="P31" i="37"/>
  <c r="P16" i="38"/>
  <c r="P5" i="29"/>
  <c r="P16" i="30"/>
  <c r="P23" i="35"/>
  <c r="P24" i="28"/>
  <c r="P33" i="30"/>
  <c r="P25" i="28"/>
  <c r="P22" i="33"/>
  <c r="P31" i="29"/>
  <c r="P38" i="37"/>
  <c r="P35" i="39"/>
  <c r="P27" i="31"/>
  <c r="P18" i="37"/>
  <c r="P14" i="31"/>
  <c r="P9" i="34"/>
  <c r="P21" i="39"/>
  <c r="P11" i="39"/>
  <c r="P4" i="34"/>
  <c r="P11" i="35"/>
  <c r="P11" i="36"/>
  <c r="P7" i="28"/>
  <c r="P21" i="31"/>
  <c r="P24" i="39"/>
  <c r="P12" i="39"/>
  <c r="P7" i="33"/>
  <c r="P7" i="38"/>
  <c r="P47" i="37"/>
  <c r="P21" i="33"/>
  <c r="P23" i="39"/>
  <c r="P22" i="31"/>
  <c r="P45" i="37"/>
  <c r="P26" i="30"/>
  <c r="P18" i="28"/>
  <c r="P5" i="32"/>
  <c r="P19" i="37"/>
  <c r="P8" i="34"/>
  <c r="P48" i="37"/>
  <c r="P7" i="39"/>
  <c r="P12" i="31"/>
  <c r="P8" i="39"/>
  <c r="P11" i="30"/>
  <c r="P20" i="31"/>
  <c r="P9" i="37"/>
  <c r="P23" i="38"/>
  <c r="P7" i="35"/>
  <c r="P31" i="30"/>
  <c r="P27" i="37"/>
  <c r="P33" i="31"/>
  <c r="P13" i="29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dotrascs</author>
  </authors>
  <commentList>
    <comment ref="U11" authorId="0" shapeId="0" xr:uid="{00000000-0006-0000-1000-000001000000}">
      <text>
        <r>
          <rPr>
            <b/>
            <sz val="9"/>
            <color indexed="81"/>
            <rFont val="Tahoma"/>
            <family val="2"/>
          </rPr>
          <t>dotrascs:</t>
        </r>
        <r>
          <rPr>
            <sz val="9"/>
            <color indexed="81"/>
            <rFont val="Tahoma"/>
            <family val="2"/>
          </rPr>
          <t xml:space="preserve">
1 més que el màxim perquè tenen 0%</t>
        </r>
      </text>
    </comment>
    <comment ref="U14" authorId="0" shapeId="0" xr:uid="{00000000-0006-0000-1000-000002000000}">
      <text>
        <r>
          <rPr>
            <b/>
            <sz val="9"/>
            <color indexed="81"/>
            <rFont val="Tahoma"/>
            <family val="2"/>
          </rPr>
          <t>dotrascs:</t>
        </r>
        <r>
          <rPr>
            <sz val="9"/>
            <color indexed="81"/>
            <rFont val="Tahoma"/>
            <family val="2"/>
          </rPr>
          <t xml:space="preserve">
1 més que el màxim perquè tenen 0%</t>
        </r>
      </text>
    </comment>
    <comment ref="U16" authorId="0" shapeId="0" xr:uid="{00000000-0006-0000-1000-000003000000}">
      <text>
        <r>
          <rPr>
            <b/>
            <sz val="9"/>
            <color indexed="81"/>
            <rFont val="Tahoma"/>
            <family val="2"/>
          </rPr>
          <t>dotrascs:</t>
        </r>
        <r>
          <rPr>
            <sz val="9"/>
            <color indexed="81"/>
            <rFont val="Tahoma"/>
            <family val="2"/>
          </rPr>
          <t xml:space="preserve">
1 més que el màxim perquè tenen 0%</t>
        </r>
      </text>
    </comment>
    <comment ref="U20" authorId="0" shapeId="0" xr:uid="{00000000-0006-0000-1000-000004000000}">
      <text>
        <r>
          <rPr>
            <b/>
            <sz val="9"/>
            <color indexed="81"/>
            <rFont val="Tahoma"/>
            <family val="2"/>
          </rPr>
          <t>dotrascs:</t>
        </r>
        <r>
          <rPr>
            <sz val="9"/>
            <color indexed="81"/>
            <rFont val="Tahoma"/>
            <family val="2"/>
          </rPr>
          <t xml:space="preserve">
1 més que el màxim perquè tenen 0%</t>
        </r>
      </text>
    </comment>
    <comment ref="U22" authorId="0" shapeId="0" xr:uid="{00000000-0006-0000-1000-000005000000}">
      <text>
        <r>
          <rPr>
            <b/>
            <sz val="9"/>
            <color indexed="81"/>
            <rFont val="Tahoma"/>
            <family val="2"/>
          </rPr>
          <t>dotrascs:</t>
        </r>
        <r>
          <rPr>
            <sz val="9"/>
            <color indexed="81"/>
            <rFont val="Tahoma"/>
            <family val="2"/>
          </rPr>
          <t xml:space="preserve">
1 més que el màxim perquè tenen 0%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dotrascs</author>
  </authors>
  <commentList>
    <comment ref="O11" authorId="0" shapeId="0" xr:uid="{00000000-0006-0000-1100-000001000000}">
      <text>
        <r>
          <rPr>
            <b/>
            <sz val="9"/>
            <color indexed="81"/>
            <rFont val="Tahoma"/>
            <family val="2"/>
          </rPr>
          <t>dotrascs:</t>
        </r>
        <r>
          <rPr>
            <sz val="9"/>
            <color indexed="81"/>
            <rFont val="Tahoma"/>
            <family val="2"/>
          </rPr>
          <t xml:space="preserve">
1 més que el màxim perquè tenen 0</t>
        </r>
      </text>
    </comment>
    <comment ref="O14" authorId="0" shapeId="0" xr:uid="{00000000-0006-0000-1100-000002000000}">
      <text>
        <r>
          <rPr>
            <b/>
            <sz val="9"/>
            <color indexed="81"/>
            <rFont val="Tahoma"/>
            <family val="2"/>
          </rPr>
          <t>dotrascs:</t>
        </r>
        <r>
          <rPr>
            <sz val="9"/>
            <color indexed="81"/>
            <rFont val="Tahoma"/>
            <family val="2"/>
          </rPr>
          <t xml:space="preserve">
1 més que el màxim perquè tenen 0</t>
        </r>
      </text>
    </comment>
    <comment ref="O16" authorId="0" shapeId="0" xr:uid="{00000000-0006-0000-1100-000003000000}">
      <text>
        <r>
          <rPr>
            <b/>
            <sz val="9"/>
            <color indexed="81"/>
            <rFont val="Tahoma"/>
            <family val="2"/>
          </rPr>
          <t>dotrascs:</t>
        </r>
        <r>
          <rPr>
            <sz val="9"/>
            <color indexed="81"/>
            <rFont val="Tahoma"/>
            <family val="2"/>
          </rPr>
          <t xml:space="preserve">
1 més que el màxim perquè tenen 0</t>
        </r>
      </text>
    </comment>
    <comment ref="O20" authorId="0" shapeId="0" xr:uid="{00000000-0006-0000-1100-000004000000}">
      <text>
        <r>
          <rPr>
            <b/>
            <sz val="9"/>
            <color indexed="81"/>
            <rFont val="Tahoma"/>
            <family val="2"/>
          </rPr>
          <t>dotrascs:</t>
        </r>
        <r>
          <rPr>
            <sz val="9"/>
            <color indexed="81"/>
            <rFont val="Tahoma"/>
            <family val="2"/>
          </rPr>
          <t xml:space="preserve">
1 més que el màxim perquè tenen 0</t>
        </r>
      </text>
    </comment>
    <comment ref="O22" authorId="0" shapeId="0" xr:uid="{00000000-0006-0000-1100-000005000000}">
      <text>
        <r>
          <rPr>
            <b/>
            <sz val="9"/>
            <color indexed="81"/>
            <rFont val="Tahoma"/>
            <family val="2"/>
          </rPr>
          <t>dotrascs:</t>
        </r>
        <r>
          <rPr>
            <sz val="9"/>
            <color indexed="81"/>
            <rFont val="Tahoma"/>
            <family val="2"/>
          </rPr>
          <t xml:space="preserve">
1 més que el màxim perquè tenen 0</t>
        </r>
      </text>
    </comment>
  </commentList>
</comments>
</file>

<file path=xl/sharedStrings.xml><?xml version="1.0" encoding="utf-8"?>
<sst xmlns="http://schemas.openxmlformats.org/spreadsheetml/2006/main" count="7251" uniqueCount="1050">
  <si>
    <t>Valors indicadors</t>
  </si>
  <si>
    <t>MUNICIPI</t>
  </si>
  <si>
    <t>Taxa d'atur</t>
  </si>
  <si>
    <t>Mitjana BI IRPF</t>
  </si>
  <si>
    <t>Dif. Accés habitatge 
€ lloguer/ IRPF</t>
  </si>
  <si>
    <t>% Població nascuda fora de la UE</t>
  </si>
  <si>
    <t>Posició relativa IVS</t>
  </si>
  <si>
    <t>Matadepera</t>
  </si>
  <si>
    <t>Tiana</t>
  </si>
  <si>
    <t>Roca del Vallès, La</t>
  </si>
  <si>
    <t>Sant Cugat del Vallès</t>
  </si>
  <si>
    <t>Sallent</t>
  </si>
  <si>
    <t>Sant Just Desvern</t>
  </si>
  <si>
    <t>Molins de Rei</t>
  </si>
  <si>
    <t>Palau-solità i Plegamans</t>
  </si>
  <si>
    <t>Sant Joan Despí</t>
  </si>
  <si>
    <t>Cardedeu</t>
  </si>
  <si>
    <t>Santa Perpètua de Mogoda</t>
  </si>
  <si>
    <t>Sant Feliu de Llobregat</t>
  </si>
  <si>
    <t>Viladecans</t>
  </si>
  <si>
    <t>Masnou, El</t>
  </si>
  <si>
    <t>Cerdanyola del Vallès</t>
  </si>
  <si>
    <t>Barberà del Vallès</t>
  </si>
  <si>
    <t>Castelldefels</t>
  </si>
  <si>
    <t>Sant Andreu de la Barca</t>
  </si>
  <si>
    <t>Sant Vicenç dels Horts</t>
  </si>
  <si>
    <t>Tordera</t>
  </si>
  <si>
    <t>Sant Pere de Ribes</t>
  </si>
  <si>
    <t>Olesa de Montserrat</t>
  </si>
  <si>
    <t>Prat de Llobregat, El</t>
  </si>
  <si>
    <t>Montornès del Vallès</t>
  </si>
  <si>
    <t>Sitges</t>
  </si>
  <si>
    <t>Torelló</t>
  </si>
  <si>
    <t>Gavà</t>
  </si>
  <si>
    <t>Igualada</t>
  </si>
  <si>
    <t>Sant Boi de Llobregat</t>
  </si>
  <si>
    <t>Rubí</t>
  </si>
  <si>
    <t>Montcada i Reixac</t>
  </si>
  <si>
    <t>Esplugues de Llobregat</t>
  </si>
  <si>
    <t>Mollet del Vallès</t>
  </si>
  <si>
    <t>Vilanova i la Geltrú</t>
  </si>
  <si>
    <t>Sabadell</t>
  </si>
  <si>
    <t>Manresa</t>
  </si>
  <si>
    <t>Terrassa</t>
  </si>
  <si>
    <t>Vilafranca del Penedès</t>
  </si>
  <si>
    <t>Canovelles</t>
  </si>
  <si>
    <t>Granollers</t>
  </si>
  <si>
    <t>Premià de Mar</t>
  </si>
  <si>
    <t>Martorell</t>
  </si>
  <si>
    <t>Vic</t>
  </si>
  <si>
    <t>Badalona</t>
  </si>
  <si>
    <t>Cornellà de Llobregat</t>
  </si>
  <si>
    <t>Sant Adrià de Besòs</t>
  </si>
  <si>
    <t>Manlleu</t>
  </si>
  <si>
    <t>Mataró</t>
  </si>
  <si>
    <t>Santa Coloma de Gramenet</t>
  </si>
  <si>
    <t>Hospitalet de Llobregat, L'</t>
  </si>
  <si>
    <t>CODI INE</t>
  </si>
  <si>
    <t>08001</t>
  </si>
  <si>
    <t>Abrera</t>
  </si>
  <si>
    <t>08002</t>
  </si>
  <si>
    <t>Aguilar de Segarra</t>
  </si>
  <si>
    <t>08003</t>
  </si>
  <si>
    <t>Alella</t>
  </si>
  <si>
    <t>08004</t>
  </si>
  <si>
    <t>Alpens</t>
  </si>
  <si>
    <t>08005</t>
  </si>
  <si>
    <t>08006</t>
  </si>
  <si>
    <t>Arenys de Mar</t>
  </si>
  <si>
    <t>08007</t>
  </si>
  <si>
    <t>Arenys de Munt</t>
  </si>
  <si>
    <t>08008</t>
  </si>
  <si>
    <t>Argençola</t>
  </si>
  <si>
    <t>08009</t>
  </si>
  <si>
    <t>Argentona</t>
  </si>
  <si>
    <t>08010</t>
  </si>
  <si>
    <t>Artés</t>
  </si>
  <si>
    <t>08011</t>
  </si>
  <si>
    <t>Avià</t>
  </si>
  <si>
    <t>08012</t>
  </si>
  <si>
    <t>Avinyó</t>
  </si>
  <si>
    <t>08013</t>
  </si>
  <si>
    <t>Avinyonet del Penedès</t>
  </si>
  <si>
    <t>08014</t>
  </si>
  <si>
    <t>Aiguafreda</t>
  </si>
  <si>
    <t>08015</t>
  </si>
  <si>
    <t>08016</t>
  </si>
  <si>
    <t>Bagà</t>
  </si>
  <si>
    <t>08017</t>
  </si>
  <si>
    <t>Balenyà</t>
  </si>
  <si>
    <t>08018</t>
  </si>
  <si>
    <t>Balsareny</t>
  </si>
  <si>
    <t>08020</t>
  </si>
  <si>
    <t>Begues</t>
  </si>
  <si>
    <t>08021</t>
  </si>
  <si>
    <t>Bellprat</t>
  </si>
  <si>
    <t>08022</t>
  </si>
  <si>
    <t>Berga</t>
  </si>
  <si>
    <t>08023</t>
  </si>
  <si>
    <t>Bigues i Riells</t>
  </si>
  <si>
    <t>08024</t>
  </si>
  <si>
    <t>Borredà</t>
  </si>
  <si>
    <t>08025</t>
  </si>
  <si>
    <t>08026</t>
  </si>
  <si>
    <t>08027</t>
  </si>
  <si>
    <t>08028</t>
  </si>
  <si>
    <t>Cabrera d'Anoia</t>
  </si>
  <si>
    <t>08029</t>
  </si>
  <si>
    <t>Cabrera de Mar</t>
  </si>
  <si>
    <t>08030</t>
  </si>
  <si>
    <t>Cabrils</t>
  </si>
  <si>
    <t>08031</t>
  </si>
  <si>
    <t>Calaf</t>
  </si>
  <si>
    <t>08032</t>
  </si>
  <si>
    <t>Caldes d'Estrac</t>
  </si>
  <si>
    <t>08033</t>
  </si>
  <si>
    <t>Caldes de Montbui</t>
  </si>
  <si>
    <t>08034</t>
  </si>
  <si>
    <t>Calders</t>
  </si>
  <si>
    <t>08035</t>
  </si>
  <si>
    <t>Calella</t>
  </si>
  <si>
    <t>08036</t>
  </si>
  <si>
    <t>Calonge de Segarra</t>
  </si>
  <si>
    <t>08037</t>
  </si>
  <si>
    <t>Calldetenes</t>
  </si>
  <si>
    <t>08038</t>
  </si>
  <si>
    <t>Callús</t>
  </si>
  <si>
    <t>08039</t>
  </si>
  <si>
    <t>Campins</t>
  </si>
  <si>
    <t>08040</t>
  </si>
  <si>
    <t>Canet de Mar</t>
  </si>
  <si>
    <t>08041</t>
  </si>
  <si>
    <t>08042</t>
  </si>
  <si>
    <t>Cànoves i Samalús</t>
  </si>
  <si>
    <t>08043</t>
  </si>
  <si>
    <t>Canyelles</t>
  </si>
  <si>
    <t>08044</t>
  </si>
  <si>
    <t>Capellades</t>
  </si>
  <si>
    <t>08045</t>
  </si>
  <si>
    <t>Capolat</t>
  </si>
  <si>
    <t>08046</t>
  </si>
  <si>
    <t>08047</t>
  </si>
  <si>
    <t>Cardona</t>
  </si>
  <si>
    <t>08048</t>
  </si>
  <si>
    <t>Carme</t>
  </si>
  <si>
    <t>08049</t>
  </si>
  <si>
    <t>Casserres</t>
  </si>
  <si>
    <t>08050</t>
  </si>
  <si>
    <t>Castellar del Riu</t>
  </si>
  <si>
    <t>08051</t>
  </si>
  <si>
    <t>Castellar del Vallès</t>
  </si>
  <si>
    <t>08052</t>
  </si>
  <si>
    <t>Castellar de n'Hug</t>
  </si>
  <si>
    <t>08053</t>
  </si>
  <si>
    <t>Castellbell i el Vilar</t>
  </si>
  <si>
    <t>08054</t>
  </si>
  <si>
    <t>Castellbisbal</t>
  </si>
  <si>
    <t>08055</t>
  </si>
  <si>
    <t>Castellcir</t>
  </si>
  <si>
    <t>08056</t>
  </si>
  <si>
    <t>08057</t>
  </si>
  <si>
    <t>Castell de l'Areny</t>
  </si>
  <si>
    <t>08058</t>
  </si>
  <si>
    <t>Castellet i la Gornal</t>
  </si>
  <si>
    <t>08059</t>
  </si>
  <si>
    <t>Castellfollit del Boix</t>
  </si>
  <si>
    <t>08060</t>
  </si>
  <si>
    <t>Castellfollit de Riubregós</t>
  </si>
  <si>
    <t>08061</t>
  </si>
  <si>
    <t>Castellgalí</t>
  </si>
  <si>
    <t>08062</t>
  </si>
  <si>
    <t>Castellnou de Bages</t>
  </si>
  <si>
    <t>08063</t>
  </si>
  <si>
    <t>Castellolí</t>
  </si>
  <si>
    <t>08064</t>
  </si>
  <si>
    <t>Castellterçol</t>
  </si>
  <si>
    <t>08065</t>
  </si>
  <si>
    <t>Castellví de la Marca</t>
  </si>
  <si>
    <t>08066</t>
  </si>
  <si>
    <t>Castellví de Rosanes</t>
  </si>
  <si>
    <t>08067</t>
  </si>
  <si>
    <t>Centelles</t>
  </si>
  <si>
    <t>08068</t>
  </si>
  <si>
    <t>Cervelló</t>
  </si>
  <si>
    <t>08069</t>
  </si>
  <si>
    <t>Collbató</t>
  </si>
  <si>
    <t>08070</t>
  </si>
  <si>
    <t>Collsuspina</t>
  </si>
  <si>
    <t>08071</t>
  </si>
  <si>
    <t>Copons</t>
  </si>
  <si>
    <t>08072</t>
  </si>
  <si>
    <t>Corbera de Llobregat</t>
  </si>
  <si>
    <t>08073</t>
  </si>
  <si>
    <t>08074</t>
  </si>
  <si>
    <t>Cubelles</t>
  </si>
  <si>
    <t>08075</t>
  </si>
  <si>
    <t>Dosrius</t>
  </si>
  <si>
    <t>08076</t>
  </si>
  <si>
    <t>Esparreguera</t>
  </si>
  <si>
    <t>08077</t>
  </si>
  <si>
    <t>08078</t>
  </si>
  <si>
    <t>08079</t>
  </si>
  <si>
    <t>08080</t>
  </si>
  <si>
    <t>Fígols</t>
  </si>
  <si>
    <t>08081</t>
  </si>
  <si>
    <t>Fogars de Montclús</t>
  </si>
  <si>
    <t>08082</t>
  </si>
  <si>
    <t>Fogars de la Selva</t>
  </si>
  <si>
    <t>08083</t>
  </si>
  <si>
    <t>Folgueroles</t>
  </si>
  <si>
    <t>08084</t>
  </si>
  <si>
    <t>Fonollosa</t>
  </si>
  <si>
    <t>08085</t>
  </si>
  <si>
    <t>Font-rubí</t>
  </si>
  <si>
    <t>08086</t>
  </si>
  <si>
    <t>08087</t>
  </si>
  <si>
    <t>Gallifa</t>
  </si>
  <si>
    <t>08088</t>
  </si>
  <si>
    <t>08089</t>
  </si>
  <si>
    <t>08090</t>
  </si>
  <si>
    <t>Gaià</t>
  </si>
  <si>
    <t>08091</t>
  </si>
  <si>
    <t>Gelida</t>
  </si>
  <si>
    <t>08092</t>
  </si>
  <si>
    <t>Gironella</t>
  </si>
  <si>
    <t>08093</t>
  </si>
  <si>
    <t>Gisclareny</t>
  </si>
  <si>
    <t>08094</t>
  </si>
  <si>
    <t>08095</t>
  </si>
  <si>
    <t>Granera</t>
  </si>
  <si>
    <t>08096</t>
  </si>
  <si>
    <t>08097</t>
  </si>
  <si>
    <t>Gualba</t>
  </si>
  <si>
    <t>08098</t>
  </si>
  <si>
    <t>Sant Salvador de Guardiola</t>
  </si>
  <si>
    <t>08099</t>
  </si>
  <si>
    <t>Guardiola de Berguedà</t>
  </si>
  <si>
    <t>08100</t>
  </si>
  <si>
    <t>Gurb</t>
  </si>
  <si>
    <t>08101</t>
  </si>
  <si>
    <t>08102</t>
  </si>
  <si>
    <t>08103</t>
  </si>
  <si>
    <t>Jorba</t>
  </si>
  <si>
    <t>08104</t>
  </si>
  <si>
    <t>08105</t>
  </si>
  <si>
    <t>08106</t>
  </si>
  <si>
    <t>Llinars del Vallès</t>
  </si>
  <si>
    <t>08107</t>
  </si>
  <si>
    <t>Lliçà d'Amunt</t>
  </si>
  <si>
    <t>08108</t>
  </si>
  <si>
    <t>Lliçà de Vall</t>
  </si>
  <si>
    <t>08109</t>
  </si>
  <si>
    <t>Lluçà</t>
  </si>
  <si>
    <t>08110</t>
  </si>
  <si>
    <t>Malgrat de Mar</t>
  </si>
  <si>
    <t>08111</t>
  </si>
  <si>
    <t>Malla</t>
  </si>
  <si>
    <t>08112</t>
  </si>
  <si>
    <t>08113</t>
  </si>
  <si>
    <t>08114</t>
  </si>
  <si>
    <t>08115</t>
  </si>
  <si>
    <t>Martorelles</t>
  </si>
  <si>
    <t>08116</t>
  </si>
  <si>
    <t>08117</t>
  </si>
  <si>
    <t>08118</t>
  </si>
  <si>
    <t>08119</t>
  </si>
  <si>
    <t>Masquefa</t>
  </si>
  <si>
    <t>08120</t>
  </si>
  <si>
    <t>08121</t>
  </si>
  <si>
    <t>08122</t>
  </si>
  <si>
    <t>Mediona</t>
  </si>
  <si>
    <t>08123</t>
  </si>
  <si>
    <t>08124</t>
  </si>
  <si>
    <t>08125</t>
  </si>
  <si>
    <t>08126</t>
  </si>
  <si>
    <t>Montgat</t>
  </si>
  <si>
    <t>08127</t>
  </si>
  <si>
    <t>Monistrol de Montserrat</t>
  </si>
  <si>
    <t>08128</t>
  </si>
  <si>
    <t>Monistrol de Calders</t>
  </si>
  <si>
    <t>08129</t>
  </si>
  <si>
    <t>Muntanyola</t>
  </si>
  <si>
    <t>08130</t>
  </si>
  <si>
    <t>Montclar</t>
  </si>
  <si>
    <t>08131</t>
  </si>
  <si>
    <t>Montesquiu</t>
  </si>
  <si>
    <t>08132</t>
  </si>
  <si>
    <t>Montmajor</t>
  </si>
  <si>
    <t>08133</t>
  </si>
  <si>
    <t>Montmaneu</t>
  </si>
  <si>
    <t>08134</t>
  </si>
  <si>
    <t>Figaró-Montmany</t>
  </si>
  <si>
    <t>08135</t>
  </si>
  <si>
    <t>Montmeló</t>
  </si>
  <si>
    <t>08136</t>
  </si>
  <si>
    <t>08137</t>
  </si>
  <si>
    <t>Montseny</t>
  </si>
  <si>
    <t>08138</t>
  </si>
  <si>
    <t>Moià</t>
  </si>
  <si>
    <t>08139</t>
  </si>
  <si>
    <t>Mura</t>
  </si>
  <si>
    <t>08140</t>
  </si>
  <si>
    <t>Navarcles</t>
  </si>
  <si>
    <t>08141</t>
  </si>
  <si>
    <t>Navàs</t>
  </si>
  <si>
    <t>08142</t>
  </si>
  <si>
    <t>08143</t>
  </si>
  <si>
    <t>Òdena</t>
  </si>
  <si>
    <t>08144</t>
  </si>
  <si>
    <t>Olvan</t>
  </si>
  <si>
    <t>08145</t>
  </si>
  <si>
    <t>Olèrdola</t>
  </si>
  <si>
    <t>08146</t>
  </si>
  <si>
    <t>Olesa de Bonesvalls</t>
  </si>
  <si>
    <t>08147</t>
  </si>
  <si>
    <t>08148</t>
  </si>
  <si>
    <t>Olivella</t>
  </si>
  <si>
    <t>08149</t>
  </si>
  <si>
    <t>Olost</t>
  </si>
  <si>
    <t>08150</t>
  </si>
  <si>
    <t>Orís</t>
  </si>
  <si>
    <t>08151</t>
  </si>
  <si>
    <t>Oristà</t>
  </si>
  <si>
    <t>08152</t>
  </si>
  <si>
    <t>Orpí</t>
  </si>
  <si>
    <t>08153</t>
  </si>
  <si>
    <t>Òrrius</t>
  </si>
  <si>
    <t>08154</t>
  </si>
  <si>
    <t>Pacs del Penedès</t>
  </si>
  <si>
    <t>08155</t>
  </si>
  <si>
    <t>Palafolls</t>
  </si>
  <si>
    <t>08156</t>
  </si>
  <si>
    <t>08157</t>
  </si>
  <si>
    <t>Pallejà</t>
  </si>
  <si>
    <t>08158</t>
  </si>
  <si>
    <t>08159</t>
  </si>
  <si>
    <t>Parets del Vallès</t>
  </si>
  <si>
    <t>08160</t>
  </si>
  <si>
    <t>Perafita</t>
  </si>
  <si>
    <t>08161</t>
  </si>
  <si>
    <t>Piera</t>
  </si>
  <si>
    <t>08162</t>
  </si>
  <si>
    <t>08163</t>
  </si>
  <si>
    <t>Pineda de Mar</t>
  </si>
  <si>
    <t>08164</t>
  </si>
  <si>
    <t>08165</t>
  </si>
  <si>
    <t>08166</t>
  </si>
  <si>
    <t>08167</t>
  </si>
  <si>
    <t>Polinyà</t>
  </si>
  <si>
    <t>08168</t>
  </si>
  <si>
    <t>Pontons</t>
  </si>
  <si>
    <t>08169</t>
  </si>
  <si>
    <t>08170</t>
  </si>
  <si>
    <t>08171</t>
  </si>
  <si>
    <t>Prats de Lluçanès</t>
  </si>
  <si>
    <t>08172</t>
  </si>
  <si>
    <t>08174</t>
  </si>
  <si>
    <t>Puigdàlber</t>
  </si>
  <si>
    <t>08175</t>
  </si>
  <si>
    <t>Puig-reig</t>
  </si>
  <si>
    <t>08176</t>
  </si>
  <si>
    <t>Pujalt</t>
  </si>
  <si>
    <t>08177</t>
  </si>
  <si>
    <t>08178</t>
  </si>
  <si>
    <t>Rajadell</t>
  </si>
  <si>
    <t>08179</t>
  </si>
  <si>
    <t>Rellinars</t>
  </si>
  <si>
    <t>08180</t>
  </si>
  <si>
    <t>Ripollet</t>
  </si>
  <si>
    <t>08181</t>
  </si>
  <si>
    <t>08182</t>
  </si>
  <si>
    <t>08183</t>
  </si>
  <si>
    <t>Roda de Ter</t>
  </si>
  <si>
    <t>08184</t>
  </si>
  <si>
    <t>08185</t>
  </si>
  <si>
    <t>Rubió</t>
  </si>
  <si>
    <t>08187</t>
  </si>
  <si>
    <t>08188</t>
  </si>
  <si>
    <t>Sagàs</t>
  </si>
  <si>
    <t>08189</t>
  </si>
  <si>
    <t>Sant Pere Sallavinera</t>
  </si>
  <si>
    <t>08190</t>
  </si>
  <si>
    <t>Saldes</t>
  </si>
  <si>
    <t>08191</t>
  </si>
  <si>
    <t>08192</t>
  </si>
  <si>
    <t>Santpedor</t>
  </si>
  <si>
    <t>08193</t>
  </si>
  <si>
    <t>Sant Iscle de Vallalta</t>
  </si>
  <si>
    <t>08194</t>
  </si>
  <si>
    <t>08195</t>
  </si>
  <si>
    <t>Sant Agustí de Lluçanès</t>
  </si>
  <si>
    <t>08196</t>
  </si>
  <si>
    <t>08197</t>
  </si>
  <si>
    <t>Sant Andreu de Llavaneres</t>
  </si>
  <si>
    <t>08198</t>
  </si>
  <si>
    <t>Sant Antoni de Vilamajor</t>
  </si>
  <si>
    <t>08199</t>
  </si>
  <si>
    <t>Sant Bartomeu del Grau</t>
  </si>
  <si>
    <t>08200</t>
  </si>
  <si>
    <t>08201</t>
  </si>
  <si>
    <t>Sant Boi de Lluçanès</t>
  </si>
  <si>
    <t>08202</t>
  </si>
  <si>
    <t>Sant Celoni</t>
  </si>
  <si>
    <t>08203</t>
  </si>
  <si>
    <t>Sant Cebrià de Vallalta</t>
  </si>
  <si>
    <t>08204</t>
  </si>
  <si>
    <t>Sant Climent de Llobregat</t>
  </si>
  <si>
    <t>08205</t>
  </si>
  <si>
    <t>08206</t>
  </si>
  <si>
    <t>Sant Cugat Sesgarrigues</t>
  </si>
  <si>
    <t>08207</t>
  </si>
  <si>
    <t>Sant Esteve de Palautordera</t>
  </si>
  <si>
    <t>08208</t>
  </si>
  <si>
    <t>Sant Esteve Sesrovires</t>
  </si>
  <si>
    <t>08209</t>
  </si>
  <si>
    <t>Sant Fost de Campsentelles</t>
  </si>
  <si>
    <t>08210</t>
  </si>
  <si>
    <t>Sant Feliu de Codines</t>
  </si>
  <si>
    <t>08211</t>
  </si>
  <si>
    <t>08212</t>
  </si>
  <si>
    <t>Sant Feliu Sasserra</t>
  </si>
  <si>
    <t>08213</t>
  </si>
  <si>
    <t>Sant Fruitós de Bages</t>
  </si>
  <si>
    <t>08214</t>
  </si>
  <si>
    <t>Vilassar de Dalt</t>
  </si>
  <si>
    <t>08215</t>
  </si>
  <si>
    <t>Sant Hipòlit de Voltregà</t>
  </si>
  <si>
    <t>08216</t>
  </si>
  <si>
    <t>Sant Jaume de Frontanyà</t>
  </si>
  <si>
    <t>08217</t>
  </si>
  <si>
    <t>08218</t>
  </si>
  <si>
    <t>Sant Joan de Vilatorrada</t>
  </si>
  <si>
    <t>08219</t>
  </si>
  <si>
    <t>Vilassar de Mar</t>
  </si>
  <si>
    <t>08220</t>
  </si>
  <si>
    <t>Sant Julià de Vilatorta</t>
  </si>
  <si>
    <t>08221</t>
  </si>
  <si>
    <t>08222</t>
  </si>
  <si>
    <t>Sant Llorenç d'Hortons</t>
  </si>
  <si>
    <t>08223</t>
  </si>
  <si>
    <t>Sant Llorenç Savall</t>
  </si>
  <si>
    <t>08224</t>
  </si>
  <si>
    <t>Sant Martí de Centelles</t>
  </si>
  <si>
    <t>08225</t>
  </si>
  <si>
    <t>Sant Martí d'Albars</t>
  </si>
  <si>
    <t>08226</t>
  </si>
  <si>
    <t>Sant Martí de Tous</t>
  </si>
  <si>
    <t>08227</t>
  </si>
  <si>
    <t>Sant Martí Sarroca</t>
  </si>
  <si>
    <t>08228</t>
  </si>
  <si>
    <t>Sant Martí Sesgueioles</t>
  </si>
  <si>
    <t>08229</t>
  </si>
  <si>
    <t>Sant Mateu de Bages</t>
  </si>
  <si>
    <t>08230</t>
  </si>
  <si>
    <t>Premià de Dalt</t>
  </si>
  <si>
    <t>08231</t>
  </si>
  <si>
    <t>08232</t>
  </si>
  <si>
    <t>Sant Pere de Riudebitlles</t>
  </si>
  <si>
    <t>08233</t>
  </si>
  <si>
    <t>Sant Pere de Torelló</t>
  </si>
  <si>
    <t>08234</t>
  </si>
  <si>
    <t>Sant Pere de Vilamajor</t>
  </si>
  <si>
    <t>08235</t>
  </si>
  <si>
    <t>Sant Pol de Mar</t>
  </si>
  <si>
    <t>08236</t>
  </si>
  <si>
    <t>Sant Quintí de Mediona</t>
  </si>
  <si>
    <t>08237</t>
  </si>
  <si>
    <t>Sant Quirze de Besora</t>
  </si>
  <si>
    <t>08238</t>
  </si>
  <si>
    <t>Sant Quirze del Vallès</t>
  </si>
  <si>
    <t>08239</t>
  </si>
  <si>
    <t>Sant Quirze Safaja</t>
  </si>
  <si>
    <t>08240</t>
  </si>
  <si>
    <t>Sant Sadurní d'Anoia</t>
  </si>
  <si>
    <t>08241</t>
  </si>
  <si>
    <t>Sant Sadurní d'Osormort</t>
  </si>
  <si>
    <t>08242</t>
  </si>
  <si>
    <t>Marganell</t>
  </si>
  <si>
    <t>08243</t>
  </si>
  <si>
    <t>Santa Cecília de Voltregà</t>
  </si>
  <si>
    <t>08244</t>
  </si>
  <si>
    <t>Santa Coloma de Cervelló</t>
  </si>
  <si>
    <t>08245</t>
  </si>
  <si>
    <t>08246</t>
  </si>
  <si>
    <t>Santa Eugènia de Berga</t>
  </si>
  <si>
    <t>08247</t>
  </si>
  <si>
    <t>Santa Eulàlia de Riuprimer</t>
  </si>
  <si>
    <t>08248</t>
  </si>
  <si>
    <t>Santa Eulàlia de Ronçana</t>
  </si>
  <si>
    <t>08249</t>
  </si>
  <si>
    <t>Santa Fe del Penedès</t>
  </si>
  <si>
    <t>08250</t>
  </si>
  <si>
    <t>Santa Margarida de Montbui</t>
  </si>
  <si>
    <t>08251</t>
  </si>
  <si>
    <t>Santa Margarida i els Monjos</t>
  </si>
  <si>
    <t>08252</t>
  </si>
  <si>
    <t>08253</t>
  </si>
  <si>
    <t>Santa Maria de Besora</t>
  </si>
  <si>
    <t>08254</t>
  </si>
  <si>
    <t>08255</t>
  </si>
  <si>
    <t>Santa Maria de Merlès</t>
  </si>
  <si>
    <t>08256</t>
  </si>
  <si>
    <t>Santa Maria de Martorelles</t>
  </si>
  <si>
    <t>08257</t>
  </si>
  <si>
    <t>Santa Maria de Miralles</t>
  </si>
  <si>
    <t>08258</t>
  </si>
  <si>
    <t>Santa Maria d'Oló</t>
  </si>
  <si>
    <t>08259</t>
  </si>
  <si>
    <t>Santa Maria de Palautordera</t>
  </si>
  <si>
    <t>08260</t>
  </si>
  <si>
    <t>08261</t>
  </si>
  <si>
    <t>Santa Susanna</t>
  </si>
  <si>
    <t>08262</t>
  </si>
  <si>
    <t>Sant Vicenç de Castellet</t>
  </si>
  <si>
    <t>08263</t>
  </si>
  <si>
    <t>08264</t>
  </si>
  <si>
    <t>Sant Vicenç de Montalt</t>
  </si>
  <si>
    <t>08265</t>
  </si>
  <si>
    <t>Sant Vicenç de Torelló</t>
  </si>
  <si>
    <t>08266</t>
  </si>
  <si>
    <t>08267</t>
  </si>
  <si>
    <t>Sentmenat</t>
  </si>
  <si>
    <t>08268</t>
  </si>
  <si>
    <t>Cercs</t>
  </si>
  <si>
    <t>08269</t>
  </si>
  <si>
    <t>Seva</t>
  </si>
  <si>
    <t>08270</t>
  </si>
  <si>
    <t>08271</t>
  </si>
  <si>
    <t>Sobremunt</t>
  </si>
  <si>
    <t>08272</t>
  </si>
  <si>
    <t>Sora</t>
  </si>
  <si>
    <t>08273</t>
  </si>
  <si>
    <t>Subirats</t>
  </si>
  <si>
    <t>08274</t>
  </si>
  <si>
    <t>Súria</t>
  </si>
  <si>
    <t>08275</t>
  </si>
  <si>
    <t>Tavèrnoles</t>
  </si>
  <si>
    <t>08276</t>
  </si>
  <si>
    <t>Tagamanent</t>
  </si>
  <si>
    <t>08277</t>
  </si>
  <si>
    <t>Talamanca</t>
  </si>
  <si>
    <t>08278</t>
  </si>
  <si>
    <t>Taradell</t>
  </si>
  <si>
    <t>08279</t>
  </si>
  <si>
    <t>08280</t>
  </si>
  <si>
    <t>Tavertet</t>
  </si>
  <si>
    <t>08281</t>
  </si>
  <si>
    <t>Teià</t>
  </si>
  <si>
    <t>08282</t>
  </si>
  <si>
    <t>08283</t>
  </si>
  <si>
    <t>Tona</t>
  </si>
  <si>
    <t>08284</t>
  </si>
  <si>
    <t>08285</t>
  </si>
  <si>
    <t>08286</t>
  </si>
  <si>
    <t>08287</t>
  </si>
  <si>
    <t>Torrelavit</t>
  </si>
  <si>
    <t>08288</t>
  </si>
  <si>
    <t>Torrelles de Foix</t>
  </si>
  <si>
    <t>08289</t>
  </si>
  <si>
    <t>Torrelles de Llobregat</t>
  </si>
  <si>
    <t>08290</t>
  </si>
  <si>
    <t>Ullastrell</t>
  </si>
  <si>
    <t>08291</t>
  </si>
  <si>
    <t>Vacarisses</t>
  </si>
  <si>
    <t>08292</t>
  </si>
  <si>
    <t>Vallbona d'Anoia</t>
  </si>
  <si>
    <t>08293</t>
  </si>
  <si>
    <t>Vallcebre</t>
  </si>
  <si>
    <t>08294</t>
  </si>
  <si>
    <t>Vallgorguina</t>
  </si>
  <si>
    <t>08295</t>
  </si>
  <si>
    <t>Vallirana</t>
  </si>
  <si>
    <t>08296</t>
  </si>
  <si>
    <t>Vallromanes</t>
  </si>
  <si>
    <t>08297</t>
  </si>
  <si>
    <t>Veciana</t>
  </si>
  <si>
    <t>08298</t>
  </si>
  <si>
    <t>08299</t>
  </si>
  <si>
    <t>Vilada</t>
  </si>
  <si>
    <t>08300</t>
  </si>
  <si>
    <t>Viladecavalls</t>
  </si>
  <si>
    <t>08301</t>
  </si>
  <si>
    <t>08302</t>
  </si>
  <si>
    <t>Vilanova del Camí</t>
  </si>
  <si>
    <t>08303</t>
  </si>
  <si>
    <t>Vilanova de Sau</t>
  </si>
  <si>
    <t>08304</t>
  </si>
  <si>
    <t>Vilobí del Penedès</t>
  </si>
  <si>
    <t>08305</t>
  </si>
  <si>
    <t>08306</t>
  </si>
  <si>
    <t>Vilalba Sasserra</t>
  </si>
  <si>
    <t>08307</t>
  </si>
  <si>
    <t>08308</t>
  </si>
  <si>
    <t>Viver i Serrateix</t>
  </si>
  <si>
    <t>08901</t>
  </si>
  <si>
    <t>Rupit i Pruit</t>
  </si>
  <si>
    <t>08902</t>
  </si>
  <si>
    <t>Vilanova del Vallès</t>
  </si>
  <si>
    <t>08903</t>
  </si>
  <si>
    <t>Sant Julià de Cerdanyola</t>
  </si>
  <si>
    <t>08904</t>
  </si>
  <si>
    <t>Badia del Vallès</t>
  </si>
  <si>
    <t>08905</t>
  </si>
  <si>
    <t>--</t>
  </si>
  <si>
    <t>Ametlla del Vallès, L'</t>
  </si>
  <si>
    <t>Bruc, El</t>
  </si>
  <si>
    <t>Brull, El</t>
  </si>
  <si>
    <t>Cabanyes, Les</t>
  </si>
  <si>
    <t>Espunyola, L'</t>
  </si>
  <si>
    <t>Estany, L'</t>
  </si>
  <si>
    <t>Franqueses del Vallès, Les</t>
  </si>
  <si>
    <t>Garriga, La</t>
  </si>
  <si>
    <t>Granada, La</t>
  </si>
  <si>
    <t>Llacuna, La</t>
  </si>
  <si>
    <t>Llagosta, La</t>
  </si>
  <si>
    <t>Masies de Roda, Les</t>
  </si>
  <si>
    <t>Masies de Voltregà, Les</t>
  </si>
  <si>
    <t>Nou de Berguedà, La</t>
  </si>
  <si>
    <t>Papiol, El</t>
  </si>
  <si>
    <t>Hostalets de Pierola, Els</t>
  </si>
  <si>
    <t>Pla del Penedès, El</t>
  </si>
  <si>
    <t>Pobla de Claramunt, La</t>
  </si>
  <si>
    <t>Pobla de Lillet, La</t>
  </si>
  <si>
    <t>Prats de Rei, Els</t>
  </si>
  <si>
    <t>Quar, La</t>
  </si>
  <si>
    <t>Pont de Vilomara i Rocafort, El</t>
  </si>
  <si>
    <t>Esquirol, L'</t>
  </si>
  <si>
    <t>Torre de Claramunt, La</t>
  </si>
  <si>
    <t>Palma de Cervelló, La</t>
  </si>
  <si>
    <t>Preu mensual lloguer</t>
  </si>
  <si>
    <t>COMARCA</t>
  </si>
  <si>
    <t>La Selva</t>
  </si>
  <si>
    <t>Baix Llobregat</t>
  </si>
  <si>
    <t>Bages</t>
  </si>
  <si>
    <t>Maresme</t>
  </si>
  <si>
    <t>Osona</t>
  </si>
  <si>
    <t>Vallès Oriental</t>
  </si>
  <si>
    <t>Anoia</t>
  </si>
  <si>
    <t>Berguedà</t>
  </si>
  <si>
    <t>Alt Penedès</t>
  </si>
  <si>
    <t>Barcelonès</t>
  </si>
  <si>
    <t>Moianès</t>
  </si>
  <si>
    <t>Garraf</t>
  </si>
  <si>
    <t>Vallès Occidental</t>
  </si>
  <si>
    <t>Població</t>
  </si>
  <si>
    <t>Taxa d'escolarització als 17 anys</t>
  </si>
  <si>
    <t>% població 75 anys o més que viu sola</t>
  </si>
  <si>
    <r>
      <rPr>
        <b/>
        <sz val="10"/>
        <color theme="1"/>
        <rFont val="Calibri"/>
        <family val="2"/>
        <scheme val="minor"/>
      </rPr>
      <t xml:space="preserve">Nota 1: </t>
    </r>
    <r>
      <rPr>
        <sz val="10"/>
        <color theme="1"/>
        <rFont val="Calibri"/>
        <family val="2"/>
        <scheme val="minor"/>
      </rPr>
      <t>es presenten els resultats excloent Barcelona ciutat.</t>
    </r>
  </si>
  <si>
    <t>Mitjana Demarcació BCN = Base 100</t>
  </si>
  <si>
    <t>Cercle</t>
  </si>
  <si>
    <t>CCI</t>
  </si>
  <si>
    <t>Mancomunitat de la Plana</t>
  </si>
  <si>
    <t>SBAS Gestió Directa C.C. Vallès Oriental</t>
  </si>
  <si>
    <t>Tarragona</t>
  </si>
  <si>
    <t>Lleida</t>
  </si>
  <si>
    <t>Amposta</t>
  </si>
  <si>
    <t>Reus</t>
  </si>
  <si>
    <t>08104190004</t>
  </si>
  <si>
    <t>Segrià</t>
  </si>
  <si>
    <t>Montsià</t>
  </si>
  <si>
    <t>Baix Camp</t>
  </si>
  <si>
    <t>Tarragonès</t>
  </si>
  <si>
    <t>Osona i Vallès Oriental</t>
  </si>
  <si>
    <r>
      <rPr>
        <b/>
        <sz val="10"/>
        <color theme="2" tint="-0.499984740745262"/>
        <rFont val="Calibri"/>
        <family val="2"/>
        <scheme val="minor"/>
      </rPr>
      <t>Nota 2:</t>
    </r>
    <r>
      <rPr>
        <b/>
        <sz val="10"/>
        <color theme="1"/>
        <rFont val="Calibri"/>
        <family val="2"/>
        <scheme val="minor"/>
      </rPr>
      <t xml:space="preserve"> </t>
    </r>
    <r>
      <rPr>
        <sz val="10"/>
        <color theme="1"/>
        <rFont val="Calibri"/>
        <family val="2"/>
        <scheme val="minor"/>
      </rPr>
      <t>per a alguns municipis amb menys de 1.500 habitants, la informació sobre l'IRPF, el preu dels lloguers, el % de població de 75 anys o més que viu sola i/o la taxa d'escolarització als 17 anys no està disponible. Aquests valors s'han estimat en funció de la mitjana comarcal ponderada per la població (ombrejats en color marró).</t>
    </r>
  </si>
  <si>
    <r>
      <rPr>
        <b/>
        <sz val="10"/>
        <color theme="1" tint="0.499984740745262"/>
        <rFont val="Calibri"/>
        <family val="2"/>
        <scheme val="minor"/>
      </rPr>
      <t>Nota 3:</t>
    </r>
    <r>
      <rPr>
        <sz val="10"/>
        <color theme="1" tint="0.499984740745262"/>
        <rFont val="Calibri"/>
        <family val="2"/>
        <scheme val="minor"/>
      </rPr>
      <t xml:space="preserve"> </t>
    </r>
    <r>
      <rPr>
        <sz val="10"/>
        <color theme="1"/>
        <rFont val="Calibri"/>
        <family val="2"/>
        <scheme val="minor"/>
      </rPr>
      <t>els municipis de Lleida, Amposta, Reus i Tarragona, la Mancomunitat de la Plana i el SBAS del CC del Vallès Oriental no es tenen en compte per al càlcul de la mitjana de la Demarcació de Barcelona (ombrejats en color gris).</t>
    </r>
  </si>
  <si>
    <t>AQUESTA</t>
  </si>
  <si>
    <t>ÍNDEX DE VULNERABILITAT SOCIAL DELS MUNICIPIS DE LA DEMARCACIÓ DE BARCELONA</t>
  </si>
  <si>
    <t>Cercles de Comparació Intermunicipals</t>
  </si>
  <si>
    <t>Municipi:</t>
  </si>
  <si>
    <t>Indicador</t>
  </si>
  <si>
    <t>Puntuació</t>
  </si>
  <si>
    <t>Any</t>
  </si>
  <si>
    <t>Font</t>
  </si>
  <si>
    <t>Índex de vulnerabilitat social</t>
  </si>
  <si>
    <t>Hermes, DIBA</t>
  </si>
  <si>
    <t>Renda per càpita (Base imposable mitjana IRPF)</t>
  </si>
  <si>
    <t>Agencia Estatal de Adm. Tributaria (AEAT)</t>
  </si>
  <si>
    <r>
      <t xml:space="preserve">Dificultat d'accés a l'habitatge 
</t>
    </r>
    <r>
      <rPr>
        <sz val="9"/>
        <color theme="1"/>
        <rFont val="Calibri"/>
        <family val="2"/>
        <scheme val="minor"/>
      </rPr>
      <t>(lloguer mitjà/Base imposable mitjana IRPF)</t>
    </r>
  </si>
  <si>
    <t>2015
2014</t>
  </si>
  <si>
    <t>Lloguers: Dep. Territori i Sostenibilitat (Gencat) 
BI IPRF: Agencia Estatal de Adm. Tributaria (AEAT)</t>
  </si>
  <si>
    <t>% població de 75 anys o més que viu sola</t>
  </si>
  <si>
    <t>Idescat</t>
  </si>
  <si>
    <t>% població nascuda fora de la UE</t>
  </si>
  <si>
    <t>INE</t>
  </si>
  <si>
    <t>Notes metodològiques:</t>
  </si>
  <si>
    <r>
      <rPr>
        <b/>
        <sz val="10"/>
        <color theme="1"/>
        <rFont val="Calibri"/>
        <family val="2"/>
        <scheme val="minor"/>
      </rPr>
      <t>1:</t>
    </r>
    <r>
      <rPr>
        <sz val="10"/>
        <color theme="1"/>
        <rFont val="Calibri"/>
        <family val="2"/>
        <scheme val="minor"/>
      </rPr>
      <t xml:space="preserve"> Quan la situació del municipi és de major vulnerabilitat, l’índex adopta valors inferiors als 100 punts. Per contra, valors superiors a 100 punts expressen que el municipi té una posició relativa més favorable que la mitjana de la demarcació.</t>
    </r>
  </si>
  <si>
    <r>
      <rPr>
        <b/>
        <sz val="10"/>
        <color theme="1"/>
        <rFont val="Calibri"/>
        <family val="2"/>
        <scheme val="minor"/>
      </rPr>
      <t>2:</t>
    </r>
    <r>
      <rPr>
        <sz val="10"/>
        <color theme="1"/>
        <rFont val="Calibri"/>
        <family val="2"/>
        <scheme val="minor"/>
      </rPr>
      <t xml:space="preserve"> Per al càlcul de l'índex, s'ha atorgat el mateix pes als sis indicadors. </t>
    </r>
  </si>
  <si>
    <r>
      <rPr>
        <b/>
        <sz val="10"/>
        <color theme="1"/>
        <rFont val="Calibri"/>
        <family val="2"/>
        <scheme val="minor"/>
      </rPr>
      <t>3:</t>
    </r>
    <r>
      <rPr>
        <sz val="10"/>
        <color theme="1"/>
        <rFont val="Calibri"/>
        <family val="2"/>
        <scheme val="minor"/>
      </rPr>
      <t xml:space="preserve"> Els valors originals dels indicadors s'han transformat en una escala en què la mitjana de la Demarcació de Barcelona sempre és igual a 100, amb l'objectiu d'homogeneitzar les diferents unitats de mesura (%, €, ràtios...) i facilitar la interpretació dels resultats.</t>
    </r>
  </si>
  <si>
    <t>SELECCIONA UN MUNICIPI DEL DESPLEGABLE</t>
  </si>
  <si>
    <t>Cercle SS</t>
  </si>
  <si>
    <t>Cercles</t>
  </si>
  <si>
    <t>CCI SS</t>
  </si>
  <si>
    <t>Lloguers: Dep. Territori i Sostenibilitat (Gencat) 
BI IPRF: AEAT</t>
  </si>
  <si>
    <t>Taxa d'atur base 100 (NOVA VERSIÓ-MOSTRAR)</t>
  </si>
  <si>
    <t>Taxa d'atur base 100 (NOVA VERSIÓ-CÀLCUL MITJANA)</t>
  </si>
  <si>
    <t>Mitjana BI IRPF NOVA VERSIÓ-MOSTRAR</t>
  </si>
  <si>
    <t>Dif. Accés habitatge 
(€ lloguer/ IRPF) NOVA VERSIÓ-MOSTRAR</t>
  </si>
  <si>
    <t>% població +75 anys que viu sola NOVA VERSIÓ-MOSTRAR</t>
  </si>
  <si>
    <t>% Població nascuda fora de la UE NOVA VERSIÓ-MOSTRAR</t>
  </si>
  <si>
    <t>Taxa d'escolarització als 17 anys NOVA VERSIÓ-MOSTRAR</t>
  </si>
  <si>
    <t>Mitjana BI IRPF (NOVA VERSIÓ-CÀLCUL MITJANA)</t>
  </si>
  <si>
    <t>Dif. Accés habitatge 
(€ lloguer/ IRPF)  (NOVA VERSIÓ-CÀLCUL MITJANA)</t>
  </si>
  <si>
    <t xml:space="preserve">% població +75 anys que viu sola (NOVA VERSIÓ-CÀLCUL MITJANA) </t>
  </si>
  <si>
    <t>% Població nascuda fora de la UE (NOVA VERSIÓ-CÀLCUL MITJANA)</t>
  </si>
  <si>
    <t>Taxa d'escolarització als 17 anys (NOVA VERSIÓ-CÀLCUL MITJANA)</t>
  </si>
  <si>
    <t>ÍNDEX DE VULNERABILITAT SOCIAL (IVS) NOVA VERSIÓ</t>
  </si>
  <si>
    <t>Mitjana BI IRPF base 100 (NOVA VERSIÓ-MOSTRAR)</t>
  </si>
  <si>
    <t>Mitjana BI IRPF base 100 (NOVA VERSIÓ-CÀLCUL MITJANA)</t>
  </si>
  <si>
    <t>Dif. Accés habitatge 
(€ lloguer/ IRPF) base 100 (NOVA VERSIÓ-MOSTRAR)</t>
  </si>
  <si>
    <t>Dif. Accés habitatge 
(€ lloguer/ IRPF)  base 100 (NOVA VERSIÓ-CÀLCUL MITJANA)</t>
  </si>
  <si>
    <t>% població +75 anys que viu sola base 100 (NOVA VERSIÓ-MOSTRAR)</t>
  </si>
  <si>
    <t>% població +75 anys que viu sola base 100 (NOVA VERSIÓ-CÀLCUL MITJANA)</t>
  </si>
  <si>
    <t>% Població nascuda fora de la UE base 100 (NOVA VERSIÓ-MOSTRAR)</t>
  </si>
  <si>
    <t>% Població nascuda fora de la UE base 100 (NOVA VERSIÓ-CÀLCUL MITJANA)</t>
  </si>
  <si>
    <t>Taxa d'escolarització als 17 anys base 100 (NOVA VERSIÓ-MOSTRAR)</t>
  </si>
  <si>
    <t>Taxa d'escolarització als 17 anys base 100 (NOVA VERSIÓ-CÀLCUL MITJANA)</t>
  </si>
  <si>
    <t>ÍNDEX DE VULNERABILITAT SOCIAL (IVS) base 100 (NOVA VERSIÓ)</t>
  </si>
  <si>
    <t>atur</t>
  </si>
  <si>
    <t>irpf</t>
  </si>
  <si>
    <t>habitatge</t>
  </si>
  <si>
    <t>75 sols</t>
  </si>
  <si>
    <t>fora ue</t>
  </si>
  <si>
    <t>escolarització 17</t>
  </si>
  <si>
    <t/>
  </si>
  <si>
    <t>no posem la selva, és 1 mun</t>
  </si>
  <si>
    <t>atur ponderada</t>
  </si>
  <si>
    <t>atur mitj. Aritmètica</t>
  </si>
  <si>
    <t>Atur</t>
  </si>
  <si>
    <t>irpf ponderada</t>
  </si>
  <si>
    <t>IRPF</t>
  </si>
  <si>
    <t>Habitatge</t>
  </si>
  <si>
    <t>habitatge ponderada</t>
  </si>
  <si>
    <t>més 75 ponderada</t>
  </si>
  <si>
    <t>% població +75 que viu sola</t>
  </si>
  <si>
    <t>fora ue ponderada</t>
  </si>
  <si>
    <t>escol 17 ponderada</t>
  </si>
  <si>
    <t>ivs ponderada</t>
  </si>
  <si>
    <t>IVS</t>
  </si>
  <si>
    <t>ivs mitj. Aritmètica</t>
  </si>
  <si>
    <t>a partir de la variable a mostrar</t>
  </si>
  <si>
    <t>ATUR_MITJ_POND_COMARCA</t>
  </si>
  <si>
    <t>IRPF_MITJ_POND_COMARCA</t>
  </si>
  <si>
    <t>HABITATGE_MITJ_POND_COMARCA</t>
  </si>
  <si>
    <t>MES75_MITJ_POND_COMARCA</t>
  </si>
  <si>
    <t>FORAUE_MITJ_POND_COMARCA</t>
  </si>
  <si>
    <t>ESCOL17_MITJ_POND_COMARCA</t>
  </si>
  <si>
    <t>ATUR_BASE 100</t>
  </si>
  <si>
    <t>IRPF_BASE 100</t>
  </si>
  <si>
    <t>HABITATGE_BASE 100</t>
  </si>
  <si>
    <t>MES75_BASE 100</t>
  </si>
  <si>
    <t>FORAUE_BASE 100</t>
  </si>
  <si>
    <t>ESCOL17_BASE 100</t>
  </si>
  <si>
    <t>ATUR_CÀLCUL</t>
  </si>
  <si>
    <t>IRPF_CÀLCUL</t>
  </si>
  <si>
    <t>HABITATGE_CÀLCUL</t>
  </si>
  <si>
    <t>MES75_CÀLCUL</t>
  </si>
  <si>
    <t>FORAUE_CÀLCUL</t>
  </si>
  <si>
    <t>ESCOL17_CÀLCUL</t>
  </si>
  <si>
    <t>ÍNDEX</t>
  </si>
  <si>
    <t>Demarcació BCN</t>
  </si>
  <si>
    <t>ATUR_MITJ_POND_TRAM</t>
  </si>
  <si>
    <t>IRPF_MITJ_POND_TRAM</t>
  </si>
  <si>
    <t>HABITATGE_MITJ_POND_TRAM</t>
  </si>
  <si>
    <t>MES75_MITJ_POND_TRAM</t>
  </si>
  <si>
    <t>FORAUE_MITJ_POND_TRAM</t>
  </si>
  <si>
    <t>ESCOL17_MITJ_POND_TRAM</t>
  </si>
  <si>
    <t>POBLACIO_TRAMS</t>
  </si>
  <si>
    <t>&lt; 1.000</t>
  </si>
  <si>
    <t>1.001-5.000</t>
  </si>
  <si>
    <t>5.001-20.000</t>
  </si>
  <si>
    <t>20.001-50.000</t>
  </si>
  <si>
    <t>50.001-75.000</t>
  </si>
  <si>
    <t>&gt;75.000</t>
  </si>
  <si>
    <t>Més 75</t>
  </si>
  <si>
    <t>Fora UE</t>
  </si>
  <si>
    <t>Escolarització 17</t>
  </si>
  <si>
    <t>mitj pond</t>
  </si>
  <si>
    <t>mitj aritmètica</t>
  </si>
  <si>
    <t>desv</t>
  </si>
  <si>
    <t>desv/mitj</t>
  </si>
  <si>
    <t>Biblioteques</t>
  </si>
  <si>
    <t>Enllumenat</t>
  </si>
  <si>
    <t>Bressol</t>
  </si>
  <si>
    <t>Música</t>
  </si>
  <si>
    <t>Espais escènics</t>
  </si>
  <si>
    <t>Esports</t>
  </si>
  <si>
    <t>Fires</t>
  </si>
  <si>
    <t>Mediació</t>
  </si>
  <si>
    <t>Mercats</t>
  </si>
  <si>
    <t>Neteja</t>
  </si>
  <si>
    <t>OMIC</t>
  </si>
  <si>
    <t>Policia</t>
  </si>
  <si>
    <t>Residus</t>
  </si>
  <si>
    <t>SAM</t>
  </si>
  <si>
    <t>SLO</t>
  </si>
  <si>
    <t>Serveis Socials</t>
  </si>
  <si>
    <t>Verd Urbà</t>
  </si>
  <si>
    <t xml:space="preserve">Museus </t>
  </si>
  <si>
    <t>7,9</t>
  </si>
  <si>
    <t>2,6</t>
  </si>
  <si>
    <t>6,9</t>
  </si>
  <si>
    <t>2,2</t>
  </si>
  <si>
    <t>6,0</t>
  </si>
  <si>
    <t>10,7</t>
  </si>
  <si>
    <t>8,0</t>
  </si>
  <si>
    <t>2,7</t>
  </si>
  <si>
    <t>1,3</t>
  </si>
  <si>
    <t>3,2</t>
  </si>
  <si>
    <t>4,8</t>
  </si>
  <si>
    <t>0,07</t>
  </si>
  <si>
    <t>0,92</t>
  </si>
  <si>
    <t>4,4</t>
  </si>
  <si>
    <t>0,09</t>
  </si>
  <si>
    <t>6,6</t>
  </si>
  <si>
    <t>0,12</t>
  </si>
  <si>
    <t>0,91</t>
  </si>
  <si>
    <t>5,3</t>
  </si>
  <si>
    <t>3,5</t>
  </si>
  <si>
    <t>7,0</t>
  </si>
  <si>
    <t>2,4</t>
  </si>
  <si>
    <t>4,3</t>
  </si>
  <si>
    <t>2,9</t>
  </si>
  <si>
    <t>5,4</t>
  </si>
  <si>
    <t>1,7</t>
  </si>
  <si>
    <t>10,2</t>
  </si>
  <si>
    <t>4,0</t>
  </si>
  <si>
    <t>0,24</t>
  </si>
  <si>
    <t>13,5</t>
  </si>
  <si>
    <t>3,3</t>
  </si>
  <si>
    <t>10,6</t>
  </si>
  <si>
    <t>3,7</t>
  </si>
  <si>
    <t>2,3</t>
  </si>
  <si>
    <t>5,9</t>
  </si>
  <si>
    <t>1,6</t>
  </si>
  <si>
    <t>7,1</t>
  </si>
  <si>
    <t>10,3</t>
  </si>
  <si>
    <t>0,59</t>
  </si>
  <si>
    <t>6,7</t>
  </si>
  <si>
    <t>3,0</t>
  </si>
  <si>
    <t>9,0</t>
  </si>
  <si>
    <t>6,2</t>
  </si>
  <si>
    <t>1,1</t>
  </si>
  <si>
    <t>13,9</t>
  </si>
  <si>
    <t>2,1</t>
  </si>
  <si>
    <t>0,68</t>
  </si>
  <si>
    <t>3,1</t>
  </si>
  <si>
    <t>0,25</t>
  </si>
  <si>
    <t>9,4</t>
  </si>
  <si>
    <t>0,06</t>
  </si>
  <si>
    <t>1,4</t>
  </si>
  <si>
    <t>4,5</t>
  </si>
  <si>
    <t>2,5</t>
  </si>
  <si>
    <t>9,1</t>
  </si>
  <si>
    <t>7,3</t>
  </si>
  <si>
    <t>6,5</t>
  </si>
  <si>
    <t>0,50</t>
  </si>
  <si>
    <t>9,2</t>
  </si>
  <si>
    <t>14,8</t>
  </si>
  <si>
    <t>5,0</t>
  </si>
  <si>
    <t>0,65</t>
  </si>
  <si>
    <t>3,9</t>
  </si>
  <si>
    <t>0,15</t>
  </si>
  <si>
    <t>0,17</t>
  </si>
  <si>
    <t>5,2</t>
  </si>
  <si>
    <t>9,3</t>
  </si>
  <si>
    <t>0,63</t>
  </si>
  <si>
    <t>2,0</t>
  </si>
  <si>
    <t>4,7</t>
  </si>
  <si>
    <t>0,27</t>
  </si>
  <si>
    <t>6,8</t>
  </si>
  <si>
    <t>0,14</t>
  </si>
  <si>
    <t>7,7</t>
  </si>
  <si>
    <t>0,75</t>
  </si>
  <si>
    <t>7,8</t>
  </si>
  <si>
    <t>0,33</t>
  </si>
  <si>
    <t>0,08</t>
  </si>
  <si>
    <t>8,7</t>
  </si>
  <si>
    <t>0,16</t>
  </si>
  <si>
    <t>4,6</t>
  </si>
  <si>
    <t>3,8</t>
  </si>
  <si>
    <t>8,8</t>
  </si>
  <si>
    <t>6,1</t>
  </si>
  <si>
    <t>0,05</t>
  </si>
  <si>
    <t>5,7</t>
  </si>
  <si>
    <t>3,6</t>
  </si>
  <si>
    <t>9,9</t>
  </si>
  <si>
    <t>9,6</t>
  </si>
  <si>
    <t>7,4</t>
  </si>
  <si>
    <t>1,2</t>
  </si>
  <si>
    <t>8,4</t>
  </si>
  <si>
    <t>7,5</t>
  </si>
  <si>
    <t>8,3</t>
  </si>
  <si>
    <t>5,1</t>
  </si>
  <si>
    <t>1,9</t>
  </si>
  <si>
    <t>0,28</t>
  </si>
  <si>
    <t>9,8</t>
  </si>
  <si>
    <t>0,77</t>
  </si>
  <si>
    <t>1,0</t>
  </si>
  <si>
    <t>0,10</t>
  </si>
  <si>
    <t>11,5</t>
  </si>
  <si>
    <t>0,04</t>
  </si>
  <si>
    <t>0,39</t>
  </si>
  <si>
    <t>8,1</t>
  </si>
  <si>
    <t>0,11</t>
  </si>
  <si>
    <t>0,89</t>
  </si>
  <si>
    <t>4,9</t>
  </si>
  <si>
    <t>0,13</t>
  </si>
  <si>
    <t>1,5</t>
  </si>
  <si>
    <t>0,69</t>
  </si>
  <si>
    <t>13,3</t>
  </si>
  <si>
    <t>0,99</t>
  </si>
  <si>
    <t>8,2</t>
  </si>
  <si>
    <t>1,8</t>
  </si>
  <si>
    <t>0,40</t>
  </si>
  <si>
    <t>0,81</t>
  </si>
  <si>
    <t>0,74</t>
  </si>
  <si>
    <t>6,3</t>
  </si>
  <si>
    <t>5,8</t>
  </si>
  <si>
    <t>10,8</t>
  </si>
  <si>
    <t>0,34</t>
  </si>
  <si>
    <t>8,6</t>
  </si>
  <si>
    <t>0,43</t>
  </si>
  <si>
    <t>0,38</t>
  </si>
  <si>
    <t>0,20</t>
  </si>
  <si>
    <t>0,32</t>
  </si>
  <si>
    <t>0,03</t>
  </si>
  <si>
    <t>9,5</t>
  </si>
  <si>
    <t>2,8</t>
  </si>
  <si>
    <t>11,1</t>
  </si>
  <si>
    <t>0,94</t>
  </si>
  <si>
    <t>5,5</t>
  </si>
  <si>
    <t>0,18</t>
  </si>
  <si>
    <t>7,2</t>
  </si>
  <si>
    <t>0,55</t>
  </si>
  <si>
    <t>7,6</t>
  </si>
  <si>
    <t>0,41</t>
  </si>
  <si>
    <t>0,47</t>
  </si>
  <si>
    <t>0,35</t>
  </si>
  <si>
    <t>0,54</t>
  </si>
  <si>
    <t>0,37</t>
  </si>
  <si>
    <t>13,8</t>
  </si>
  <si>
    <t>4,1</t>
  </si>
  <si>
    <t>0,60</t>
  </si>
  <si>
    <t>0,26</t>
  </si>
  <si>
    <t>8,9</t>
  </si>
  <si>
    <t>6,4</t>
  </si>
  <si>
    <t>0,87</t>
  </si>
  <si>
    <t>0,30</t>
  </si>
  <si>
    <t>8,5</t>
  </si>
  <si>
    <t>0,21</t>
  </si>
  <si>
    <t>0,36</t>
  </si>
  <si>
    <t>0,85</t>
  </si>
  <si>
    <t>0,98</t>
  </si>
  <si>
    <t>0,83</t>
  </si>
  <si>
    <t>0,71</t>
  </si>
  <si>
    <t>0,86</t>
  </si>
  <si>
    <t>0,79</t>
  </si>
  <si>
    <t>0,56</t>
  </si>
  <si>
    <t>0,45</t>
  </si>
  <si>
    <t>11,7</t>
  </si>
  <si>
    <t>0,57</t>
  </si>
  <si>
    <t>12,2</t>
  </si>
  <si>
    <t>10,0</t>
  </si>
  <si>
    <t>0,44</t>
  </si>
  <si>
    <t>10,1</t>
  </si>
  <si>
    <t>21,4</t>
  </si>
  <si>
    <t>12,6</t>
  </si>
  <si>
    <t>0,84</t>
  </si>
  <si>
    <t>0,52</t>
  </si>
  <si>
    <t>5,6</t>
  </si>
  <si>
    <t>9,7</t>
  </si>
  <si>
    <t>0,93</t>
  </si>
  <si>
    <t>0,29</t>
  </si>
  <si>
    <t>0,49</t>
  </si>
  <si>
    <t>0,58</t>
  </si>
  <si>
    <t>11,9</t>
  </si>
  <si>
    <t>3,4</t>
  </si>
  <si>
    <t>12,5</t>
  </si>
  <si>
    <t>Correlaciones</t>
  </si>
  <si>
    <t>Correlación de Pearson</t>
  </si>
  <si>
    <t>Sig. (bilateral)</t>
  </si>
  <si>
    <t>N</t>
  </si>
  <si>
    <r>
      <t>,355</t>
    </r>
    <r>
      <rPr>
        <vertAlign val="superscript"/>
        <sz val="9"/>
        <color indexed="8"/>
        <rFont val="Arial"/>
        <family val="2"/>
      </rPr>
      <t>*</t>
    </r>
  </si>
  <si>
    <t>Espaisescènics</t>
  </si>
  <si>
    <r>
      <t>,365</t>
    </r>
    <r>
      <rPr>
        <vertAlign val="superscript"/>
        <sz val="9"/>
        <color indexed="8"/>
        <rFont val="Arial"/>
        <family val="2"/>
      </rPr>
      <t>*</t>
    </r>
  </si>
  <si>
    <r>
      <t>-,386</t>
    </r>
    <r>
      <rPr>
        <vertAlign val="superscript"/>
        <sz val="9"/>
        <color indexed="8"/>
        <rFont val="Arial"/>
        <family val="2"/>
      </rPr>
      <t>*</t>
    </r>
  </si>
  <si>
    <t>ServeisSocials</t>
  </si>
  <si>
    <r>
      <t>-,612</t>
    </r>
    <r>
      <rPr>
        <vertAlign val="superscript"/>
        <sz val="9"/>
        <color indexed="8"/>
        <rFont val="Arial"/>
        <family val="2"/>
      </rPr>
      <t>**</t>
    </r>
  </si>
  <si>
    <t>VerdUrbà</t>
  </si>
  <si>
    <t>Museus</t>
  </si>
  <si>
    <r>
      <t>,481</t>
    </r>
    <r>
      <rPr>
        <vertAlign val="superscript"/>
        <sz val="9"/>
        <color indexed="8"/>
        <rFont val="Arial"/>
        <family val="2"/>
      </rPr>
      <t>*</t>
    </r>
  </si>
  <si>
    <t>*. La correlación es significativa en el nivel 0,05 (2 colas).</t>
  </si>
  <si>
    <t>**. La correlación es significativa en el nivel 0,01 (2 colas).</t>
  </si>
  <si>
    <r>
      <t>,246</t>
    </r>
    <r>
      <rPr>
        <vertAlign val="superscript"/>
        <sz val="9"/>
        <color indexed="8"/>
        <rFont val="Arial"/>
        <family val="2"/>
      </rPr>
      <t>**</t>
    </r>
  </si>
  <si>
    <r>
      <t>,449</t>
    </r>
    <r>
      <rPr>
        <vertAlign val="superscript"/>
        <sz val="9"/>
        <color indexed="8"/>
        <rFont val="Arial"/>
        <family val="2"/>
      </rPr>
      <t>*</t>
    </r>
  </si>
  <si>
    <r>
      <t>,370</t>
    </r>
    <r>
      <rPr>
        <vertAlign val="superscript"/>
        <sz val="9"/>
        <color indexed="8"/>
        <rFont val="Arial"/>
        <family val="2"/>
      </rPr>
      <t>*</t>
    </r>
  </si>
  <si>
    <r>
      <t>-,358</t>
    </r>
    <r>
      <rPr>
        <vertAlign val="superscript"/>
        <sz val="9"/>
        <color indexed="8"/>
        <rFont val="Arial"/>
        <family val="2"/>
      </rPr>
      <t>*</t>
    </r>
  </si>
  <si>
    <r>
      <t>-,605</t>
    </r>
    <r>
      <rPr>
        <vertAlign val="superscript"/>
        <sz val="9"/>
        <color indexed="8"/>
        <rFont val="Arial"/>
        <family val="2"/>
      </rPr>
      <t>**</t>
    </r>
  </si>
  <si>
    <t>BIBLIOTEQUES</t>
  </si>
  <si>
    <t>EEBB</t>
  </si>
  <si>
    <t>EEMM</t>
  </si>
  <si>
    <t>ENLLUMENAT</t>
  </si>
  <si>
    <t>ESPAISESCÈNICS</t>
  </si>
  <si>
    <t>ESPORTS</t>
  </si>
  <si>
    <t>FIRES</t>
  </si>
  <si>
    <t>MEDIACIO</t>
  </si>
  <si>
    <t>MERCATS</t>
  </si>
  <si>
    <t>NETEJA</t>
  </si>
  <si>
    <t>POLICIA</t>
  </si>
  <si>
    <t>SS</t>
  </si>
  <si>
    <t>VERDURBA</t>
  </si>
  <si>
    <t>MUSEUS</t>
  </si>
  <si>
    <t>Esp. escènics</t>
  </si>
  <si>
    <t>Verd urbà</t>
  </si>
  <si>
    <t>Mitjana</t>
  </si>
  <si>
    <t>Desv. Típica</t>
  </si>
  <si>
    <t>Posició relativa IVSO</t>
  </si>
  <si>
    <t>VALORS ORIGINALS</t>
  </si>
  <si>
    <t>Municipi</t>
  </si>
  <si>
    <t>Comarca</t>
  </si>
  <si>
    <t>Global Alt Penedès</t>
  </si>
  <si>
    <t>Global Anoia</t>
  </si>
  <si>
    <t>Global Bages</t>
  </si>
  <si>
    <t>Global Baix Llobregat</t>
  </si>
  <si>
    <t>Global Barcelonès</t>
  </si>
  <si>
    <t>Global Berguedà</t>
  </si>
  <si>
    <t>Global Garraf</t>
  </si>
  <si>
    <t>Global Maresme</t>
  </si>
  <si>
    <t>ÍNDEX DE VULNERABILITAT SOCIAL (IVSO) (base 100)</t>
  </si>
  <si>
    <t>Global Moianès</t>
  </si>
  <si>
    <t>Global Osona</t>
  </si>
  <si>
    <t>Global Vallès Occidental</t>
  </si>
  <si>
    <t>Global Vallès Oriental</t>
  </si>
  <si>
    <t>Global província de Barcelona (exclòs el municipi de Barcelona)</t>
  </si>
  <si>
    <t>Taxa d'atur (base 100)</t>
  </si>
  <si>
    <r>
      <t>VALORS BASE 100</t>
    </r>
    <r>
      <rPr>
        <sz val="9.5"/>
        <color theme="0"/>
        <rFont val="Segoe UI"/>
        <family val="2"/>
      </rPr>
      <t xml:space="preserve"> (mitjana província de Barcelona = 100)</t>
    </r>
  </si>
  <si>
    <t>Global província de Barcelona
(exclòs el municipi de Barcelona)</t>
  </si>
  <si>
    <r>
      <t>VALORS BASE 100</t>
    </r>
    <r>
      <rPr>
        <sz val="10"/>
        <color theme="0"/>
        <rFont val="Segoe UI"/>
        <family val="2"/>
      </rPr>
      <t xml:space="preserve"> (mitjana província de Barcelona = 100)</t>
    </r>
  </si>
  <si>
    <t>% població 85 anys o més</t>
  </si>
  <si>
    <t>% Estrangers de països de renda mitjana i baixa</t>
  </si>
  <si>
    <t>% població de 20 a 34 anys sense estudis postobligatoris</t>
  </si>
  <si>
    <t>% població 85 anys o més (base 100)</t>
  </si>
  <si>
    <t>% Estrangers de països de renda mitjana i baixa (base 100)</t>
  </si>
  <si>
    <t>% població de 20 a 34 anys sense estudis postobligatoris (base 100)</t>
  </si>
  <si>
    <t>Per a alguns municipis amb menys de 1.500 habitants, la informació sobre la taxa d'atur, la renda neta per persona, la renda neta per llar, el preu dels lloguers i/o el percentatge de població de 20 a 34 anys sense estudis postobligatoris no està disponible. Aquests valors s'han estimat en funció de la mitjana comarcal (municipis de &lt;5.000 habitants) ponderada per la població.</t>
  </si>
  <si>
    <t>Renda neta mitjana per persona</t>
  </si>
  <si>
    <t>Renda neta mitjana per persona (base 100)</t>
  </si>
  <si>
    <t>Dif. Accés habitatge 
€ lloguer/ renda neta mitjana per llar</t>
  </si>
  <si>
    <t>Dif. Accés habitatge 
€ lloguer/ renda neta mitjana per llar (base 100)</t>
  </si>
  <si>
    <t>Bigues i Riells del Fai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</si>
</sst>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"/>
    <numFmt numFmtId="165" formatCode="0.000"/>
    <numFmt numFmtId="166" formatCode="###0.00"/>
    <numFmt numFmtId="167" formatCode="###0"/>
    <numFmt numFmtId="168" formatCode="0.0%"/>
    <numFmt numFmtId="169" formatCode="####.000"/>
  </numFmts>
  <fonts count="5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2" tint="-0.499984740745262"/>
      <name val="Calibri"/>
      <family val="2"/>
      <scheme val="minor"/>
    </font>
    <font>
      <b/>
      <sz val="10"/>
      <color theme="1" tint="0.499984740745262"/>
      <name val="Calibri"/>
      <family val="2"/>
      <scheme val="minor"/>
    </font>
    <font>
      <sz val="10"/>
      <color theme="1" tint="0.499984740745262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8"/>
      <name val="Calibri"/>
      <family val="2"/>
      <scheme val="minor"/>
    </font>
    <font>
      <sz val="16"/>
      <name val="Calibri"/>
      <family val="2"/>
      <scheme val="minor"/>
    </font>
    <font>
      <sz val="14"/>
      <color rgb="FF80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385D8A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385D8A"/>
      <name val="Wingdings"/>
      <charset val="2"/>
    </font>
    <font>
      <sz val="12"/>
      <color rgb="FF385D8A"/>
      <name val="Wingdings"/>
      <charset val="2"/>
    </font>
    <font>
      <sz val="11"/>
      <color rgb="FFFFC000"/>
      <name val="Wingdings"/>
      <charset val="2"/>
    </font>
    <font>
      <sz val="9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theme="0" tint="-0.249977111117893"/>
      <name val="Calibri"/>
      <family val="2"/>
      <scheme val="minor"/>
    </font>
    <font>
      <sz val="10"/>
      <name val="Arial"/>
      <family val="2"/>
    </font>
    <font>
      <sz val="9"/>
      <color indexed="8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sz val="9"/>
      <color indexed="8"/>
      <name val="Arial"/>
      <family val="2"/>
    </font>
    <font>
      <b/>
      <sz val="9"/>
      <color indexed="8"/>
      <name val="Arial Bold"/>
    </font>
    <font>
      <vertAlign val="superscript"/>
      <sz val="9"/>
      <color indexed="8"/>
      <name val="Arial"/>
      <family val="2"/>
    </font>
    <font>
      <sz val="11"/>
      <color theme="1"/>
      <name val="Wingdings"/>
      <charset val="2"/>
    </font>
    <font>
      <sz val="10"/>
      <color theme="1"/>
      <name val="Segoe UI"/>
      <family val="2"/>
    </font>
    <font>
      <sz val="11"/>
      <color theme="1"/>
      <name val="Segoe UI"/>
      <family val="2"/>
    </font>
    <font>
      <sz val="11"/>
      <name val="Segoe UI"/>
      <family val="2"/>
    </font>
    <font>
      <b/>
      <sz val="10"/>
      <name val="Segoe UI"/>
      <family val="2"/>
    </font>
    <font>
      <b/>
      <sz val="10"/>
      <color theme="0"/>
      <name val="Segoe UI"/>
      <family val="2"/>
    </font>
    <font>
      <sz val="10"/>
      <color theme="0"/>
      <name val="Segoe UI"/>
      <family val="2"/>
    </font>
    <font>
      <b/>
      <sz val="10"/>
      <color theme="1"/>
      <name val="Segoe UI"/>
      <family val="2"/>
    </font>
    <font>
      <sz val="10"/>
      <name val="Segoe UI"/>
      <family val="2"/>
    </font>
    <font>
      <sz val="9.5"/>
      <color theme="1"/>
      <name val="Segoe UI"/>
      <family val="2"/>
    </font>
    <font>
      <b/>
      <sz val="9.5"/>
      <name val="Segoe UI"/>
      <family val="2"/>
    </font>
    <font>
      <b/>
      <sz val="9.5"/>
      <color theme="0"/>
      <name val="Segoe UI"/>
      <family val="2"/>
    </font>
    <font>
      <sz val="9.5"/>
      <color theme="0"/>
      <name val="Segoe UI"/>
      <family val="2"/>
    </font>
    <font>
      <b/>
      <sz val="9.5"/>
      <color theme="1"/>
      <name val="Segoe UI"/>
      <family val="2"/>
    </font>
    <font>
      <sz val="9.5"/>
      <name val="Segoe UI"/>
      <family val="2"/>
    </font>
    <font>
      <b/>
      <sz val="14"/>
      <color theme="1"/>
      <name val="Segoe UI"/>
      <family val="2"/>
    </font>
  </fonts>
  <fills count="21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rgb="FF800000"/>
      </left>
      <right/>
      <top style="thin">
        <color rgb="FF800000"/>
      </top>
      <bottom style="thin">
        <color rgb="FF800000"/>
      </bottom>
      <diagonal/>
    </border>
    <border>
      <left/>
      <right/>
      <top style="thin">
        <color rgb="FF800000"/>
      </top>
      <bottom style="thin">
        <color rgb="FF800000"/>
      </bottom>
      <diagonal/>
    </border>
    <border>
      <left/>
      <right style="thin">
        <color rgb="FF800000"/>
      </right>
      <top style="thin">
        <color rgb="FF800000"/>
      </top>
      <bottom style="thin">
        <color rgb="FF800000"/>
      </bottom>
      <diagonal/>
    </border>
    <border>
      <left/>
      <right/>
      <top/>
      <bottom style="medium">
        <color rgb="FF385D8A"/>
      </bottom>
      <diagonal/>
    </border>
    <border>
      <left style="thick">
        <color rgb="FF385D8A"/>
      </left>
      <right/>
      <top/>
      <bottom/>
      <diagonal/>
    </border>
    <border>
      <left/>
      <right style="thick">
        <color rgb="FF385D8A"/>
      </right>
      <top/>
      <bottom/>
      <diagonal/>
    </border>
    <border>
      <left style="thick">
        <color rgb="FF385D8A"/>
      </left>
      <right style="thin">
        <color rgb="FF385D8A"/>
      </right>
      <top/>
      <bottom/>
      <diagonal/>
    </border>
    <border>
      <left style="thin">
        <color rgb="FF385D8A"/>
      </left>
      <right style="thin">
        <color rgb="FF385D8A"/>
      </right>
      <top/>
      <bottom/>
      <diagonal/>
    </border>
    <border>
      <left style="thin">
        <color rgb="FF385D8A"/>
      </left>
      <right/>
      <top/>
      <bottom/>
      <diagonal/>
    </border>
    <border>
      <left style="thin">
        <color rgb="FF385D8A"/>
      </left>
      <right style="thick">
        <color rgb="FF385D8A"/>
      </right>
      <top/>
      <bottom/>
      <diagonal/>
    </border>
    <border>
      <left/>
      <right style="thin">
        <color rgb="FF385D8A"/>
      </right>
      <top/>
      <bottom/>
      <diagonal/>
    </border>
    <border>
      <left style="medium">
        <color indexed="64"/>
      </left>
      <right style="hair">
        <color rgb="FF385D8A"/>
      </right>
      <top style="medium">
        <color indexed="64"/>
      </top>
      <bottom style="medium">
        <color indexed="64"/>
      </bottom>
      <diagonal/>
    </border>
    <border>
      <left style="hair">
        <color rgb="FF385D8A"/>
      </left>
      <right style="hair">
        <color rgb="FF385D8A"/>
      </right>
      <top style="medium">
        <color indexed="64"/>
      </top>
      <bottom style="medium">
        <color indexed="64"/>
      </bottom>
      <diagonal/>
    </border>
    <border>
      <left style="hair">
        <color rgb="FF385D8A"/>
      </left>
      <right style="thick">
        <color rgb="FF385D8A"/>
      </right>
      <top style="medium">
        <color indexed="64"/>
      </top>
      <bottom style="medium">
        <color indexed="64"/>
      </bottom>
      <diagonal/>
    </border>
    <border>
      <left/>
      <right style="hair">
        <color rgb="FF385D8A"/>
      </right>
      <top style="medium">
        <color indexed="64"/>
      </top>
      <bottom style="medium">
        <color indexed="64"/>
      </bottom>
      <diagonal/>
    </border>
    <border>
      <left style="hair">
        <color rgb="FF385D8A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rgb="FF385D8A"/>
      </left>
      <right style="hair">
        <color rgb="FF385D8A"/>
      </right>
      <top/>
      <bottom style="hair">
        <color rgb="FF385D8A"/>
      </bottom>
      <diagonal/>
    </border>
    <border>
      <left style="hair">
        <color rgb="FF385D8A"/>
      </left>
      <right style="hair">
        <color rgb="FF385D8A"/>
      </right>
      <top/>
      <bottom style="hair">
        <color rgb="FF385D8A"/>
      </bottom>
      <diagonal/>
    </border>
    <border>
      <left style="hair">
        <color rgb="FF385D8A"/>
      </left>
      <right style="thick">
        <color rgb="FF385D8A"/>
      </right>
      <top/>
      <bottom style="hair">
        <color rgb="FF385D8A"/>
      </bottom>
      <diagonal/>
    </border>
    <border>
      <left/>
      <right style="hair">
        <color rgb="FF385D8A"/>
      </right>
      <top/>
      <bottom style="hair">
        <color rgb="FF385D8A"/>
      </bottom>
      <diagonal/>
    </border>
    <border>
      <left style="hair">
        <color rgb="FF385D8A"/>
      </left>
      <right style="thin">
        <color rgb="FF385D8A"/>
      </right>
      <top/>
      <bottom style="hair">
        <color rgb="FF385D8A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rgb="FF385D8A"/>
      </left>
      <right style="hair">
        <color rgb="FF385D8A"/>
      </right>
      <top/>
      <bottom style="thin">
        <color rgb="FF385D8A"/>
      </bottom>
      <diagonal/>
    </border>
    <border>
      <left style="hair">
        <color rgb="FF385D8A"/>
      </left>
      <right style="hair">
        <color rgb="FF385D8A"/>
      </right>
      <top/>
      <bottom style="thin">
        <color rgb="FF385D8A"/>
      </bottom>
      <diagonal/>
    </border>
    <border>
      <left style="hair">
        <color rgb="FF385D8A"/>
      </left>
      <right style="thick">
        <color rgb="FF385D8A"/>
      </right>
      <top/>
      <bottom style="thin">
        <color rgb="FF385D8A"/>
      </bottom>
      <diagonal/>
    </border>
    <border>
      <left/>
      <right style="hair">
        <color rgb="FF385D8A"/>
      </right>
      <top/>
      <bottom style="thin">
        <color rgb="FF385D8A"/>
      </bottom>
      <diagonal/>
    </border>
    <border>
      <left style="hair">
        <color rgb="FF385D8A"/>
      </left>
      <right style="thin">
        <color rgb="FF385D8A"/>
      </right>
      <top/>
      <bottom style="thin">
        <color rgb="FF385D8A"/>
      </bottom>
      <diagonal/>
    </border>
    <border>
      <left style="hair">
        <color rgb="FF385D8A"/>
      </left>
      <right/>
      <top style="medium">
        <color indexed="64"/>
      </top>
      <bottom style="medium">
        <color indexed="64"/>
      </bottom>
      <diagonal/>
    </border>
    <border>
      <left style="hair">
        <color rgb="FF385D8A"/>
      </left>
      <right/>
      <top/>
      <bottom style="hair">
        <color rgb="FF385D8A"/>
      </bottom>
      <diagonal/>
    </border>
    <border>
      <left style="hair">
        <color rgb="FF385D8A"/>
      </left>
      <right/>
      <top/>
      <bottom style="thin">
        <color rgb="FF385D8A"/>
      </bottom>
      <diagonal/>
    </border>
    <border>
      <left style="thin">
        <color rgb="FF385D8A"/>
      </left>
      <right style="thin">
        <color rgb="FF385D8A"/>
      </right>
      <top/>
      <bottom style="medium">
        <color indexed="64"/>
      </bottom>
      <diagonal/>
    </border>
    <border>
      <left style="thick">
        <color rgb="FF385D8A"/>
      </left>
      <right style="hair">
        <color rgb="FF385D8A"/>
      </right>
      <top style="medium">
        <color indexed="64"/>
      </top>
      <bottom style="medium">
        <color indexed="64"/>
      </bottom>
      <diagonal/>
    </border>
    <border>
      <left style="thick">
        <color rgb="FF385D8A"/>
      </left>
      <right style="hair">
        <color rgb="FF385D8A"/>
      </right>
      <top/>
      <bottom style="hair">
        <color rgb="FF385D8A"/>
      </bottom>
      <diagonal/>
    </border>
    <border>
      <left style="thick">
        <color rgb="FF385D8A"/>
      </left>
      <right style="hair">
        <color rgb="FF385D8A"/>
      </right>
      <top/>
      <bottom style="thin">
        <color rgb="FF385D8A"/>
      </bottom>
      <diagonal/>
    </border>
    <border>
      <left/>
      <right/>
      <top/>
      <bottom style="medium">
        <color indexed="64"/>
      </bottom>
      <diagonal/>
    </border>
    <border>
      <left style="thick">
        <color indexed="8"/>
      </left>
      <right/>
      <top style="thick">
        <color indexed="8"/>
      </top>
      <bottom/>
      <diagonal/>
    </border>
    <border>
      <left/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/>
      <top/>
      <bottom style="thick">
        <color indexed="8"/>
      </bottom>
      <diagonal/>
    </border>
    <border>
      <left/>
      <right style="thick">
        <color indexed="8"/>
      </right>
      <top/>
      <bottom style="thick">
        <color indexed="8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/>
      <top/>
      <bottom/>
      <diagonal/>
    </border>
    <border>
      <left/>
      <right style="thick">
        <color indexed="8"/>
      </right>
      <top/>
      <bottom/>
      <diagonal/>
    </border>
    <border>
      <left style="thick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thick">
        <color indexed="8"/>
      </right>
      <top/>
      <bottom style="thick">
        <color indexed="8"/>
      </bottom>
      <diagonal/>
    </border>
    <border>
      <left style="thick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ck">
        <color indexed="8"/>
      </top>
      <bottom style="thin">
        <color indexed="8"/>
      </bottom>
      <diagonal/>
    </border>
    <border>
      <left style="thick">
        <color indexed="8"/>
      </left>
      <right style="thin">
        <color indexed="8"/>
      </right>
      <top style="thick">
        <color indexed="8"/>
      </top>
      <bottom/>
      <diagonal/>
    </border>
    <border>
      <left style="thin">
        <color indexed="8"/>
      </left>
      <right style="thin">
        <color indexed="8"/>
      </right>
      <top style="thick">
        <color indexed="8"/>
      </top>
      <bottom/>
      <diagonal/>
    </border>
    <border>
      <left style="thin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thin">
        <color indexed="8"/>
      </right>
      <top/>
      <bottom style="thick">
        <color indexed="8"/>
      </bottom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 style="thin">
        <color indexed="8"/>
      </left>
      <right style="thick">
        <color indexed="8"/>
      </right>
      <top/>
      <bottom style="thick">
        <color indexed="8"/>
      </bottom>
      <diagonal/>
    </border>
    <border>
      <left/>
      <right style="thin">
        <color indexed="8"/>
      </right>
      <top style="thick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ck">
        <color indexed="8"/>
      </bottom>
      <diagonal/>
    </border>
    <border>
      <left style="thick">
        <color indexed="8"/>
      </left>
      <right style="thin">
        <color indexed="64"/>
      </right>
      <top style="thick">
        <color indexed="8"/>
      </top>
      <bottom/>
      <diagonal/>
    </border>
    <border>
      <left style="thick">
        <color indexed="8"/>
      </left>
      <right style="thin">
        <color indexed="64"/>
      </right>
      <top/>
      <bottom/>
      <diagonal/>
    </border>
    <border>
      <left style="thick">
        <color indexed="8"/>
      </left>
      <right style="thin">
        <color indexed="64"/>
      </right>
      <top/>
      <bottom style="thick">
        <color indexed="8"/>
      </bottom>
      <diagonal/>
    </border>
    <border>
      <left style="thick">
        <color indexed="8"/>
      </left>
      <right style="thin">
        <color indexed="8"/>
      </right>
      <top style="thick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 style="thick">
        <color indexed="8"/>
      </bottom>
      <diagonal/>
    </border>
    <border>
      <left style="thin">
        <color indexed="8"/>
      </left>
      <right style="thick">
        <color indexed="8"/>
      </right>
      <top style="thick">
        <color indexed="8"/>
      </top>
      <bottom style="thick">
        <color indexed="8"/>
      </bottom>
      <diagonal/>
    </border>
    <border>
      <left/>
      <right/>
      <top style="thick">
        <color indexed="8"/>
      </top>
      <bottom/>
      <diagonal/>
    </border>
    <border>
      <left/>
      <right/>
      <top/>
      <bottom style="thick">
        <color indexed="8"/>
      </bottom>
      <diagonal/>
    </border>
    <border>
      <left style="thick">
        <color indexed="8"/>
      </left>
      <right/>
      <top style="thick">
        <color indexed="8"/>
      </top>
      <bottom style="thick">
        <color indexed="8"/>
      </bottom>
      <diagonal/>
    </border>
    <border>
      <left/>
      <right style="thick">
        <color indexed="8"/>
      </right>
      <top style="thick">
        <color indexed="8"/>
      </top>
      <bottom style="thick">
        <color indexed="8"/>
      </bottom>
      <diagonal/>
    </border>
    <border>
      <left style="thick">
        <color indexed="8"/>
      </left>
      <right/>
      <top style="thick">
        <color indexed="8"/>
      </top>
      <bottom style="thin">
        <color indexed="8"/>
      </bottom>
      <diagonal/>
    </border>
    <border>
      <left style="thick">
        <color indexed="8"/>
      </left>
      <right/>
      <top/>
      <bottom style="thin">
        <color indexed="8"/>
      </bottom>
      <diagonal/>
    </border>
    <border>
      <left/>
      <right style="thick">
        <color indexed="8"/>
      </right>
      <top/>
      <bottom style="thin">
        <color indexed="8"/>
      </bottom>
      <diagonal/>
    </border>
    <border>
      <left style="thick">
        <color indexed="8"/>
      </left>
      <right style="thin">
        <color indexed="8"/>
      </right>
      <top/>
      <bottom style="thin">
        <color indexed="8"/>
      </bottom>
      <diagonal/>
    </border>
    <border>
      <left style="thick">
        <color indexed="8"/>
      </left>
      <right/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27" fillId="0" borderId="0"/>
    <xf numFmtId="0" fontId="27" fillId="0" borderId="0"/>
    <xf numFmtId="0" fontId="30" fillId="0" borderId="0"/>
    <xf numFmtId="0" fontId="27" fillId="0" borderId="0"/>
  </cellStyleXfs>
  <cellXfs count="591">
    <xf numFmtId="0" fontId="0" fillId="0" borderId="0" xfId="0"/>
    <xf numFmtId="3" fontId="3" fillId="0" borderId="6" xfId="0" applyNumberFormat="1" applyFont="1" applyBorder="1" applyAlignment="1">
      <alignment wrapText="1"/>
    </xf>
    <xf numFmtId="2" fontId="3" fillId="0" borderId="6" xfId="1" applyNumberFormat="1" applyFont="1" applyFill="1" applyBorder="1" applyAlignment="1">
      <alignment wrapText="1"/>
    </xf>
    <xf numFmtId="2" fontId="3" fillId="0" borderId="6" xfId="0" applyNumberFormat="1" applyFont="1" applyBorder="1"/>
    <xf numFmtId="2" fontId="3" fillId="0" borderId="7" xfId="0" applyNumberFormat="1" applyFont="1" applyBorder="1"/>
    <xf numFmtId="2" fontId="4" fillId="0" borderId="4" xfId="0" applyNumberFormat="1" applyFont="1" applyBorder="1"/>
    <xf numFmtId="2" fontId="3" fillId="0" borderId="6" xfId="1" applyNumberFormat="1" applyFont="1" applyBorder="1" applyAlignment="1">
      <alignment wrapText="1"/>
    </xf>
    <xf numFmtId="2" fontId="3" fillId="0" borderId="10" xfId="1" applyNumberFormat="1" applyFont="1" applyFill="1" applyBorder="1" applyAlignment="1">
      <alignment wrapText="1"/>
    </xf>
    <xf numFmtId="2" fontId="3" fillId="0" borderId="10" xfId="0" applyNumberFormat="1" applyFont="1" applyBorder="1"/>
    <xf numFmtId="2" fontId="3" fillId="0" borderId="11" xfId="0" applyNumberFormat="1" applyFont="1" applyBorder="1"/>
    <xf numFmtId="0" fontId="0" fillId="0" borderId="0" xfId="0" applyAlignment="1">
      <alignment wrapText="1"/>
    </xf>
    <xf numFmtId="3" fontId="3" fillId="4" borderId="6" xfId="0" quotePrefix="1" applyNumberFormat="1" applyFont="1" applyFill="1" applyBorder="1" applyAlignment="1">
      <alignment wrapText="1"/>
    </xf>
    <xf numFmtId="2" fontId="3" fillId="4" borderId="6" xfId="1" quotePrefix="1" applyNumberFormat="1" applyFont="1" applyFill="1" applyBorder="1" applyAlignment="1">
      <alignment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164" fontId="2" fillId="0" borderId="6" xfId="0" applyNumberFormat="1" applyFont="1" applyBorder="1" applyAlignment="1">
      <alignment horizontal="left"/>
    </xf>
    <xf numFmtId="164" fontId="2" fillId="0" borderId="6" xfId="0" quotePrefix="1" applyNumberFormat="1" applyFont="1" applyBorder="1" applyAlignment="1">
      <alignment horizontal="left"/>
    </xf>
    <xf numFmtId="164" fontId="3" fillId="0" borderId="6" xfId="0" quotePrefix="1" applyNumberFormat="1" applyFont="1" applyBorder="1" applyAlignment="1">
      <alignment horizontal="left"/>
    </xf>
    <xf numFmtId="0" fontId="3" fillId="0" borderId="6" xfId="0" applyFont="1" applyBorder="1"/>
    <xf numFmtId="164" fontId="3" fillId="0" borderId="6" xfId="0" applyNumberFormat="1" applyFont="1" applyBorder="1" applyAlignment="1">
      <alignment horizontal="left"/>
    </xf>
    <xf numFmtId="0" fontId="2" fillId="0" borderId="16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164" fontId="2" fillId="0" borderId="5" xfId="0" applyNumberFormat="1" applyFont="1" applyBorder="1" applyAlignment="1">
      <alignment horizontal="left"/>
    </xf>
    <xf numFmtId="164" fontId="2" fillId="0" borderId="5" xfId="0" quotePrefix="1" applyNumberFormat="1" applyFont="1" applyBorder="1" applyAlignment="1">
      <alignment horizontal="left"/>
    </xf>
    <xf numFmtId="164" fontId="3" fillId="0" borderId="5" xfId="0" quotePrefix="1" applyNumberFormat="1" applyFont="1" applyBorder="1" applyAlignment="1">
      <alignment horizontal="left"/>
    </xf>
    <xf numFmtId="0" fontId="3" fillId="0" borderId="5" xfId="0" applyFont="1" applyBorder="1"/>
    <xf numFmtId="3" fontId="3" fillId="5" borderId="6" xfId="0" quotePrefix="1" applyNumberFormat="1" applyFont="1" applyFill="1" applyBorder="1" applyAlignment="1">
      <alignment wrapText="1"/>
    </xf>
    <xf numFmtId="2" fontId="0" fillId="0" borderId="0" xfId="0" applyNumberFormat="1" applyAlignment="1">
      <alignment wrapText="1"/>
    </xf>
    <xf numFmtId="2" fontId="3" fillId="0" borderId="16" xfId="0" applyNumberFormat="1" applyFont="1" applyBorder="1"/>
    <xf numFmtId="3" fontId="0" fillId="0" borderId="0" xfId="0" applyNumberFormat="1"/>
    <xf numFmtId="1" fontId="3" fillId="0" borderId="18" xfId="0" applyNumberFormat="1" applyFont="1" applyBorder="1" applyAlignment="1">
      <alignment horizontal="center"/>
    </xf>
    <xf numFmtId="1" fontId="3" fillId="0" borderId="4" xfId="0" applyNumberFormat="1" applyFont="1" applyBorder="1" applyAlignment="1">
      <alignment horizontal="center"/>
    </xf>
    <xf numFmtId="1" fontId="3" fillId="0" borderId="8" xfId="0" applyNumberFormat="1" applyFont="1" applyBorder="1" applyAlignment="1">
      <alignment horizontal="center"/>
    </xf>
    <xf numFmtId="2" fontId="3" fillId="0" borderId="17" xfId="0" applyNumberFormat="1" applyFont="1" applyBorder="1"/>
    <xf numFmtId="2" fontId="0" fillId="0" borderId="0" xfId="0" applyNumberFormat="1"/>
    <xf numFmtId="0" fontId="3" fillId="0" borderId="0" xfId="0" applyFont="1"/>
    <xf numFmtId="2" fontId="3" fillId="4" borderId="19" xfId="1" quotePrefix="1" applyNumberFormat="1" applyFont="1" applyFill="1" applyBorder="1" applyAlignment="1">
      <alignment wrapText="1"/>
    </xf>
    <xf numFmtId="2" fontId="3" fillId="0" borderId="19" xfId="1" applyNumberFormat="1" applyFont="1" applyFill="1" applyBorder="1" applyAlignment="1">
      <alignment wrapText="1"/>
    </xf>
    <xf numFmtId="0" fontId="3" fillId="3" borderId="20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 wrapText="1"/>
    </xf>
    <xf numFmtId="2" fontId="2" fillId="0" borderId="19" xfId="0" applyNumberFormat="1" applyFont="1" applyBorder="1" applyAlignment="1">
      <alignment wrapText="1"/>
    </xf>
    <xf numFmtId="2" fontId="2" fillId="0" borderId="6" xfId="0" applyNumberFormat="1" applyFont="1" applyBorder="1" applyAlignment="1">
      <alignment wrapText="1"/>
    </xf>
    <xf numFmtId="0" fontId="7" fillId="0" borderId="0" xfId="0" applyFont="1" applyAlignment="1">
      <alignment wrapText="1"/>
    </xf>
    <xf numFmtId="2" fontId="2" fillId="4" borderId="6" xfId="0" quotePrefix="1" applyNumberFormat="1" applyFont="1" applyFill="1" applyBorder="1" applyAlignment="1">
      <alignment wrapText="1"/>
    </xf>
    <xf numFmtId="2" fontId="2" fillId="0" borderId="16" xfId="0" applyNumberFormat="1" applyFont="1" applyBorder="1"/>
    <xf numFmtId="2" fontId="2" fillId="0" borderId="6" xfId="0" applyNumberFormat="1" applyFont="1" applyBorder="1"/>
    <xf numFmtId="2" fontId="2" fillId="0" borderId="10" xfId="0" applyNumberFormat="1" applyFont="1" applyBorder="1"/>
    <xf numFmtId="0" fontId="7" fillId="0" borderId="0" xfId="0" applyFont="1"/>
    <xf numFmtId="0" fontId="2" fillId="3" borderId="14" xfId="0" applyFont="1" applyFill="1" applyBorder="1" applyAlignment="1">
      <alignment horizontal="center" vertical="center" wrapText="1"/>
    </xf>
    <xf numFmtId="2" fontId="2" fillId="0" borderId="17" xfId="0" applyNumberFormat="1" applyFont="1" applyBorder="1"/>
    <xf numFmtId="2" fontId="2" fillId="0" borderId="7" xfId="0" applyNumberFormat="1" applyFont="1" applyBorder="1"/>
    <xf numFmtId="2" fontId="2" fillId="0" borderId="11" xfId="0" applyNumberFormat="1" applyFont="1" applyBorder="1"/>
    <xf numFmtId="2" fontId="7" fillId="0" borderId="0" xfId="0" applyNumberFormat="1" applyFont="1"/>
    <xf numFmtId="2" fontId="3" fillId="0" borderId="15" xfId="0" applyNumberFormat="1" applyFont="1" applyBorder="1"/>
    <xf numFmtId="2" fontId="3" fillId="0" borderId="5" xfId="0" applyNumberFormat="1" applyFont="1" applyBorder="1"/>
    <xf numFmtId="2" fontId="3" fillId="0" borderId="9" xfId="0" applyNumberFormat="1" applyFont="1" applyBorder="1"/>
    <xf numFmtId="0" fontId="2" fillId="0" borderId="9" xfId="0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3" fontId="3" fillId="0" borderId="10" xfId="0" applyNumberFormat="1" applyFont="1" applyBorder="1" applyAlignment="1">
      <alignment wrapText="1"/>
    </xf>
    <xf numFmtId="2" fontId="2" fillId="0" borderId="10" xfId="0" applyNumberFormat="1" applyFont="1" applyBorder="1" applyAlignment="1">
      <alignment wrapText="1"/>
    </xf>
    <xf numFmtId="0" fontId="3" fillId="3" borderId="20" xfId="0" applyFont="1" applyFill="1" applyBorder="1" applyAlignment="1">
      <alignment horizontal="center" vertical="center"/>
    </xf>
    <xf numFmtId="0" fontId="3" fillId="3" borderId="21" xfId="0" applyFont="1" applyFill="1" applyBorder="1" applyAlignment="1">
      <alignment horizontal="center" vertical="center"/>
    </xf>
    <xf numFmtId="0" fontId="3" fillId="3" borderId="22" xfId="0" applyFont="1" applyFill="1" applyBorder="1" applyAlignment="1">
      <alignment horizontal="center" vertical="center"/>
    </xf>
    <xf numFmtId="164" fontId="2" fillId="0" borderId="10" xfId="0" quotePrefix="1" applyNumberFormat="1" applyFont="1" applyBorder="1" applyAlignment="1">
      <alignment horizontal="left"/>
    </xf>
    <xf numFmtId="49" fontId="2" fillId="6" borderId="9" xfId="0" applyNumberFormat="1" applyFont="1" applyFill="1" applyBorder="1" applyAlignment="1">
      <alignment horizontal="left"/>
    </xf>
    <xf numFmtId="49" fontId="2" fillId="6" borderId="15" xfId="0" applyNumberFormat="1" applyFont="1" applyFill="1" applyBorder="1" applyAlignment="1">
      <alignment horizontal="left"/>
    </xf>
    <xf numFmtId="164" fontId="2" fillId="0" borderId="16" xfId="0" quotePrefix="1" applyNumberFormat="1" applyFont="1" applyBorder="1" applyAlignment="1">
      <alignment horizontal="left"/>
    </xf>
    <xf numFmtId="2" fontId="3" fillId="0" borderId="16" xfId="1" applyNumberFormat="1" applyFont="1" applyFill="1" applyBorder="1" applyAlignment="1">
      <alignment wrapText="1"/>
    </xf>
    <xf numFmtId="3" fontId="3" fillId="0" borderId="16" xfId="0" applyNumberFormat="1" applyFont="1" applyBorder="1" applyAlignment="1">
      <alignment wrapText="1"/>
    </xf>
    <xf numFmtId="2" fontId="2" fillId="0" borderId="16" xfId="0" applyNumberFormat="1" applyFont="1" applyBorder="1" applyAlignment="1">
      <alignment wrapText="1"/>
    </xf>
    <xf numFmtId="49" fontId="2" fillId="6" borderId="5" xfId="0" applyNumberFormat="1" applyFont="1" applyFill="1" applyBorder="1" applyAlignment="1">
      <alignment horizontal="left"/>
    </xf>
    <xf numFmtId="2" fontId="3" fillId="0" borderId="24" xfId="1" applyNumberFormat="1" applyFont="1" applyFill="1" applyBorder="1" applyAlignment="1">
      <alignment wrapText="1"/>
    </xf>
    <xf numFmtId="2" fontId="3" fillId="0" borderId="25" xfId="1" applyNumberFormat="1" applyFont="1" applyFill="1" applyBorder="1" applyAlignment="1">
      <alignment wrapText="1"/>
    </xf>
    <xf numFmtId="2" fontId="3" fillId="4" borderId="25" xfId="1" quotePrefix="1" applyNumberFormat="1" applyFont="1" applyFill="1" applyBorder="1" applyAlignment="1">
      <alignment wrapText="1"/>
    </xf>
    <xf numFmtId="2" fontId="3" fillId="0" borderId="26" xfId="1" applyNumberFormat="1" applyFont="1" applyFill="1" applyBorder="1" applyAlignment="1">
      <alignment wrapText="1"/>
    </xf>
    <xf numFmtId="4" fontId="2" fillId="0" borderId="27" xfId="0" applyNumberFormat="1" applyFont="1" applyBorder="1" applyAlignment="1">
      <alignment horizontal="right"/>
    </xf>
    <xf numFmtId="4" fontId="2" fillId="0" borderId="25" xfId="0" applyNumberFormat="1" applyFont="1" applyBorder="1" applyAlignment="1">
      <alignment horizontal="right"/>
    </xf>
    <xf numFmtId="4" fontId="2" fillId="0" borderId="26" xfId="0" applyNumberFormat="1" applyFont="1" applyBorder="1" applyAlignment="1">
      <alignment horizontal="right"/>
    </xf>
    <xf numFmtId="3" fontId="2" fillId="0" borderId="28" xfId="0" applyNumberFormat="1" applyFont="1" applyBorder="1" applyAlignment="1">
      <alignment horizontal="right"/>
    </xf>
    <xf numFmtId="3" fontId="2" fillId="0" borderId="29" xfId="0" applyNumberFormat="1" applyFont="1" applyBorder="1" applyAlignment="1">
      <alignment horizontal="right"/>
    </xf>
    <xf numFmtId="3" fontId="3" fillId="0" borderId="29" xfId="0" applyNumberFormat="1" applyFont="1" applyBorder="1" applyAlignment="1">
      <alignment horizontal="right"/>
    </xf>
    <xf numFmtId="3" fontId="2" fillId="0" borderId="29" xfId="0" quotePrefix="1" applyNumberFormat="1" applyFont="1" applyBorder="1" applyAlignment="1">
      <alignment horizontal="right"/>
    </xf>
    <xf numFmtId="3" fontId="3" fillId="0" borderId="29" xfId="0" quotePrefix="1" applyNumberFormat="1" applyFont="1" applyBorder="1" applyAlignment="1">
      <alignment horizontal="right"/>
    </xf>
    <xf numFmtId="3" fontId="2" fillId="0" borderId="30" xfId="0" applyNumberFormat="1" applyFont="1" applyBorder="1" applyAlignment="1">
      <alignment horizontal="right"/>
    </xf>
    <xf numFmtId="2" fontId="3" fillId="0" borderId="31" xfId="0" applyNumberFormat="1" applyFont="1" applyBorder="1"/>
    <xf numFmtId="2" fontId="4" fillId="0" borderId="31" xfId="0" applyNumberFormat="1" applyFont="1" applyBorder="1"/>
    <xf numFmtId="2" fontId="4" fillId="0" borderId="0" xfId="0" applyNumberFormat="1" applyFont="1"/>
    <xf numFmtId="3" fontId="3" fillId="4" borderId="19" xfId="0" quotePrefix="1" applyNumberFormat="1" applyFont="1" applyFill="1" applyBorder="1" applyAlignment="1">
      <alignment wrapText="1"/>
    </xf>
    <xf numFmtId="0" fontId="3" fillId="7" borderId="12" xfId="0" applyFont="1" applyFill="1" applyBorder="1" applyAlignment="1">
      <alignment horizontal="center" vertical="center" wrapText="1"/>
    </xf>
    <xf numFmtId="0" fontId="3" fillId="7" borderId="13" xfId="0" applyFont="1" applyFill="1" applyBorder="1" applyAlignment="1">
      <alignment horizontal="center" vertical="center" wrapText="1"/>
    </xf>
    <xf numFmtId="0" fontId="2" fillId="7" borderId="13" xfId="0" applyFont="1" applyFill="1" applyBorder="1" applyAlignment="1">
      <alignment horizontal="center" vertical="center" wrapText="1"/>
    </xf>
    <xf numFmtId="0" fontId="3" fillId="7" borderId="14" xfId="0" applyFont="1" applyFill="1" applyBorder="1" applyAlignment="1">
      <alignment horizontal="center" vertical="center" wrapText="1"/>
    </xf>
    <xf numFmtId="0" fontId="2" fillId="7" borderId="14" xfId="0" applyFont="1" applyFill="1" applyBorder="1" applyAlignment="1">
      <alignment horizontal="center" vertical="center" wrapText="1"/>
    </xf>
    <xf numFmtId="164" fontId="2" fillId="0" borderId="15" xfId="0" quotePrefix="1" applyNumberFormat="1" applyFont="1" applyBorder="1" applyAlignment="1">
      <alignment horizontal="left"/>
    </xf>
    <xf numFmtId="164" fontId="2" fillId="0" borderId="16" xfId="0" applyNumberFormat="1" applyFont="1" applyBorder="1" applyAlignment="1">
      <alignment horizontal="left"/>
    </xf>
    <xf numFmtId="0" fontId="3" fillId="0" borderId="21" xfId="0" applyFont="1" applyBorder="1" applyAlignment="1">
      <alignment horizontal="center" vertical="center" wrapText="1"/>
    </xf>
    <xf numFmtId="0" fontId="14" fillId="10" borderId="0" xfId="0" applyFont="1" applyFill="1" applyAlignment="1">
      <alignment horizontal="center"/>
    </xf>
    <xf numFmtId="0" fontId="15" fillId="0" borderId="0" xfId="0" applyFont="1"/>
    <xf numFmtId="0" fontId="16" fillId="0" borderId="0" xfId="0" applyFont="1"/>
    <xf numFmtId="0" fontId="17" fillId="0" borderId="0" xfId="0" applyFont="1"/>
    <xf numFmtId="0" fontId="19" fillId="0" borderId="0" xfId="0" applyFont="1" applyAlignment="1">
      <alignment horizontal="left"/>
    </xf>
    <xf numFmtId="0" fontId="19" fillId="0" borderId="0" xfId="0" applyFont="1" applyAlignment="1">
      <alignment horizontal="center"/>
    </xf>
    <xf numFmtId="0" fontId="19" fillId="0" borderId="0" xfId="0" applyFont="1"/>
    <xf numFmtId="0" fontId="13" fillId="0" borderId="0" xfId="0" applyFont="1"/>
    <xf numFmtId="0" fontId="13" fillId="0" borderId="36" xfId="0" applyFont="1" applyBorder="1"/>
    <xf numFmtId="0" fontId="13" fillId="0" borderId="37" xfId="0" applyFont="1" applyBorder="1"/>
    <xf numFmtId="0" fontId="0" fillId="0" borderId="38" xfId="0" applyBorder="1"/>
    <xf numFmtId="0" fontId="0" fillId="0" borderId="39" xfId="0" applyBorder="1"/>
    <xf numFmtId="0" fontId="0" fillId="0" borderId="40" xfId="0" applyBorder="1"/>
    <xf numFmtId="0" fontId="0" fillId="0" borderId="41" xfId="0" applyBorder="1"/>
    <xf numFmtId="0" fontId="0" fillId="0" borderId="42" xfId="0" applyBorder="1"/>
    <xf numFmtId="0" fontId="5" fillId="0" borderId="0" xfId="0" applyFont="1" applyAlignment="1">
      <alignment vertical="center" wrapText="1"/>
    </xf>
    <xf numFmtId="164" fontId="20" fillId="0" borderId="23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1" fillId="9" borderId="43" xfId="0" applyFont="1" applyFill="1" applyBorder="1" applyAlignment="1">
      <alignment horizontal="center" vertical="center" wrapText="1"/>
    </xf>
    <xf numFmtId="0" fontId="21" fillId="9" borderId="44" xfId="0" applyFont="1" applyFill="1" applyBorder="1" applyAlignment="1">
      <alignment horizontal="center" vertical="center" wrapText="1"/>
    </xf>
    <xf numFmtId="0" fontId="21" fillId="13" borderId="45" xfId="0" applyFont="1" applyFill="1" applyBorder="1" applyAlignment="1">
      <alignment horizontal="center" vertical="center" wrapText="1"/>
    </xf>
    <xf numFmtId="0" fontId="21" fillId="14" borderId="46" xfId="0" applyFont="1" applyFill="1" applyBorder="1" applyAlignment="1">
      <alignment horizontal="center" vertical="center" wrapText="1"/>
    </xf>
    <xf numFmtId="0" fontId="21" fillId="8" borderId="44" xfId="0" applyFont="1" applyFill="1" applyBorder="1" applyAlignment="1">
      <alignment horizontal="center" vertical="center" wrapText="1"/>
    </xf>
    <xf numFmtId="0" fontId="22" fillId="8" borderId="44" xfId="0" applyFont="1" applyFill="1" applyBorder="1" applyAlignment="1">
      <alignment vertical="center" wrapText="1"/>
    </xf>
    <xf numFmtId="0" fontId="21" fillId="8" borderId="47" xfId="0" applyFont="1" applyFill="1" applyBorder="1" applyAlignment="1">
      <alignment horizontal="center" vertical="center" wrapText="1"/>
    </xf>
    <xf numFmtId="0" fontId="3" fillId="0" borderId="0" xfId="0" quotePrefix="1" applyFont="1" applyAlignment="1">
      <alignment horizontal="center" vertical="center" wrapText="1"/>
    </xf>
    <xf numFmtId="0" fontId="3" fillId="0" borderId="0" xfId="0" quotePrefix="1" applyFont="1" applyAlignment="1">
      <alignment horizontal="left" vertical="center" wrapText="1"/>
    </xf>
    <xf numFmtId="0" fontId="0" fillId="0" borderId="48" xfId="0" applyBorder="1" applyAlignment="1">
      <alignment vertical="center" wrapText="1"/>
    </xf>
    <xf numFmtId="164" fontId="4" fillId="0" borderId="19" xfId="0" applyNumberFormat="1" applyFont="1" applyBorder="1" applyAlignment="1">
      <alignment horizontal="center" vertical="center" wrapText="1"/>
    </xf>
    <xf numFmtId="0" fontId="23" fillId="9" borderId="49" xfId="0" applyFont="1" applyFill="1" applyBorder="1" applyAlignment="1">
      <alignment horizontal="center" vertical="center" wrapText="1"/>
    </xf>
    <xf numFmtId="0" fontId="23" fillId="9" borderId="50" xfId="0" applyFont="1" applyFill="1" applyBorder="1" applyAlignment="1">
      <alignment horizontal="center" vertical="center" wrapText="1"/>
    </xf>
    <xf numFmtId="0" fontId="23" fillId="13" borderId="51" xfId="0" applyFont="1" applyFill="1" applyBorder="1" applyAlignment="1">
      <alignment horizontal="center" vertical="center" wrapText="1"/>
    </xf>
    <xf numFmtId="0" fontId="23" fillId="14" borderId="52" xfId="0" applyFont="1" applyFill="1" applyBorder="1" applyAlignment="1">
      <alignment horizontal="center" vertical="center" wrapText="1"/>
    </xf>
    <xf numFmtId="0" fontId="23" fillId="8" borderId="50" xfId="0" applyFont="1" applyFill="1" applyBorder="1" applyAlignment="1">
      <alignment horizontal="center" vertical="center" wrapText="1"/>
    </xf>
    <xf numFmtId="0" fontId="23" fillId="8" borderId="53" xfId="0" applyFont="1" applyFill="1" applyBorder="1" applyAlignment="1">
      <alignment horizontal="center" vertical="center" wrapText="1"/>
    </xf>
    <xf numFmtId="0" fontId="3" fillId="0" borderId="54" xfId="0" applyFont="1" applyBorder="1" applyAlignment="1">
      <alignment horizontal="center" vertical="center" wrapText="1"/>
    </xf>
    <xf numFmtId="0" fontId="3" fillId="0" borderId="54" xfId="0" applyFont="1" applyBorder="1" applyAlignment="1">
      <alignment horizontal="left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0" fontId="23" fillId="9" borderId="55" xfId="0" applyFont="1" applyFill="1" applyBorder="1" applyAlignment="1">
      <alignment horizontal="center" vertical="center" wrapText="1"/>
    </xf>
    <xf numFmtId="0" fontId="23" fillId="9" borderId="56" xfId="0" applyFont="1" applyFill="1" applyBorder="1" applyAlignment="1">
      <alignment horizontal="center" vertical="center" wrapText="1"/>
    </xf>
    <xf numFmtId="0" fontId="23" fillId="13" borderId="57" xfId="0" applyFont="1" applyFill="1" applyBorder="1" applyAlignment="1">
      <alignment horizontal="center" vertical="center" wrapText="1"/>
    </xf>
    <xf numFmtId="0" fontId="23" fillId="14" borderId="58" xfId="0" applyFont="1" applyFill="1" applyBorder="1" applyAlignment="1">
      <alignment horizontal="center" vertical="center" wrapText="1"/>
    </xf>
    <xf numFmtId="0" fontId="23" fillId="8" borderId="56" xfId="0" applyFont="1" applyFill="1" applyBorder="1" applyAlignment="1">
      <alignment horizontal="center" vertical="center" wrapText="1"/>
    </xf>
    <xf numFmtId="0" fontId="23" fillId="8" borderId="59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4" fillId="0" borderId="0" xfId="0" applyFont="1"/>
    <xf numFmtId="0" fontId="24" fillId="0" borderId="0" xfId="0" applyFont="1"/>
    <xf numFmtId="0" fontId="0" fillId="0" borderId="63" xfId="0" applyBorder="1"/>
    <xf numFmtId="0" fontId="23" fillId="8" borderId="50" xfId="0" applyFont="1" applyFill="1" applyBorder="1" applyAlignment="1">
      <alignment horizontal="left" vertical="center" wrapText="1"/>
    </xf>
    <xf numFmtId="0" fontId="25" fillId="0" borderId="36" xfId="0" applyFont="1" applyBorder="1"/>
    <xf numFmtId="0" fontId="25" fillId="0" borderId="0" xfId="0" applyFont="1"/>
    <xf numFmtId="0" fontId="25" fillId="0" borderId="37" xfId="0" applyFont="1" applyBorder="1"/>
    <xf numFmtId="0" fontId="21" fillId="13" borderId="60" xfId="0" applyFont="1" applyFill="1" applyBorder="1" applyAlignment="1">
      <alignment horizontal="center" vertical="center" wrapText="1"/>
    </xf>
    <xf numFmtId="0" fontId="23" fillId="13" borderId="61" xfId="0" applyFont="1" applyFill="1" applyBorder="1" applyAlignment="1">
      <alignment horizontal="center" vertical="center" wrapText="1"/>
    </xf>
    <xf numFmtId="0" fontId="23" fillId="13" borderId="62" xfId="0" applyFont="1" applyFill="1" applyBorder="1" applyAlignment="1">
      <alignment horizontal="center" vertical="center" wrapText="1"/>
    </xf>
    <xf numFmtId="0" fontId="24" fillId="0" borderId="54" xfId="0" applyFont="1" applyBorder="1" applyAlignment="1">
      <alignment horizontal="center" vertical="center" wrapText="1"/>
    </xf>
    <xf numFmtId="0" fontId="24" fillId="0" borderId="54" xfId="0" applyFont="1" applyBorder="1" applyAlignment="1">
      <alignment horizontal="left" vertical="center" wrapText="1"/>
    </xf>
    <xf numFmtId="0" fontId="21" fillId="14" borderId="64" xfId="0" applyFont="1" applyFill="1" applyBorder="1" applyAlignment="1">
      <alignment horizontal="left" vertical="center" wrapText="1"/>
    </xf>
    <xf numFmtId="0" fontId="21" fillId="8" borderId="44" xfId="0" applyFont="1" applyFill="1" applyBorder="1" applyAlignment="1">
      <alignment horizontal="left" vertical="center" wrapText="1"/>
    </xf>
    <xf numFmtId="0" fontId="22" fillId="8" borderId="44" xfId="0" applyFont="1" applyFill="1" applyBorder="1" applyAlignment="1">
      <alignment horizontal="left" vertical="center" wrapText="1"/>
    </xf>
    <xf numFmtId="0" fontId="21" fillId="8" borderId="47" xfId="0" applyFont="1" applyFill="1" applyBorder="1" applyAlignment="1">
      <alignment horizontal="left" vertical="center" wrapText="1"/>
    </xf>
    <xf numFmtId="0" fontId="23" fillId="14" borderId="65" xfId="0" applyFont="1" applyFill="1" applyBorder="1" applyAlignment="1">
      <alignment horizontal="left" vertical="center" wrapText="1"/>
    </xf>
    <xf numFmtId="0" fontId="23" fillId="8" borderId="53" xfId="0" applyFont="1" applyFill="1" applyBorder="1" applyAlignment="1">
      <alignment horizontal="left" vertical="center" wrapText="1"/>
    </xf>
    <xf numFmtId="0" fontId="23" fillId="14" borderId="66" xfId="0" applyFont="1" applyFill="1" applyBorder="1" applyAlignment="1">
      <alignment horizontal="left" vertical="center" wrapText="1"/>
    </xf>
    <xf numFmtId="0" fontId="23" fillId="8" borderId="56" xfId="0" applyFont="1" applyFill="1" applyBorder="1" applyAlignment="1">
      <alignment horizontal="left" vertical="center" wrapText="1"/>
    </xf>
    <xf numFmtId="0" fontId="23" fillId="8" borderId="59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3" fillId="7" borderId="23" xfId="0" applyFont="1" applyFill="1" applyBorder="1" applyAlignment="1">
      <alignment horizontal="center" vertical="center" wrapText="1"/>
    </xf>
    <xf numFmtId="0" fontId="4" fillId="7" borderId="23" xfId="0" applyFont="1" applyFill="1" applyBorder="1" applyAlignment="1">
      <alignment horizontal="center" vertical="center" wrapText="1"/>
    </xf>
    <xf numFmtId="4" fontId="4" fillId="0" borderId="0" xfId="0" applyNumberFormat="1" applyFont="1"/>
    <xf numFmtId="3" fontId="4" fillId="0" borderId="0" xfId="0" applyNumberFormat="1" applyFont="1"/>
    <xf numFmtId="165" fontId="0" fillId="0" borderId="0" xfId="0" applyNumberFormat="1"/>
    <xf numFmtId="165" fontId="0" fillId="15" borderId="0" xfId="0" applyNumberFormat="1" applyFill="1"/>
    <xf numFmtId="0" fontId="26" fillId="0" borderId="0" xfId="0" applyFont="1"/>
    <xf numFmtId="0" fontId="0" fillId="15" borderId="0" xfId="0" applyFill="1"/>
    <xf numFmtId="164" fontId="0" fillId="0" borderId="0" xfId="0" applyNumberFormat="1"/>
    <xf numFmtId="1" fontId="0" fillId="0" borderId="0" xfId="0" applyNumberFormat="1"/>
    <xf numFmtId="1" fontId="2" fillId="0" borderId="16" xfId="0" applyNumberFormat="1" applyFont="1" applyBorder="1" applyAlignment="1">
      <alignment horizontal="left"/>
    </xf>
    <xf numFmtId="1" fontId="2" fillId="0" borderId="6" xfId="0" applyNumberFormat="1" applyFont="1" applyBorder="1" applyAlignment="1">
      <alignment horizontal="left"/>
    </xf>
    <xf numFmtId="1" fontId="2" fillId="0" borderId="6" xfId="0" quotePrefix="1" applyNumberFormat="1" applyFont="1" applyBorder="1" applyAlignment="1">
      <alignment horizontal="left"/>
    </xf>
    <xf numFmtId="1" fontId="3" fillId="0" borderId="6" xfId="0" quotePrefix="1" applyNumberFormat="1" applyFont="1" applyBorder="1" applyAlignment="1">
      <alignment horizontal="left"/>
    </xf>
    <xf numFmtId="1" fontId="3" fillId="0" borderId="6" xfId="0" applyNumberFormat="1" applyFont="1" applyBorder="1" applyAlignment="1">
      <alignment horizontal="left"/>
    </xf>
    <xf numFmtId="1" fontId="3" fillId="0" borderId="6" xfId="0" applyNumberFormat="1" applyFont="1" applyBorder="1"/>
    <xf numFmtId="1" fontId="2" fillId="0" borderId="10" xfId="0" quotePrefix="1" applyNumberFormat="1" applyFont="1" applyBorder="1" applyAlignment="1">
      <alignment horizontal="left"/>
    </xf>
    <xf numFmtId="1" fontId="2" fillId="0" borderId="16" xfId="0" quotePrefix="1" applyNumberFormat="1" applyFont="1" applyBorder="1" applyAlignment="1">
      <alignment horizontal="left"/>
    </xf>
    <xf numFmtId="0" fontId="28" fillId="0" borderId="69" xfId="2" applyFont="1" applyBorder="1" applyAlignment="1">
      <alignment horizontal="left" vertical="top" wrapText="1"/>
    </xf>
    <xf numFmtId="166" fontId="28" fillId="0" borderId="72" xfId="2" applyNumberFormat="1" applyFont="1" applyBorder="1" applyAlignment="1">
      <alignment horizontal="right" vertical="center"/>
    </xf>
    <xf numFmtId="0" fontId="28" fillId="0" borderId="74" xfId="2" applyFont="1" applyBorder="1" applyAlignment="1">
      <alignment horizontal="left" vertical="top" wrapText="1"/>
    </xf>
    <xf numFmtId="166" fontId="28" fillId="0" borderId="75" xfId="2" applyNumberFormat="1" applyFont="1" applyBorder="1" applyAlignment="1">
      <alignment horizontal="right" vertical="center"/>
    </xf>
    <xf numFmtId="0" fontId="28" fillId="6" borderId="71" xfId="2" applyFont="1" applyFill="1" applyBorder="1" applyAlignment="1">
      <alignment horizontal="left" vertical="top" wrapText="1"/>
    </xf>
    <xf numFmtId="167" fontId="28" fillId="6" borderId="76" xfId="2" applyNumberFormat="1" applyFont="1" applyFill="1" applyBorder="1" applyAlignment="1">
      <alignment horizontal="right" vertical="center"/>
    </xf>
    <xf numFmtId="0" fontId="28" fillId="0" borderId="74" xfId="2" applyFont="1" applyBorder="1" applyAlignment="1">
      <alignment horizontal="left" vertical="top"/>
    </xf>
    <xf numFmtId="0" fontId="28" fillId="0" borderId="68" xfId="2" applyFont="1" applyBorder="1" applyAlignment="1">
      <alignment wrapText="1"/>
    </xf>
    <xf numFmtId="0" fontId="28" fillId="0" borderId="69" xfId="2" applyFont="1" applyBorder="1" applyAlignment="1">
      <alignment wrapText="1"/>
    </xf>
    <xf numFmtId="0" fontId="28" fillId="0" borderId="70" xfId="2" applyFont="1" applyBorder="1" applyAlignment="1">
      <alignment wrapText="1"/>
    </xf>
    <xf numFmtId="0" fontId="28" fillId="0" borderId="71" xfId="2" applyFont="1" applyBorder="1" applyAlignment="1">
      <alignment wrapText="1"/>
    </xf>
    <xf numFmtId="0" fontId="28" fillId="0" borderId="0" xfId="2" applyFont="1" applyAlignment="1">
      <alignment horizontal="center" wrapText="1"/>
    </xf>
    <xf numFmtId="0" fontId="5" fillId="0" borderId="0" xfId="0" applyFont="1"/>
    <xf numFmtId="166" fontId="28" fillId="0" borderId="0" xfId="2" applyNumberFormat="1" applyFont="1" applyAlignment="1">
      <alignment horizontal="right" vertical="center"/>
    </xf>
    <xf numFmtId="0" fontId="28" fillId="6" borderId="74" xfId="2" applyFont="1" applyFill="1" applyBorder="1" applyAlignment="1">
      <alignment horizontal="left" vertical="top" wrapText="1"/>
    </xf>
    <xf numFmtId="166" fontId="28" fillId="6" borderId="75" xfId="2" applyNumberFormat="1" applyFont="1" applyFill="1" applyBorder="1" applyAlignment="1">
      <alignment horizontal="right" vertical="center"/>
    </xf>
    <xf numFmtId="166" fontId="28" fillId="6" borderId="76" xfId="2" applyNumberFormat="1" applyFont="1" applyFill="1" applyBorder="1" applyAlignment="1">
      <alignment horizontal="right" vertical="center"/>
    </xf>
    <xf numFmtId="0" fontId="28" fillId="0" borderId="77" xfId="3" applyFont="1" applyBorder="1" applyAlignment="1">
      <alignment horizontal="center" wrapText="1"/>
    </xf>
    <xf numFmtId="0" fontId="28" fillId="0" borderId="78" xfId="3" applyFont="1" applyBorder="1" applyAlignment="1">
      <alignment horizontal="center" wrapText="1"/>
    </xf>
    <xf numFmtId="0" fontId="28" fillId="0" borderId="79" xfId="3" applyFont="1" applyBorder="1" applyAlignment="1">
      <alignment horizontal="center" wrapText="1"/>
    </xf>
    <xf numFmtId="0" fontId="28" fillId="0" borderId="69" xfId="3" applyFont="1" applyBorder="1" applyAlignment="1">
      <alignment horizontal="left" vertical="top" wrapText="1"/>
    </xf>
    <xf numFmtId="0" fontId="28" fillId="0" borderId="74" xfId="3" applyFont="1" applyBorder="1" applyAlignment="1">
      <alignment horizontal="left" vertical="top" wrapText="1"/>
    </xf>
    <xf numFmtId="0" fontId="28" fillId="0" borderId="71" xfId="3" applyFont="1" applyBorder="1" applyAlignment="1">
      <alignment horizontal="left" vertical="top" wrapText="1"/>
    </xf>
    <xf numFmtId="166" fontId="28" fillId="0" borderId="80" xfId="3" applyNumberFormat="1" applyFont="1" applyBorder="1" applyAlignment="1">
      <alignment horizontal="right" vertical="center" wrapText="1"/>
    </xf>
    <xf numFmtId="166" fontId="28" fillId="0" borderId="81" xfId="3" applyNumberFormat="1" applyFont="1" applyBorder="1" applyAlignment="1">
      <alignment horizontal="right" vertical="center" wrapText="1"/>
    </xf>
    <xf numFmtId="166" fontId="28" fillId="0" borderId="82" xfId="3" applyNumberFormat="1" applyFont="1" applyBorder="1" applyAlignment="1">
      <alignment horizontal="right" vertical="center" wrapText="1"/>
    </xf>
    <xf numFmtId="166" fontId="28" fillId="0" borderId="83" xfId="3" applyNumberFormat="1" applyFont="1" applyBorder="1" applyAlignment="1">
      <alignment horizontal="right" vertical="center" wrapText="1"/>
    </xf>
    <xf numFmtId="166" fontId="28" fillId="0" borderId="84" xfId="3" applyNumberFormat="1" applyFont="1" applyBorder="1" applyAlignment="1">
      <alignment horizontal="right" vertical="center" wrapText="1"/>
    </xf>
    <xf numFmtId="166" fontId="28" fillId="0" borderId="85" xfId="3" applyNumberFormat="1" applyFont="1" applyBorder="1" applyAlignment="1">
      <alignment horizontal="right" vertical="center" wrapText="1"/>
    </xf>
    <xf numFmtId="166" fontId="28" fillId="0" borderId="86" xfId="3" applyNumberFormat="1" applyFont="1" applyBorder="1" applyAlignment="1">
      <alignment horizontal="right" vertical="center" wrapText="1"/>
    </xf>
    <xf numFmtId="166" fontId="28" fillId="0" borderId="87" xfId="3" applyNumberFormat="1" applyFont="1" applyBorder="1" applyAlignment="1">
      <alignment horizontal="right" vertical="center" wrapText="1"/>
    </xf>
    <xf numFmtId="166" fontId="28" fillId="0" borderId="88" xfId="3" applyNumberFormat="1" applyFont="1" applyBorder="1" applyAlignment="1">
      <alignment horizontal="right" vertical="center" wrapText="1"/>
    </xf>
    <xf numFmtId="0" fontId="28" fillId="6" borderId="71" xfId="3" applyFont="1" applyFill="1" applyBorder="1" applyAlignment="1">
      <alignment horizontal="left" vertical="top" wrapText="1"/>
    </xf>
    <xf numFmtId="166" fontId="28" fillId="6" borderId="86" xfId="3" applyNumberFormat="1" applyFont="1" applyFill="1" applyBorder="1" applyAlignment="1">
      <alignment horizontal="right" vertical="center" wrapText="1"/>
    </xf>
    <xf numFmtId="0" fontId="28" fillId="6" borderId="74" xfId="3" applyFont="1" applyFill="1" applyBorder="1" applyAlignment="1">
      <alignment horizontal="left" vertical="top" wrapText="1"/>
    </xf>
    <xf numFmtId="166" fontId="28" fillId="6" borderId="84" xfId="3" applyNumberFormat="1" applyFont="1" applyFill="1" applyBorder="1" applyAlignment="1">
      <alignment horizontal="right" vertical="center" wrapText="1"/>
    </xf>
    <xf numFmtId="166" fontId="28" fillId="6" borderId="87" xfId="3" applyNumberFormat="1" applyFont="1" applyFill="1" applyBorder="1" applyAlignment="1">
      <alignment horizontal="right" vertical="center" wrapText="1"/>
    </xf>
    <xf numFmtId="166" fontId="28" fillId="6" borderId="85" xfId="3" applyNumberFormat="1" applyFont="1" applyFill="1" applyBorder="1" applyAlignment="1">
      <alignment horizontal="right" vertical="center" wrapText="1"/>
    </xf>
    <xf numFmtId="166" fontId="28" fillId="6" borderId="88" xfId="3" applyNumberFormat="1" applyFont="1" applyFill="1" applyBorder="1" applyAlignment="1">
      <alignment horizontal="right" vertical="center" wrapText="1"/>
    </xf>
    <xf numFmtId="166" fontId="0" fillId="0" borderId="0" xfId="0" applyNumberFormat="1" applyAlignment="1">
      <alignment wrapText="1"/>
    </xf>
    <xf numFmtId="166" fontId="28" fillId="0" borderId="89" xfId="3" applyNumberFormat="1" applyFont="1" applyBorder="1" applyAlignment="1">
      <alignment horizontal="right" vertical="center" wrapText="1"/>
    </xf>
    <xf numFmtId="166" fontId="28" fillId="0" borderId="90" xfId="3" applyNumberFormat="1" applyFont="1" applyBorder="1" applyAlignment="1">
      <alignment horizontal="right" vertical="center" wrapText="1"/>
    </xf>
    <xf numFmtId="166" fontId="28" fillId="0" borderId="91" xfId="3" applyNumberFormat="1" applyFont="1" applyBorder="1" applyAlignment="1">
      <alignment horizontal="right" vertical="center" wrapText="1"/>
    </xf>
    <xf numFmtId="166" fontId="28" fillId="0" borderId="92" xfId="3" applyNumberFormat="1" applyFont="1" applyBorder="1" applyAlignment="1">
      <alignment horizontal="right" vertical="center" wrapText="1"/>
    </xf>
    <xf numFmtId="166" fontId="28" fillId="0" borderId="93" xfId="3" applyNumberFormat="1" applyFont="1" applyBorder="1" applyAlignment="1">
      <alignment horizontal="right" vertical="center" wrapText="1"/>
    </xf>
    <xf numFmtId="166" fontId="28" fillId="0" borderId="94" xfId="3" applyNumberFormat="1" applyFont="1" applyBorder="1" applyAlignment="1">
      <alignment horizontal="right" vertical="center" wrapText="1"/>
    </xf>
    <xf numFmtId="0" fontId="28" fillId="0" borderId="95" xfId="3" applyFont="1" applyBorder="1" applyAlignment="1">
      <alignment horizontal="center" wrapText="1"/>
    </xf>
    <xf numFmtId="0" fontId="28" fillId="0" borderId="96" xfId="3" applyFont="1" applyBorder="1" applyAlignment="1">
      <alignment horizontal="center" wrapText="1"/>
    </xf>
    <xf numFmtId="0" fontId="28" fillId="0" borderId="97" xfId="3" applyFont="1" applyBorder="1" applyAlignment="1">
      <alignment horizontal="center" wrapText="1"/>
    </xf>
    <xf numFmtId="0" fontId="28" fillId="0" borderId="0" xfId="3" applyFont="1" applyAlignment="1">
      <alignment horizontal="left" vertical="top" wrapText="1"/>
    </xf>
    <xf numFmtId="166" fontId="28" fillId="0" borderId="0" xfId="3" applyNumberFormat="1" applyFont="1" applyAlignment="1">
      <alignment horizontal="right" vertical="center" wrapText="1"/>
    </xf>
    <xf numFmtId="166" fontId="28" fillId="6" borderId="83" xfId="3" applyNumberFormat="1" applyFont="1" applyFill="1" applyBorder="1" applyAlignment="1">
      <alignment horizontal="right" vertical="center" wrapText="1"/>
    </xf>
    <xf numFmtId="0" fontId="28" fillId="16" borderId="74" xfId="3" applyFont="1" applyFill="1" applyBorder="1" applyAlignment="1">
      <alignment horizontal="left" vertical="top" wrapText="1"/>
    </xf>
    <xf numFmtId="166" fontId="28" fillId="16" borderId="83" xfId="3" applyNumberFormat="1" applyFont="1" applyFill="1" applyBorder="1" applyAlignment="1">
      <alignment horizontal="right" vertical="center" wrapText="1"/>
    </xf>
    <xf numFmtId="0" fontId="31" fillId="0" borderId="77" xfId="4" applyFont="1" applyBorder="1" applyAlignment="1">
      <alignment horizontal="center" wrapText="1"/>
    </xf>
    <xf numFmtId="0" fontId="31" fillId="0" borderId="78" xfId="4" applyFont="1" applyBorder="1" applyAlignment="1">
      <alignment horizontal="center" wrapText="1"/>
    </xf>
    <xf numFmtId="0" fontId="31" fillId="0" borderId="79" xfId="4" applyFont="1" applyBorder="1" applyAlignment="1">
      <alignment horizontal="center" wrapText="1"/>
    </xf>
    <xf numFmtId="0" fontId="31" fillId="0" borderId="69" xfId="4" applyFont="1" applyBorder="1" applyAlignment="1">
      <alignment horizontal="left" vertical="top" wrapText="1"/>
    </xf>
    <xf numFmtId="0" fontId="31" fillId="0" borderId="74" xfId="4" applyFont="1" applyBorder="1" applyAlignment="1">
      <alignment horizontal="left" vertical="top" wrapText="1"/>
    </xf>
    <xf numFmtId="0" fontId="31" fillId="0" borderId="71" xfId="4" applyFont="1" applyBorder="1" applyAlignment="1">
      <alignment horizontal="left" vertical="top" wrapText="1"/>
    </xf>
    <xf numFmtId="166" fontId="31" fillId="0" borderId="80" xfId="4" applyNumberFormat="1" applyFont="1" applyBorder="1" applyAlignment="1">
      <alignment horizontal="right" vertical="center" wrapText="1"/>
    </xf>
    <xf numFmtId="166" fontId="31" fillId="0" borderId="81" xfId="4" applyNumberFormat="1" applyFont="1" applyBorder="1" applyAlignment="1">
      <alignment horizontal="right" vertical="center" wrapText="1"/>
    </xf>
    <xf numFmtId="166" fontId="31" fillId="0" borderId="82" xfId="4" applyNumberFormat="1" applyFont="1" applyBorder="1" applyAlignment="1">
      <alignment horizontal="right" vertical="center" wrapText="1"/>
    </xf>
    <xf numFmtId="166" fontId="31" fillId="0" borderId="83" xfId="4" applyNumberFormat="1" applyFont="1" applyBorder="1" applyAlignment="1">
      <alignment horizontal="right" vertical="center" wrapText="1"/>
    </xf>
    <xf numFmtId="166" fontId="31" fillId="0" borderId="84" xfId="4" applyNumberFormat="1" applyFont="1" applyBorder="1" applyAlignment="1">
      <alignment horizontal="right" vertical="center" wrapText="1"/>
    </xf>
    <xf numFmtId="166" fontId="31" fillId="0" borderId="85" xfId="4" applyNumberFormat="1" applyFont="1" applyBorder="1" applyAlignment="1">
      <alignment horizontal="right" vertical="center" wrapText="1"/>
    </xf>
    <xf numFmtId="166" fontId="31" fillId="0" borderId="86" xfId="4" applyNumberFormat="1" applyFont="1" applyBorder="1" applyAlignment="1">
      <alignment horizontal="right" vertical="center" wrapText="1"/>
    </xf>
    <xf numFmtId="166" fontId="31" fillId="0" borderId="87" xfId="4" applyNumberFormat="1" applyFont="1" applyBorder="1" applyAlignment="1">
      <alignment horizontal="right" vertical="center" wrapText="1"/>
    </xf>
    <xf numFmtId="166" fontId="31" fillId="0" borderId="88" xfId="4" applyNumberFormat="1" applyFont="1" applyBorder="1" applyAlignment="1">
      <alignment horizontal="right" vertical="center" wrapText="1"/>
    </xf>
    <xf numFmtId="0" fontId="31" fillId="0" borderId="68" xfId="4" applyFont="1" applyBorder="1" applyAlignment="1">
      <alignment vertical="top" wrapText="1"/>
    </xf>
    <xf numFmtId="0" fontId="31" fillId="0" borderId="73" xfId="4" applyFont="1" applyBorder="1" applyAlignment="1">
      <alignment vertical="top" wrapText="1"/>
    </xf>
    <xf numFmtId="0" fontId="31" fillId="0" borderId="70" xfId="4" applyFont="1" applyBorder="1" applyAlignment="1">
      <alignment vertical="top" wrapText="1"/>
    </xf>
    <xf numFmtId="0" fontId="31" fillId="0" borderId="100" xfId="4" applyFont="1" applyBorder="1" applyAlignment="1">
      <alignment wrapText="1"/>
    </xf>
    <xf numFmtId="0" fontId="31" fillId="0" borderId="101" xfId="4" applyFont="1" applyBorder="1" applyAlignment="1">
      <alignment wrapText="1"/>
    </xf>
    <xf numFmtId="0" fontId="0" fillId="0" borderId="0" xfId="0" applyAlignment="1">
      <alignment horizontal="center" vertical="center"/>
    </xf>
    <xf numFmtId="168" fontId="0" fillId="0" borderId="0" xfId="1" applyNumberFormat="1" applyFont="1" applyAlignment="1">
      <alignment wrapText="1"/>
    </xf>
    <xf numFmtId="0" fontId="28" fillId="0" borderId="74" xfId="3" applyFont="1" applyBorder="1" applyAlignment="1">
      <alignment horizontal="left" vertical="top"/>
    </xf>
    <xf numFmtId="0" fontId="28" fillId="0" borderId="104" xfId="3" applyFont="1" applyBorder="1" applyAlignment="1">
      <alignment horizontal="left" vertical="top"/>
    </xf>
    <xf numFmtId="167" fontId="28" fillId="0" borderId="105" xfId="3" applyNumberFormat="1" applyFont="1" applyBorder="1" applyAlignment="1">
      <alignment horizontal="right" vertical="center"/>
    </xf>
    <xf numFmtId="169" fontId="28" fillId="0" borderId="83" xfId="3" applyNumberFormat="1" applyFont="1" applyBorder="1" applyAlignment="1">
      <alignment horizontal="right" vertical="center"/>
    </xf>
    <xf numFmtId="0" fontId="28" fillId="0" borderId="83" xfId="3" applyFont="1" applyBorder="1" applyAlignment="1">
      <alignment horizontal="right" vertical="center"/>
    </xf>
    <xf numFmtId="0" fontId="28" fillId="0" borderId="71" xfId="3" applyFont="1" applyBorder="1" applyAlignment="1">
      <alignment horizontal="left" vertical="top"/>
    </xf>
    <xf numFmtId="167" fontId="28" fillId="0" borderId="86" xfId="3" applyNumberFormat="1" applyFont="1" applyBorder="1" applyAlignment="1">
      <alignment horizontal="right" vertical="center"/>
    </xf>
    <xf numFmtId="0" fontId="28" fillId="0" borderId="95" xfId="5" applyFont="1" applyBorder="1" applyAlignment="1">
      <alignment horizontal="center" wrapText="1"/>
    </xf>
    <xf numFmtId="0" fontId="28" fillId="0" borderId="69" xfId="5" applyFont="1" applyBorder="1" applyAlignment="1">
      <alignment horizontal="left" vertical="top" wrapText="1"/>
    </xf>
    <xf numFmtId="167" fontId="28" fillId="0" borderId="80" xfId="5" applyNumberFormat="1" applyFont="1" applyBorder="1" applyAlignment="1">
      <alignment horizontal="right" vertical="center"/>
    </xf>
    <xf numFmtId="0" fontId="28" fillId="0" borderId="74" xfId="5" applyFont="1" applyBorder="1" applyAlignment="1">
      <alignment horizontal="left" vertical="top" wrapText="1"/>
    </xf>
    <xf numFmtId="0" fontId="28" fillId="0" borderId="83" xfId="5" applyFont="1" applyBorder="1" applyAlignment="1">
      <alignment horizontal="left" vertical="center" wrapText="1"/>
    </xf>
    <xf numFmtId="0" fontId="28" fillId="0" borderId="104" xfId="5" applyFont="1" applyBorder="1" applyAlignment="1">
      <alignment horizontal="left" vertical="top" wrapText="1"/>
    </xf>
    <xf numFmtId="167" fontId="28" fillId="0" borderId="105" xfId="5" applyNumberFormat="1" applyFont="1" applyBorder="1" applyAlignment="1">
      <alignment horizontal="right" vertical="center"/>
    </xf>
    <xf numFmtId="0" fontId="28" fillId="0" borderId="83" xfId="5" applyFont="1" applyBorder="1" applyAlignment="1">
      <alignment horizontal="right" vertical="center"/>
    </xf>
    <xf numFmtId="169" fontId="28" fillId="0" borderId="83" xfId="5" applyNumberFormat="1" applyFont="1" applyBorder="1" applyAlignment="1">
      <alignment horizontal="right" vertical="center"/>
    </xf>
    <xf numFmtId="0" fontId="28" fillId="0" borderId="71" xfId="5" applyFont="1" applyBorder="1" applyAlignment="1">
      <alignment horizontal="left" vertical="top" wrapText="1"/>
    </xf>
    <xf numFmtId="167" fontId="28" fillId="0" borderId="86" xfId="5" applyNumberFormat="1" applyFont="1" applyBorder="1" applyAlignment="1">
      <alignment horizontal="right" vertical="center"/>
    </xf>
    <xf numFmtId="169" fontId="28" fillId="8" borderId="83" xfId="3" applyNumberFormat="1" applyFont="1" applyFill="1" applyBorder="1" applyAlignment="1">
      <alignment horizontal="right" vertical="center"/>
    </xf>
    <xf numFmtId="169" fontId="28" fillId="9" borderId="83" xfId="3" applyNumberFormat="1" applyFont="1" applyFill="1" applyBorder="1" applyAlignment="1">
      <alignment horizontal="right" vertical="center"/>
    </xf>
    <xf numFmtId="169" fontId="28" fillId="8" borderId="83" xfId="5" applyNumberFormat="1" applyFont="1" applyFill="1" applyBorder="1" applyAlignment="1">
      <alignment horizontal="right" vertical="center"/>
    </xf>
    <xf numFmtId="169" fontId="28" fillId="9" borderId="83" xfId="5" applyNumberFormat="1" applyFont="1" applyFill="1" applyBorder="1" applyAlignment="1">
      <alignment horizontal="right" vertical="center"/>
    </xf>
    <xf numFmtId="0" fontId="27" fillId="0" borderId="0" xfId="5"/>
    <xf numFmtId="0" fontId="6" fillId="0" borderId="0" xfId="0" applyFont="1"/>
    <xf numFmtId="0" fontId="2" fillId="0" borderId="0" xfId="0" applyFont="1" applyAlignment="1">
      <alignment horizontal="center"/>
    </xf>
    <xf numFmtId="1" fontId="3" fillId="0" borderId="0" xfId="0" applyNumberFormat="1" applyFont="1" applyAlignment="1">
      <alignment horizontal="center"/>
    </xf>
    <xf numFmtId="0" fontId="34" fillId="0" borderId="0" xfId="0" applyFont="1"/>
    <xf numFmtId="0" fontId="2" fillId="0" borderId="0" xfId="0" applyFont="1" applyAlignment="1">
      <alignment horizontal="left"/>
    </xf>
    <xf numFmtId="3" fontId="2" fillId="0" borderId="0" xfId="0" applyNumberFormat="1" applyFont="1" applyAlignment="1">
      <alignment horizontal="right"/>
    </xf>
    <xf numFmtId="2" fontId="2" fillId="0" borderId="0" xfId="1" applyNumberFormat="1" applyFont="1" applyFill="1" applyBorder="1" applyAlignment="1">
      <alignment wrapText="1"/>
    </xf>
    <xf numFmtId="3" fontId="2" fillId="0" borderId="0" xfId="0" quotePrefix="1" applyNumberFormat="1" applyFont="1" applyAlignment="1">
      <alignment wrapText="1"/>
    </xf>
    <xf numFmtId="2" fontId="3" fillId="0" borderId="0" xfId="1" applyNumberFormat="1" applyFont="1" applyFill="1" applyBorder="1" applyAlignment="1">
      <alignment wrapText="1"/>
    </xf>
    <xf numFmtId="2" fontId="2" fillId="0" borderId="0" xfId="0" quotePrefix="1" applyNumberFormat="1" applyFont="1" applyAlignment="1">
      <alignment wrapText="1"/>
    </xf>
    <xf numFmtId="2" fontId="2" fillId="0" borderId="0" xfId="1" quotePrefix="1" applyNumberFormat="1" applyFont="1" applyFill="1" applyBorder="1" applyAlignment="1">
      <alignment wrapText="1"/>
    </xf>
    <xf numFmtId="2" fontId="3" fillId="0" borderId="0" xfId="0" applyNumberFormat="1" applyFont="1"/>
    <xf numFmtId="2" fontId="2" fillId="0" borderId="0" xfId="0" applyNumberFormat="1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left"/>
    </xf>
    <xf numFmtId="0" fontId="36" fillId="0" borderId="0" xfId="0" applyFont="1" applyAlignment="1">
      <alignment horizontal="center"/>
    </xf>
    <xf numFmtId="0" fontId="36" fillId="0" borderId="0" xfId="0" applyFont="1"/>
    <xf numFmtId="0" fontId="36" fillId="0" borderId="0" xfId="0" applyFont="1" applyAlignment="1">
      <alignment wrapText="1"/>
    </xf>
    <xf numFmtId="0" fontId="37" fillId="0" borderId="0" xfId="0" applyFont="1" applyAlignment="1">
      <alignment wrapText="1"/>
    </xf>
    <xf numFmtId="0" fontId="37" fillId="0" borderId="0" xfId="0" applyFont="1"/>
    <xf numFmtId="0" fontId="41" fillId="0" borderId="20" xfId="0" applyFont="1" applyBorder="1" applyAlignment="1">
      <alignment horizontal="center" vertical="center"/>
    </xf>
    <xf numFmtId="0" fontId="41" fillId="0" borderId="21" xfId="0" applyFont="1" applyBorder="1" applyAlignment="1">
      <alignment horizontal="center" vertical="center"/>
    </xf>
    <xf numFmtId="0" fontId="41" fillId="0" borderId="22" xfId="0" applyFont="1" applyBorder="1" applyAlignment="1">
      <alignment horizontal="center" vertical="center"/>
    </xf>
    <xf numFmtId="0" fontId="41" fillId="17" borderId="20" xfId="0" applyFont="1" applyFill="1" applyBorder="1" applyAlignment="1">
      <alignment horizontal="center" vertical="center" wrapText="1"/>
    </xf>
    <xf numFmtId="0" fontId="41" fillId="17" borderId="21" xfId="0" applyFont="1" applyFill="1" applyBorder="1" applyAlignment="1">
      <alignment horizontal="center" vertical="center" wrapText="1"/>
    </xf>
    <xf numFmtId="0" fontId="38" fillId="17" borderId="21" xfId="0" applyFont="1" applyFill="1" applyBorder="1" applyAlignment="1">
      <alignment horizontal="center" vertical="center" wrapText="1"/>
    </xf>
    <xf numFmtId="0" fontId="41" fillId="3" borderId="20" xfId="0" applyFont="1" applyFill="1" applyBorder="1" applyAlignment="1">
      <alignment horizontal="center" vertical="center" wrapText="1"/>
    </xf>
    <xf numFmtId="0" fontId="41" fillId="3" borderId="21" xfId="0" applyFont="1" applyFill="1" applyBorder="1" applyAlignment="1">
      <alignment horizontal="center" vertical="center" wrapText="1"/>
    </xf>
    <xf numFmtId="0" fontId="38" fillId="3" borderId="21" xfId="0" applyFont="1" applyFill="1" applyBorder="1" applyAlignment="1">
      <alignment horizontal="center" vertical="center" wrapText="1"/>
    </xf>
    <xf numFmtId="0" fontId="38" fillId="3" borderId="118" xfId="0" applyFont="1" applyFill="1" applyBorder="1" applyAlignment="1">
      <alignment horizontal="center" vertical="center" wrapText="1"/>
    </xf>
    <xf numFmtId="0" fontId="41" fillId="3" borderId="23" xfId="0" applyFont="1" applyFill="1" applyBorder="1" applyAlignment="1">
      <alignment horizontal="center" vertical="center" wrapText="1"/>
    </xf>
    <xf numFmtId="1" fontId="35" fillId="0" borderId="18" xfId="0" applyNumberFormat="1" applyFont="1" applyBorder="1" applyAlignment="1">
      <alignment horizontal="center"/>
    </xf>
    <xf numFmtId="0" fontId="42" fillId="0" borderId="5" xfId="0" applyFont="1" applyBorder="1" applyAlignment="1">
      <alignment horizontal="center"/>
    </xf>
    <xf numFmtId="0" fontId="42" fillId="0" borderId="6" xfId="0" applyFont="1" applyBorder="1" applyAlignment="1">
      <alignment horizontal="left"/>
    </xf>
    <xf numFmtId="3" fontId="42" fillId="0" borderId="29" xfId="0" applyNumberFormat="1" applyFont="1" applyBorder="1" applyAlignment="1">
      <alignment horizontal="right"/>
    </xf>
    <xf numFmtId="2" fontId="42" fillId="0" borderId="107" xfId="1" applyNumberFormat="1" applyFont="1" applyFill="1" applyBorder="1" applyAlignment="1">
      <alignment wrapText="1"/>
    </xf>
    <xf numFmtId="3" fontId="42" fillId="0" borderId="19" xfId="0" quotePrefix="1" applyNumberFormat="1" applyFont="1" applyBorder="1" applyAlignment="1">
      <alignment wrapText="1"/>
    </xf>
    <xf numFmtId="2" fontId="35" fillId="0" borderId="6" xfId="1" quotePrefix="1" applyNumberFormat="1" applyFont="1" applyFill="1" applyBorder="1" applyAlignment="1">
      <alignment wrapText="1"/>
    </xf>
    <xf numFmtId="2" fontId="42" fillId="0" borderId="19" xfId="0" quotePrefix="1" applyNumberFormat="1" applyFont="1" applyBorder="1" applyAlignment="1">
      <alignment wrapText="1"/>
    </xf>
    <xf numFmtId="2" fontId="42" fillId="0" borderId="19" xfId="1" applyNumberFormat="1" applyFont="1" applyFill="1" applyBorder="1" applyAlignment="1">
      <alignment wrapText="1"/>
    </xf>
    <xf numFmtId="2" fontId="42" fillId="0" borderId="108" xfId="1" quotePrefix="1" applyNumberFormat="1" applyFont="1" applyFill="1" applyBorder="1" applyAlignment="1">
      <alignment wrapText="1"/>
    </xf>
    <xf numFmtId="2" fontId="35" fillId="0" borderId="107" xfId="0" applyNumberFormat="1" applyFont="1" applyBorder="1"/>
    <xf numFmtId="2" fontId="35" fillId="0" borderId="19" xfId="0" applyNumberFormat="1" applyFont="1" applyBorder="1"/>
    <xf numFmtId="2" fontId="42" fillId="0" borderId="19" xfId="0" applyNumberFormat="1" applyFont="1" applyBorder="1"/>
    <xf numFmtId="2" fontId="42" fillId="0" borderId="119" xfId="0" applyNumberFormat="1" applyFont="1" applyBorder="1"/>
    <xf numFmtId="2" fontId="41" fillId="0" borderId="4" xfId="0" applyNumberFormat="1" applyFont="1" applyBorder="1"/>
    <xf numFmtId="1" fontId="35" fillId="0" borderId="4" xfId="0" applyNumberFormat="1" applyFont="1" applyBorder="1" applyAlignment="1">
      <alignment horizontal="center"/>
    </xf>
    <xf numFmtId="2" fontId="35" fillId="0" borderId="6" xfId="1" applyNumberFormat="1" applyFont="1" applyFill="1" applyBorder="1" applyAlignment="1">
      <alignment wrapText="1"/>
    </xf>
    <xf numFmtId="0" fontId="35" fillId="0" borderId="5" xfId="0" applyFont="1" applyBorder="1" applyAlignment="1">
      <alignment horizontal="center"/>
    </xf>
    <xf numFmtId="0" fontId="35" fillId="0" borderId="6" xfId="0" applyFont="1" applyBorder="1" applyAlignment="1">
      <alignment horizontal="left"/>
    </xf>
    <xf numFmtId="164" fontId="42" fillId="0" borderId="5" xfId="0" applyNumberFormat="1" applyFont="1" applyBorder="1" applyAlignment="1">
      <alignment horizontal="center"/>
    </xf>
    <xf numFmtId="164" fontId="42" fillId="0" borderId="6" xfId="0" applyNumberFormat="1" applyFont="1" applyBorder="1" applyAlignment="1">
      <alignment horizontal="left"/>
    </xf>
    <xf numFmtId="164" fontId="42" fillId="0" borderId="5" xfId="0" quotePrefix="1" applyNumberFormat="1" applyFont="1" applyBorder="1" applyAlignment="1">
      <alignment horizontal="center"/>
    </xf>
    <xf numFmtId="164" fontId="42" fillId="0" borderId="6" xfId="0" quotePrefix="1" applyNumberFormat="1" applyFont="1" applyBorder="1" applyAlignment="1">
      <alignment horizontal="left"/>
    </xf>
    <xf numFmtId="3" fontId="42" fillId="0" borderId="29" xfId="0" quotePrefix="1" applyNumberFormat="1" applyFont="1" applyBorder="1" applyAlignment="1">
      <alignment horizontal="right"/>
    </xf>
    <xf numFmtId="164" fontId="35" fillId="0" borderId="5" xfId="0" quotePrefix="1" applyNumberFormat="1" applyFont="1" applyBorder="1" applyAlignment="1">
      <alignment horizontal="center"/>
    </xf>
    <xf numFmtId="164" fontId="35" fillId="0" borderId="6" xfId="0" quotePrefix="1" applyNumberFormat="1" applyFont="1" applyBorder="1" applyAlignment="1">
      <alignment horizontal="left"/>
    </xf>
    <xf numFmtId="0" fontId="35" fillId="0" borderId="6" xfId="0" applyFont="1" applyBorder="1"/>
    <xf numFmtId="1" fontId="35" fillId="0" borderId="8" xfId="0" applyNumberFormat="1" applyFont="1" applyBorder="1" applyAlignment="1">
      <alignment horizontal="center"/>
    </xf>
    <xf numFmtId="2" fontId="35" fillId="0" borderId="0" xfId="0" applyNumberFormat="1" applyFont="1"/>
    <xf numFmtId="2" fontId="42" fillId="0" borderId="0" xfId="0" applyNumberFormat="1" applyFont="1"/>
    <xf numFmtId="2" fontId="41" fillId="0" borderId="0" xfId="0" applyNumberFormat="1" applyFont="1"/>
    <xf numFmtId="1" fontId="35" fillId="0" borderId="0" xfId="0" applyNumberFormat="1" applyFont="1" applyAlignment="1">
      <alignment horizontal="center"/>
    </xf>
    <xf numFmtId="0" fontId="42" fillId="0" borderId="0" xfId="0" applyFont="1" applyAlignment="1">
      <alignment horizontal="center"/>
    </xf>
    <xf numFmtId="0" fontId="42" fillId="0" borderId="0" xfId="0" applyFont="1" applyAlignment="1">
      <alignment horizontal="left"/>
    </xf>
    <xf numFmtId="3" fontId="42" fillId="0" borderId="0" xfId="0" applyNumberFormat="1" applyFont="1" applyAlignment="1">
      <alignment horizontal="right"/>
    </xf>
    <xf numFmtId="2" fontId="42" fillId="0" borderId="0" xfId="1" applyNumberFormat="1" applyFont="1" applyFill="1" applyBorder="1" applyAlignment="1">
      <alignment wrapText="1"/>
    </xf>
    <xf numFmtId="3" fontId="42" fillId="0" borderId="0" xfId="0" quotePrefix="1" applyNumberFormat="1" applyFont="1" applyAlignment="1">
      <alignment wrapText="1"/>
    </xf>
    <xf numFmtId="2" fontId="35" fillId="0" borderId="0" xfId="1" applyNumberFormat="1" applyFont="1" applyFill="1" applyBorder="1" applyAlignment="1">
      <alignment wrapText="1"/>
    </xf>
    <xf numFmtId="2" fontId="42" fillId="0" borderId="0" xfId="0" quotePrefix="1" applyNumberFormat="1" applyFont="1" applyAlignment="1">
      <alignment wrapText="1"/>
    </xf>
    <xf numFmtId="2" fontId="42" fillId="0" borderId="0" xfId="1" quotePrefix="1" applyNumberFormat="1" applyFont="1" applyFill="1" applyBorder="1" applyAlignment="1">
      <alignment wrapText="1"/>
    </xf>
    <xf numFmtId="0" fontId="35" fillId="0" borderId="0" xfId="0" applyFont="1" applyAlignment="1">
      <alignment horizontal="left"/>
    </xf>
    <xf numFmtId="2" fontId="36" fillId="0" borderId="0" xfId="0" applyNumberFormat="1" applyFont="1" applyAlignment="1">
      <alignment wrapText="1"/>
    </xf>
    <xf numFmtId="3" fontId="36" fillId="0" borderId="0" xfId="0" applyNumberFormat="1" applyFont="1"/>
    <xf numFmtId="0" fontId="43" fillId="0" borderId="0" xfId="0" applyFont="1" applyAlignment="1">
      <alignment horizontal="center"/>
    </xf>
    <xf numFmtId="0" fontId="43" fillId="0" borderId="0" xfId="0" applyFont="1"/>
    <xf numFmtId="0" fontId="47" fillId="0" borderId="20" xfId="0" applyFont="1" applyBorder="1" applyAlignment="1">
      <alignment horizontal="center" vertical="center"/>
    </xf>
    <xf numFmtId="0" fontId="47" fillId="0" borderId="21" xfId="0" applyFont="1" applyBorder="1" applyAlignment="1">
      <alignment horizontal="center" vertical="center"/>
    </xf>
    <xf numFmtId="0" fontId="47" fillId="0" borderId="22" xfId="0" applyFont="1" applyBorder="1" applyAlignment="1">
      <alignment horizontal="center" vertical="center"/>
    </xf>
    <xf numFmtId="0" fontId="47" fillId="17" borderId="20" xfId="0" applyFont="1" applyFill="1" applyBorder="1" applyAlignment="1">
      <alignment horizontal="center" vertical="center" wrapText="1"/>
    </xf>
    <xf numFmtId="0" fontId="47" fillId="17" borderId="21" xfId="0" applyFont="1" applyFill="1" applyBorder="1" applyAlignment="1">
      <alignment horizontal="center" vertical="center" wrapText="1"/>
    </xf>
    <xf numFmtId="0" fontId="44" fillId="17" borderId="21" xfId="0" applyFont="1" applyFill="1" applyBorder="1" applyAlignment="1">
      <alignment horizontal="center" vertical="center" wrapText="1"/>
    </xf>
    <xf numFmtId="0" fontId="47" fillId="3" borderId="20" xfId="0" applyFont="1" applyFill="1" applyBorder="1" applyAlignment="1">
      <alignment horizontal="center" vertical="center" wrapText="1"/>
    </xf>
    <xf numFmtId="0" fontId="47" fillId="3" borderId="21" xfId="0" applyFont="1" applyFill="1" applyBorder="1" applyAlignment="1">
      <alignment horizontal="center" vertical="center" wrapText="1"/>
    </xf>
    <xf numFmtId="0" fontId="44" fillId="3" borderId="21" xfId="0" applyFont="1" applyFill="1" applyBorder="1" applyAlignment="1">
      <alignment horizontal="center" vertical="center" wrapText="1"/>
    </xf>
    <xf numFmtId="0" fontId="44" fillId="3" borderId="118" xfId="0" applyFont="1" applyFill="1" applyBorder="1" applyAlignment="1">
      <alignment horizontal="center" vertical="center" wrapText="1"/>
    </xf>
    <xf numFmtId="0" fontId="47" fillId="3" borderId="1" xfId="0" applyFont="1" applyFill="1" applyBorder="1" applyAlignment="1">
      <alignment horizontal="center" vertical="center" wrapText="1"/>
    </xf>
    <xf numFmtId="0" fontId="47" fillId="3" borderId="23" xfId="0" applyFont="1" applyFill="1" applyBorder="1" applyAlignment="1">
      <alignment horizontal="center" vertical="center" wrapText="1"/>
    </xf>
    <xf numFmtId="0" fontId="48" fillId="0" borderId="15" xfId="0" applyFont="1" applyBorder="1" applyAlignment="1">
      <alignment horizontal="center"/>
    </xf>
    <xf numFmtId="0" fontId="48" fillId="0" borderId="16" xfId="0" applyFont="1" applyBorder="1" applyAlignment="1">
      <alignment horizontal="left"/>
    </xf>
    <xf numFmtId="3" fontId="48" fillId="0" borderId="28" xfId="0" applyNumberFormat="1" applyFont="1" applyBorder="1" applyAlignment="1">
      <alignment horizontal="right"/>
    </xf>
    <xf numFmtId="4" fontId="48" fillId="0" borderId="15" xfId="0" applyNumberFormat="1" applyFont="1" applyBorder="1" applyAlignment="1">
      <alignment horizontal="right"/>
    </xf>
    <xf numFmtId="3" fontId="48" fillId="0" borderId="16" xfId="0" applyNumberFormat="1" applyFont="1" applyBorder="1" applyAlignment="1">
      <alignment horizontal="right"/>
    </xf>
    <xf numFmtId="4" fontId="48" fillId="0" borderId="16" xfId="0" applyNumberFormat="1" applyFont="1" applyBorder="1" applyAlignment="1">
      <alignment horizontal="right"/>
    </xf>
    <xf numFmtId="2" fontId="48" fillId="0" borderId="28" xfId="1" quotePrefix="1" applyNumberFormat="1" applyFont="1" applyFill="1" applyBorder="1" applyAlignment="1">
      <alignment wrapText="1"/>
    </xf>
    <xf numFmtId="2" fontId="43" fillId="0" borderId="15" xfId="0" applyNumberFormat="1" applyFont="1" applyBorder="1"/>
    <xf numFmtId="2" fontId="43" fillId="0" borderId="16" xfId="0" applyNumberFormat="1" applyFont="1" applyBorder="1"/>
    <xf numFmtId="2" fontId="48" fillId="0" borderId="16" xfId="0" applyNumberFormat="1" applyFont="1" applyBorder="1"/>
    <xf numFmtId="2" fontId="48" fillId="0" borderId="17" xfId="0" applyNumberFormat="1" applyFont="1" applyBorder="1"/>
    <xf numFmtId="2" fontId="47" fillId="0" borderId="18" xfId="0" applyNumberFormat="1" applyFont="1" applyBorder="1"/>
    <xf numFmtId="1" fontId="43" fillId="0" borderId="18" xfId="0" applyNumberFormat="1" applyFont="1" applyBorder="1" applyAlignment="1">
      <alignment horizontal="center"/>
    </xf>
    <xf numFmtId="0" fontId="48" fillId="0" borderId="5" xfId="0" applyFont="1" applyBorder="1" applyAlignment="1">
      <alignment horizontal="center"/>
    </xf>
    <xf numFmtId="0" fontId="48" fillId="0" borderId="6" xfId="0" applyFont="1" applyBorder="1" applyAlignment="1">
      <alignment horizontal="left"/>
    </xf>
    <xf numFmtId="3" fontId="48" fillId="0" borderId="29" xfId="0" applyNumberFormat="1" applyFont="1" applyBorder="1" applyAlignment="1">
      <alignment horizontal="right"/>
    </xf>
    <xf numFmtId="2" fontId="48" fillId="0" borderId="107" xfId="1" applyNumberFormat="1" applyFont="1" applyFill="1" applyBorder="1" applyAlignment="1">
      <alignment wrapText="1"/>
    </xf>
    <xf numFmtId="3" fontId="48" fillId="0" borderId="19" xfId="0" quotePrefix="1" applyNumberFormat="1" applyFont="1" applyBorder="1" applyAlignment="1">
      <alignment wrapText="1"/>
    </xf>
    <xf numFmtId="2" fontId="43" fillId="0" borderId="6" xfId="1" quotePrefix="1" applyNumberFormat="1" applyFont="1" applyFill="1" applyBorder="1" applyAlignment="1">
      <alignment wrapText="1"/>
    </xf>
    <xf numFmtId="2" fontId="48" fillId="0" borderId="19" xfId="0" quotePrefix="1" applyNumberFormat="1" applyFont="1" applyBorder="1" applyAlignment="1">
      <alignment wrapText="1"/>
    </xf>
    <xf numFmtId="2" fontId="48" fillId="0" borderId="19" xfId="1" applyNumberFormat="1" applyFont="1" applyFill="1" applyBorder="1" applyAlignment="1">
      <alignment wrapText="1"/>
    </xf>
    <xf numFmtId="2" fontId="48" fillId="0" borderId="108" xfId="1" quotePrefix="1" applyNumberFormat="1" applyFont="1" applyFill="1" applyBorder="1" applyAlignment="1">
      <alignment wrapText="1"/>
    </xf>
    <xf numFmtId="2" fontId="43" fillId="0" borderId="107" xfId="0" applyNumberFormat="1" applyFont="1" applyBorder="1"/>
    <xf numFmtId="2" fontId="43" fillId="0" borderId="19" xfId="0" applyNumberFormat="1" applyFont="1" applyBorder="1"/>
    <xf numFmtId="2" fontId="48" fillId="0" borderId="19" xfId="0" applyNumberFormat="1" applyFont="1" applyBorder="1"/>
    <xf numFmtId="2" fontId="48" fillId="0" borderId="119" xfId="0" applyNumberFormat="1" applyFont="1" applyBorder="1"/>
    <xf numFmtId="2" fontId="47" fillId="0" borderId="4" xfId="0" applyNumberFormat="1" applyFont="1" applyBorder="1"/>
    <xf numFmtId="1" fontId="43" fillId="0" borderId="4" xfId="0" applyNumberFormat="1" applyFont="1" applyBorder="1" applyAlignment="1">
      <alignment horizontal="center"/>
    </xf>
    <xf numFmtId="2" fontId="43" fillId="0" borderId="6" xfId="1" applyNumberFormat="1" applyFont="1" applyFill="1" applyBorder="1" applyAlignment="1">
      <alignment wrapText="1"/>
    </xf>
    <xf numFmtId="0" fontId="43" fillId="0" borderId="5" xfId="0" applyFont="1" applyBorder="1" applyAlignment="1">
      <alignment horizontal="center"/>
    </xf>
    <xf numFmtId="0" fontId="43" fillId="0" borderId="6" xfId="0" applyFont="1" applyBorder="1" applyAlignment="1">
      <alignment horizontal="left"/>
    </xf>
    <xf numFmtId="164" fontId="48" fillId="0" borderId="5" xfId="0" applyNumberFormat="1" applyFont="1" applyBorder="1" applyAlignment="1">
      <alignment horizontal="center"/>
    </xf>
    <xf numFmtId="164" fontId="48" fillId="0" borderId="6" xfId="0" applyNumberFormat="1" applyFont="1" applyBorder="1" applyAlignment="1">
      <alignment horizontal="left"/>
    </xf>
    <xf numFmtId="164" fontId="48" fillId="0" borderId="5" xfId="0" quotePrefix="1" applyNumberFormat="1" applyFont="1" applyBorder="1" applyAlignment="1">
      <alignment horizontal="center"/>
    </xf>
    <xf numFmtId="164" fontId="48" fillId="0" borderId="6" xfId="0" quotePrefix="1" applyNumberFormat="1" applyFont="1" applyBorder="1" applyAlignment="1">
      <alignment horizontal="left"/>
    </xf>
    <xf numFmtId="3" fontId="48" fillId="0" borderId="29" xfId="0" quotePrefix="1" applyNumberFormat="1" applyFont="1" applyBorder="1" applyAlignment="1">
      <alignment horizontal="right"/>
    </xf>
    <xf numFmtId="164" fontId="43" fillId="0" borderId="5" xfId="0" quotePrefix="1" applyNumberFormat="1" applyFont="1" applyBorder="1" applyAlignment="1">
      <alignment horizontal="center"/>
    </xf>
    <xf numFmtId="164" fontId="43" fillId="0" borderId="6" xfId="0" quotePrefix="1" applyNumberFormat="1" applyFont="1" applyBorder="1" applyAlignment="1">
      <alignment horizontal="left"/>
    </xf>
    <xf numFmtId="0" fontId="43" fillId="0" borderId="6" xfId="0" applyFont="1" applyBorder="1"/>
    <xf numFmtId="164" fontId="43" fillId="0" borderId="6" xfId="0" applyNumberFormat="1" applyFont="1" applyBorder="1" applyAlignment="1">
      <alignment horizontal="left"/>
    </xf>
    <xf numFmtId="164" fontId="48" fillId="0" borderId="111" xfId="0" quotePrefix="1" applyNumberFormat="1" applyFont="1" applyBorder="1" applyAlignment="1">
      <alignment horizontal="center"/>
    </xf>
    <xf numFmtId="164" fontId="48" fillId="0" borderId="112" xfId="0" quotePrefix="1" applyNumberFormat="1" applyFont="1" applyBorder="1" applyAlignment="1">
      <alignment horizontal="left"/>
    </xf>
    <xf numFmtId="3" fontId="48" fillId="0" borderId="113" xfId="0" quotePrefix="1" applyNumberFormat="1" applyFont="1" applyBorder="1" applyAlignment="1">
      <alignment horizontal="right"/>
    </xf>
    <xf numFmtId="2" fontId="48" fillId="0" borderId="31" xfId="1" applyNumberFormat="1" applyFont="1" applyFill="1" applyBorder="1" applyAlignment="1">
      <alignment wrapText="1"/>
    </xf>
    <xf numFmtId="3" fontId="48" fillId="0" borderId="110" xfId="0" quotePrefix="1" applyNumberFormat="1" applyFont="1" applyBorder="1" applyAlignment="1">
      <alignment wrapText="1"/>
    </xf>
    <xf numFmtId="2" fontId="43" fillId="0" borderId="112" xfId="1" quotePrefix="1" applyNumberFormat="1" applyFont="1" applyFill="1" applyBorder="1" applyAlignment="1">
      <alignment wrapText="1"/>
    </xf>
    <xf numFmtId="2" fontId="48" fillId="0" borderId="110" xfId="0" quotePrefix="1" applyNumberFormat="1" applyFont="1" applyBorder="1" applyAlignment="1">
      <alignment wrapText="1"/>
    </xf>
    <xf numFmtId="2" fontId="48" fillId="0" borderId="110" xfId="1" applyNumberFormat="1" applyFont="1" applyFill="1" applyBorder="1" applyAlignment="1">
      <alignment wrapText="1"/>
    </xf>
    <xf numFmtId="2" fontId="48" fillId="0" borderId="115" xfId="1" quotePrefix="1" applyNumberFormat="1" applyFont="1" applyFill="1" applyBorder="1" applyAlignment="1">
      <alignment wrapText="1"/>
    </xf>
    <xf numFmtId="2" fontId="43" fillId="0" borderId="116" xfId="0" applyNumberFormat="1" applyFont="1" applyBorder="1"/>
    <xf numFmtId="2" fontId="43" fillId="0" borderId="117" xfId="0" applyNumberFormat="1" applyFont="1" applyBorder="1"/>
    <xf numFmtId="2" fontId="48" fillId="0" borderId="117" xfId="0" applyNumberFormat="1" applyFont="1" applyBorder="1"/>
    <xf numFmtId="2" fontId="48" fillId="0" borderId="120" xfId="0" applyNumberFormat="1" applyFont="1" applyBorder="1"/>
    <xf numFmtId="2" fontId="47" fillId="0" borderId="8" xfId="0" applyNumberFormat="1" applyFont="1" applyBorder="1"/>
    <xf numFmtId="1" fontId="43" fillId="0" borderId="8" xfId="0" applyNumberFormat="1" applyFont="1" applyBorder="1" applyAlignment="1">
      <alignment horizontal="center"/>
    </xf>
    <xf numFmtId="2" fontId="44" fillId="17" borderId="109" xfId="1" applyNumberFormat="1" applyFont="1" applyFill="1" applyBorder="1" applyAlignment="1">
      <alignment wrapText="1"/>
    </xf>
    <xf numFmtId="3" fontId="44" fillId="17" borderId="21" xfId="0" quotePrefix="1" applyNumberFormat="1" applyFont="1" applyFill="1" applyBorder="1" applyAlignment="1">
      <alignment wrapText="1"/>
    </xf>
    <xf numFmtId="2" fontId="47" fillId="17" borderId="21" xfId="1" applyNumberFormat="1" applyFont="1" applyFill="1" applyBorder="1" applyAlignment="1">
      <alignment wrapText="1"/>
    </xf>
    <xf numFmtId="2" fontId="44" fillId="17" borderId="21" xfId="0" quotePrefix="1" applyNumberFormat="1" applyFont="1" applyFill="1" applyBorder="1" applyAlignment="1">
      <alignment wrapText="1"/>
    </xf>
    <xf numFmtId="2" fontId="44" fillId="17" borderId="21" xfId="1" applyNumberFormat="1" applyFont="1" applyFill="1" applyBorder="1" applyAlignment="1">
      <alignment wrapText="1"/>
    </xf>
    <xf numFmtId="2" fontId="44" fillId="17" borderId="22" xfId="1" quotePrefix="1" applyNumberFormat="1" applyFont="1" applyFill="1" applyBorder="1" applyAlignment="1">
      <alignment wrapText="1"/>
    </xf>
    <xf numFmtId="2" fontId="43" fillId="0" borderId="0" xfId="0" applyNumberFormat="1" applyFont="1"/>
    <xf numFmtId="2" fontId="48" fillId="0" borderId="0" xfId="0" applyNumberFormat="1" applyFont="1"/>
    <xf numFmtId="2" fontId="47" fillId="0" borderId="0" xfId="0" applyNumberFormat="1" applyFont="1"/>
    <xf numFmtId="1" fontId="43" fillId="0" borderId="0" xfId="0" applyNumberFormat="1" applyFont="1" applyAlignment="1">
      <alignment horizontal="center"/>
    </xf>
    <xf numFmtId="2" fontId="38" fillId="17" borderId="109" xfId="1" applyNumberFormat="1" applyFont="1" applyFill="1" applyBorder="1" applyAlignment="1">
      <alignment horizontal="right" vertical="center" wrapText="1"/>
    </xf>
    <xf numFmtId="3" fontId="38" fillId="17" borderId="21" xfId="0" quotePrefix="1" applyNumberFormat="1" applyFont="1" applyFill="1" applyBorder="1" applyAlignment="1">
      <alignment horizontal="right" vertical="center" wrapText="1"/>
    </xf>
    <xf numFmtId="2" fontId="41" fillId="17" borderId="21" xfId="1" applyNumberFormat="1" applyFont="1" applyFill="1" applyBorder="1" applyAlignment="1">
      <alignment horizontal="right" vertical="center" wrapText="1"/>
    </xf>
    <xf numFmtId="2" fontId="38" fillId="17" borderId="21" xfId="0" quotePrefix="1" applyNumberFormat="1" applyFont="1" applyFill="1" applyBorder="1" applyAlignment="1">
      <alignment horizontal="right" vertical="center" wrapText="1"/>
    </xf>
    <xf numFmtId="2" fontId="38" fillId="17" borderId="21" xfId="1" applyNumberFormat="1" applyFont="1" applyFill="1" applyBorder="1" applyAlignment="1">
      <alignment horizontal="right" vertical="center" wrapText="1"/>
    </xf>
    <xf numFmtId="2" fontId="38" fillId="17" borderId="22" xfId="1" quotePrefix="1" applyNumberFormat="1" applyFont="1" applyFill="1" applyBorder="1" applyAlignment="1">
      <alignment horizontal="right" vertical="center" wrapText="1"/>
    </xf>
    <xf numFmtId="0" fontId="43" fillId="0" borderId="0" xfId="0" applyFont="1" applyAlignment="1">
      <alignment wrapText="1"/>
    </xf>
    <xf numFmtId="0" fontId="48" fillId="0" borderId="0" xfId="0" applyFont="1" applyAlignment="1">
      <alignment wrapText="1"/>
    </xf>
    <xf numFmtId="0" fontId="48" fillId="0" borderId="0" xfId="0" applyFont="1"/>
    <xf numFmtId="0" fontId="47" fillId="0" borderId="23" xfId="0" applyFont="1" applyBorder="1" applyAlignment="1">
      <alignment horizontal="center" vertical="center"/>
    </xf>
    <xf numFmtId="0" fontId="48" fillId="0" borderId="18" xfId="0" applyFont="1" applyBorder="1" applyAlignment="1">
      <alignment horizontal="left"/>
    </xf>
    <xf numFmtId="2" fontId="48" fillId="0" borderId="27" xfId="1" applyNumberFormat="1" applyFont="1" applyFill="1" applyBorder="1" applyAlignment="1">
      <alignment wrapText="1"/>
    </xf>
    <xf numFmtId="2" fontId="43" fillId="0" borderId="16" xfId="1" applyNumberFormat="1" applyFont="1" applyFill="1" applyBorder="1" applyAlignment="1">
      <alignment wrapText="1"/>
    </xf>
    <xf numFmtId="2" fontId="48" fillId="0" borderId="16" xfId="1" applyNumberFormat="1" applyFont="1" applyFill="1" applyBorder="1" applyAlignment="1">
      <alignment wrapText="1"/>
    </xf>
    <xf numFmtId="2" fontId="44" fillId="0" borderId="18" xfId="0" applyNumberFormat="1" applyFont="1" applyBorder="1"/>
    <xf numFmtId="0" fontId="48" fillId="0" borderId="4" xfId="0" applyFont="1" applyBorder="1" applyAlignment="1">
      <alignment horizontal="left"/>
    </xf>
    <xf numFmtId="2" fontId="48" fillId="0" borderId="24" xfId="1" applyNumberFormat="1" applyFont="1" applyFill="1" applyBorder="1" applyAlignment="1">
      <alignment wrapText="1"/>
    </xf>
    <xf numFmtId="0" fontId="44" fillId="0" borderId="23" xfId="0" applyFont="1" applyBorder="1" applyAlignment="1">
      <alignment horizontal="left" vertical="center" wrapText="1"/>
    </xf>
    <xf numFmtId="2" fontId="44" fillId="17" borderId="109" xfId="1" applyNumberFormat="1" applyFont="1" applyFill="1" applyBorder="1" applyAlignment="1">
      <alignment horizontal="right" vertical="center" wrapText="1"/>
    </xf>
    <xf numFmtId="3" fontId="44" fillId="17" borderId="21" xfId="0" quotePrefix="1" applyNumberFormat="1" applyFont="1" applyFill="1" applyBorder="1" applyAlignment="1">
      <alignment horizontal="right" vertical="center" wrapText="1"/>
    </xf>
    <xf numFmtId="2" fontId="47" fillId="17" borderId="21" xfId="1" applyNumberFormat="1" applyFont="1" applyFill="1" applyBorder="1" applyAlignment="1">
      <alignment horizontal="right" vertical="center" wrapText="1"/>
    </xf>
    <xf numFmtId="2" fontId="44" fillId="17" borderId="21" xfId="0" quotePrefix="1" applyNumberFormat="1" applyFont="1" applyFill="1" applyBorder="1" applyAlignment="1">
      <alignment horizontal="right" vertical="center" wrapText="1"/>
    </xf>
    <xf numFmtId="2" fontId="44" fillId="17" borderId="21" xfId="1" applyNumberFormat="1" applyFont="1" applyFill="1" applyBorder="1" applyAlignment="1">
      <alignment horizontal="right" vertical="center" wrapText="1"/>
    </xf>
    <xf numFmtId="2" fontId="44" fillId="17" borderId="22" xfId="1" quotePrefix="1" applyNumberFormat="1" applyFont="1" applyFill="1" applyBorder="1" applyAlignment="1">
      <alignment horizontal="right" vertical="center" wrapText="1"/>
    </xf>
    <xf numFmtId="0" fontId="48" fillId="0" borderId="0" xfId="0" applyFont="1" applyAlignment="1">
      <alignment horizontal="left"/>
    </xf>
    <xf numFmtId="2" fontId="48" fillId="0" borderId="0" xfId="1" applyNumberFormat="1" applyFont="1" applyFill="1" applyBorder="1" applyAlignment="1">
      <alignment wrapText="1"/>
    </xf>
    <xf numFmtId="3" fontId="48" fillId="0" borderId="0" xfId="0" quotePrefix="1" applyNumberFormat="1" applyFont="1" applyAlignment="1">
      <alignment wrapText="1"/>
    </xf>
    <xf numFmtId="2" fontId="43" fillId="0" borderId="0" xfId="1" applyNumberFormat="1" applyFont="1" applyFill="1" applyBorder="1" applyAlignment="1">
      <alignment wrapText="1"/>
    </xf>
    <xf numFmtId="2" fontId="48" fillId="0" borderId="0" xfId="0" quotePrefix="1" applyNumberFormat="1" applyFont="1" applyAlignment="1">
      <alignment wrapText="1"/>
    </xf>
    <xf numFmtId="2" fontId="48" fillId="0" borderId="0" xfId="1" quotePrefix="1" applyNumberFormat="1" applyFont="1" applyFill="1" applyBorder="1" applyAlignment="1">
      <alignment wrapText="1"/>
    </xf>
    <xf numFmtId="2" fontId="43" fillId="0" borderId="0" xfId="0" applyNumberFormat="1" applyFont="1" applyAlignment="1">
      <alignment wrapText="1"/>
    </xf>
    <xf numFmtId="2" fontId="48" fillId="0" borderId="16" xfId="0" quotePrefix="1" applyNumberFormat="1" applyFont="1" applyBorder="1" applyAlignment="1">
      <alignment wrapText="1"/>
    </xf>
    <xf numFmtId="0" fontId="49" fillId="0" borderId="0" xfId="0" applyFont="1" applyAlignment="1">
      <alignment horizontal="left"/>
    </xf>
    <xf numFmtId="2" fontId="38" fillId="19" borderId="109" xfId="1" applyNumberFormat="1" applyFont="1" applyFill="1" applyBorder="1" applyAlignment="1">
      <alignment wrapText="1"/>
    </xf>
    <xf numFmtId="3" fontId="38" fillId="19" borderId="21" xfId="0" quotePrefix="1" applyNumberFormat="1" applyFont="1" applyFill="1" applyBorder="1" applyAlignment="1">
      <alignment wrapText="1"/>
    </xf>
    <xf numFmtId="2" fontId="41" fillId="19" borderId="21" xfId="1" applyNumberFormat="1" applyFont="1" applyFill="1" applyBorder="1" applyAlignment="1">
      <alignment wrapText="1"/>
    </xf>
    <xf numFmtId="2" fontId="38" fillId="19" borderId="21" xfId="0" quotePrefix="1" applyNumberFormat="1" applyFont="1" applyFill="1" applyBorder="1" applyAlignment="1">
      <alignment wrapText="1"/>
    </xf>
    <xf numFmtId="2" fontId="38" fillId="19" borderId="21" xfId="1" applyNumberFormat="1" applyFont="1" applyFill="1" applyBorder="1" applyAlignment="1">
      <alignment wrapText="1"/>
    </xf>
    <xf numFmtId="2" fontId="38" fillId="19" borderId="118" xfId="1" quotePrefix="1" applyNumberFormat="1" applyFont="1" applyFill="1" applyBorder="1" applyAlignment="1">
      <alignment wrapText="1"/>
    </xf>
    <xf numFmtId="2" fontId="41" fillId="20" borderId="20" xfId="0" applyNumberFormat="1" applyFont="1" applyFill="1" applyBorder="1"/>
    <xf numFmtId="2" fontId="41" fillId="20" borderId="21" xfId="0" applyNumberFormat="1" applyFont="1" applyFill="1" applyBorder="1"/>
    <xf numFmtId="2" fontId="38" fillId="20" borderId="21" xfId="0" applyNumberFormat="1" applyFont="1" applyFill="1" applyBorder="1"/>
    <xf numFmtId="2" fontId="38" fillId="20" borderId="118" xfId="0" applyNumberFormat="1" applyFont="1" applyFill="1" applyBorder="1"/>
    <xf numFmtId="2" fontId="41" fillId="20" borderId="23" xfId="0" applyNumberFormat="1" applyFont="1" applyFill="1" applyBorder="1"/>
    <xf numFmtId="2" fontId="41" fillId="3" borderId="20" xfId="0" applyNumberFormat="1" applyFont="1" applyFill="1" applyBorder="1"/>
    <xf numFmtId="2" fontId="41" fillId="3" borderId="21" xfId="0" applyNumberFormat="1" applyFont="1" applyFill="1" applyBorder="1"/>
    <xf numFmtId="2" fontId="38" fillId="3" borderId="21" xfId="0" applyNumberFormat="1" applyFont="1" applyFill="1" applyBorder="1"/>
    <xf numFmtId="2" fontId="38" fillId="3" borderId="118" xfId="0" applyNumberFormat="1" applyFont="1" applyFill="1" applyBorder="1"/>
    <xf numFmtId="2" fontId="41" fillId="3" borderId="23" xfId="0" applyNumberFormat="1" applyFont="1" applyFill="1" applyBorder="1"/>
    <xf numFmtId="2" fontId="44" fillId="19" borderId="109" xfId="1" applyNumberFormat="1" applyFont="1" applyFill="1" applyBorder="1" applyAlignment="1">
      <alignment wrapText="1"/>
    </xf>
    <xf numFmtId="3" fontId="44" fillId="19" borderId="21" xfId="0" quotePrefix="1" applyNumberFormat="1" applyFont="1" applyFill="1" applyBorder="1" applyAlignment="1">
      <alignment wrapText="1"/>
    </xf>
    <xf numFmtId="2" fontId="47" fillId="19" borderId="21" xfId="1" applyNumberFormat="1" applyFont="1" applyFill="1" applyBorder="1" applyAlignment="1">
      <alignment wrapText="1"/>
    </xf>
    <xf numFmtId="2" fontId="44" fillId="19" borderId="21" xfId="0" quotePrefix="1" applyNumberFormat="1" applyFont="1" applyFill="1" applyBorder="1" applyAlignment="1">
      <alignment wrapText="1"/>
    </xf>
    <xf numFmtId="2" fontId="44" fillId="19" borderId="21" xfId="1" applyNumberFormat="1" applyFont="1" applyFill="1" applyBorder="1" applyAlignment="1">
      <alignment wrapText="1"/>
    </xf>
    <xf numFmtId="2" fontId="44" fillId="19" borderId="118" xfId="1" quotePrefix="1" applyNumberFormat="1" applyFont="1" applyFill="1" applyBorder="1" applyAlignment="1">
      <alignment wrapText="1"/>
    </xf>
    <xf numFmtId="2" fontId="47" fillId="20" borderId="20" xfId="0" applyNumberFormat="1" applyFont="1" applyFill="1" applyBorder="1"/>
    <xf numFmtId="2" fontId="47" fillId="20" borderId="21" xfId="0" applyNumberFormat="1" applyFont="1" applyFill="1" applyBorder="1"/>
    <xf numFmtId="2" fontId="44" fillId="20" borderId="21" xfId="0" applyNumberFormat="1" applyFont="1" applyFill="1" applyBorder="1"/>
    <xf numFmtId="2" fontId="44" fillId="20" borderId="118" xfId="0" applyNumberFormat="1" applyFont="1" applyFill="1" applyBorder="1"/>
    <xf numFmtId="2" fontId="47" fillId="20" borderId="23" xfId="0" applyNumberFormat="1" applyFont="1" applyFill="1" applyBorder="1"/>
    <xf numFmtId="2" fontId="47" fillId="3" borderId="20" xfId="0" applyNumberFormat="1" applyFont="1" applyFill="1" applyBorder="1"/>
    <xf numFmtId="2" fontId="47" fillId="3" borderId="21" xfId="0" applyNumberFormat="1" applyFont="1" applyFill="1" applyBorder="1"/>
    <xf numFmtId="2" fontId="44" fillId="3" borderId="21" xfId="0" applyNumberFormat="1" applyFont="1" applyFill="1" applyBorder="1"/>
    <xf numFmtId="2" fontId="44" fillId="3" borderId="118" xfId="0" applyNumberFormat="1" applyFont="1" applyFill="1" applyBorder="1"/>
    <xf numFmtId="2" fontId="47" fillId="3" borderId="23" xfId="0" applyNumberFormat="1" applyFont="1" applyFill="1" applyBorder="1"/>
    <xf numFmtId="2" fontId="48" fillId="0" borderId="15" xfId="1" applyNumberFormat="1" applyFont="1" applyFill="1" applyBorder="1" applyAlignment="1">
      <alignment wrapText="1"/>
    </xf>
    <xf numFmtId="3" fontId="48" fillId="0" borderId="16" xfId="0" quotePrefix="1" applyNumberFormat="1" applyFont="1" applyBorder="1" applyAlignment="1">
      <alignment wrapText="1"/>
    </xf>
    <xf numFmtId="0" fontId="48" fillId="0" borderId="0" xfId="0" applyFont="1" applyAlignment="1">
      <alignment horizontal="center"/>
    </xf>
    <xf numFmtId="3" fontId="48" fillId="0" borderId="0" xfId="0" applyNumberFormat="1" applyFont="1" applyAlignment="1">
      <alignment horizontal="right"/>
    </xf>
    <xf numFmtId="0" fontId="43" fillId="0" borderId="0" xfId="0" applyFont="1" applyAlignment="1">
      <alignment horizontal="left"/>
    </xf>
    <xf numFmtId="3" fontId="43" fillId="0" borderId="0" xfId="0" applyNumberFormat="1" applyFont="1"/>
    <xf numFmtId="2" fontId="43" fillId="0" borderId="31" xfId="0" applyNumberFormat="1" applyFont="1" applyBorder="1"/>
    <xf numFmtId="2" fontId="43" fillId="0" borderId="110" xfId="0" applyNumberFormat="1" applyFont="1" applyBorder="1"/>
    <xf numFmtId="2" fontId="48" fillId="0" borderId="110" xfId="0" applyNumberFormat="1" applyFont="1" applyBorder="1"/>
    <xf numFmtId="2" fontId="48" fillId="0" borderId="114" xfId="0" applyNumberFormat="1" applyFont="1" applyBorder="1"/>
    <xf numFmtId="2" fontId="47" fillId="0" borderId="121" xfId="0" applyNumberFormat="1" applyFont="1" applyBorder="1"/>
    <xf numFmtId="0" fontId="47" fillId="0" borderId="114" xfId="0" applyFont="1" applyBorder="1" applyAlignment="1">
      <alignment horizontal="center" vertical="center" wrapText="1"/>
    </xf>
    <xf numFmtId="164" fontId="43" fillId="0" borderId="0" xfId="0" applyNumberFormat="1" applyFont="1" applyAlignment="1">
      <alignment horizontal="center"/>
    </xf>
    <xf numFmtId="0" fontId="44" fillId="2" borderId="1" xfId="0" applyFont="1" applyFill="1" applyBorder="1" applyAlignment="1">
      <alignment horizontal="center" wrapText="1"/>
    </xf>
    <xf numFmtId="0" fontId="44" fillId="2" borderId="2" xfId="0" applyFont="1" applyFill="1" applyBorder="1" applyAlignment="1">
      <alignment horizontal="center" wrapText="1"/>
    </xf>
    <xf numFmtId="0" fontId="44" fillId="0" borderId="1" xfId="0" applyFont="1" applyBorder="1" applyAlignment="1">
      <alignment horizontal="right"/>
    </xf>
    <xf numFmtId="0" fontId="44" fillId="0" borderId="2" xfId="0" applyFont="1" applyBorder="1" applyAlignment="1">
      <alignment horizontal="right"/>
    </xf>
    <xf numFmtId="0" fontId="44" fillId="0" borderId="3" xfId="0" applyFont="1" applyBorder="1" applyAlignment="1">
      <alignment horizontal="right"/>
    </xf>
    <xf numFmtId="0" fontId="35" fillId="0" borderId="0" xfId="0" applyFont="1" applyAlignment="1">
      <alignment horizontal="left" vertical="center" wrapText="1"/>
    </xf>
    <xf numFmtId="0" fontId="45" fillId="18" borderId="1" xfId="0" applyFont="1" applyFill="1" applyBorder="1" applyAlignment="1">
      <alignment horizontal="center"/>
    </xf>
    <xf numFmtId="0" fontId="45" fillId="18" borderId="2" xfId="0" applyFont="1" applyFill="1" applyBorder="1" applyAlignment="1">
      <alignment horizontal="center"/>
    </xf>
    <xf numFmtId="0" fontId="45" fillId="18" borderId="3" xfId="0" applyFont="1" applyFill="1" applyBorder="1" applyAlignment="1">
      <alignment horizontal="center"/>
    </xf>
    <xf numFmtId="0" fontId="43" fillId="0" borderId="0" xfId="0" applyFont="1" applyAlignment="1">
      <alignment horizontal="left" vertical="center" wrapText="1"/>
    </xf>
    <xf numFmtId="0" fontId="38" fillId="2" borderId="1" xfId="0" applyFont="1" applyFill="1" applyBorder="1" applyAlignment="1">
      <alignment horizontal="center" wrapText="1"/>
    </xf>
    <xf numFmtId="0" fontId="38" fillId="2" borderId="2" xfId="0" applyFont="1" applyFill="1" applyBorder="1" applyAlignment="1">
      <alignment horizontal="center" wrapText="1"/>
    </xf>
    <xf numFmtId="0" fontId="38" fillId="0" borderId="1" xfId="0" applyFont="1" applyBorder="1" applyAlignment="1">
      <alignment horizontal="right"/>
    </xf>
    <xf numFmtId="0" fontId="38" fillId="0" borderId="2" xfId="0" applyFont="1" applyBorder="1" applyAlignment="1">
      <alignment horizontal="right"/>
    </xf>
    <xf numFmtId="0" fontId="38" fillId="0" borderId="3" xfId="0" applyFont="1" applyBorder="1" applyAlignment="1">
      <alignment horizontal="right"/>
    </xf>
    <xf numFmtId="0" fontId="39" fillId="18" borderId="1" xfId="0" applyFont="1" applyFill="1" applyBorder="1" applyAlignment="1">
      <alignment horizontal="center"/>
    </xf>
    <xf numFmtId="0" fontId="39" fillId="18" borderId="2" xfId="0" applyFont="1" applyFill="1" applyBorder="1" applyAlignment="1">
      <alignment horizontal="center"/>
    </xf>
    <xf numFmtId="0" fontId="39" fillId="18" borderId="3" xfId="0" applyFont="1" applyFill="1" applyBorder="1" applyAlignment="1">
      <alignment horizontal="center"/>
    </xf>
    <xf numFmtId="20" fontId="3" fillId="0" borderId="0" xfId="0" applyNumberFormat="1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18" fillId="0" borderId="0" xfId="0" applyFont="1" applyAlignment="1">
      <alignment horizontal="right" vertical="center"/>
    </xf>
    <xf numFmtId="0" fontId="17" fillId="11" borderId="32" xfId="0" applyFont="1" applyFill="1" applyBorder="1" applyAlignment="1">
      <alignment horizontal="center"/>
    </xf>
    <xf numFmtId="0" fontId="17" fillId="11" borderId="33" xfId="0" applyFont="1" applyFill="1" applyBorder="1" applyAlignment="1">
      <alignment horizontal="center"/>
    </xf>
    <xf numFmtId="0" fontId="17" fillId="11" borderId="34" xfId="0" applyFont="1" applyFill="1" applyBorder="1" applyAlignment="1">
      <alignment horizontal="center"/>
    </xf>
    <xf numFmtId="0" fontId="19" fillId="12" borderId="0" xfId="0" applyFont="1" applyFill="1" applyAlignment="1">
      <alignment horizontal="left" vertical="center" wrapText="1"/>
    </xf>
    <xf numFmtId="0" fontId="19" fillId="12" borderId="35" xfId="0" applyFont="1" applyFill="1" applyBorder="1" applyAlignment="1">
      <alignment horizontal="left" vertical="center" wrapText="1"/>
    </xf>
    <xf numFmtId="0" fontId="19" fillId="12" borderId="0" xfId="0" applyFont="1" applyFill="1" applyAlignment="1">
      <alignment horizontal="center" vertical="center"/>
    </xf>
    <xf numFmtId="0" fontId="19" fillId="12" borderId="35" xfId="0" applyFont="1" applyFill="1" applyBorder="1" applyAlignment="1">
      <alignment horizontal="center" vertical="center"/>
    </xf>
    <xf numFmtId="0" fontId="19" fillId="12" borderId="0" xfId="0" applyFont="1" applyFill="1" applyAlignment="1">
      <alignment horizontal="left" vertical="center"/>
    </xf>
    <xf numFmtId="0" fontId="19" fillId="12" borderId="35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67" xfId="0" applyFont="1" applyFill="1" applyBorder="1" applyAlignment="1">
      <alignment horizontal="center"/>
    </xf>
    <xf numFmtId="0" fontId="28" fillId="0" borderId="68" xfId="2" applyFont="1" applyBorder="1" applyAlignment="1">
      <alignment horizontal="left" vertical="top" wrapText="1"/>
    </xf>
    <xf numFmtId="0" fontId="28" fillId="0" borderId="73" xfId="2" applyFont="1" applyBorder="1" applyAlignment="1">
      <alignment horizontal="left" vertical="top" wrapText="1"/>
    </xf>
    <xf numFmtId="0" fontId="28" fillId="0" borderId="70" xfId="2" applyFont="1" applyBorder="1" applyAlignment="1">
      <alignment horizontal="left" vertical="top" wrapText="1"/>
    </xf>
    <xf numFmtId="0" fontId="29" fillId="0" borderId="68" xfId="2" applyFont="1" applyBorder="1" applyAlignment="1">
      <alignment horizontal="center" wrapText="1"/>
    </xf>
    <xf numFmtId="0" fontId="29" fillId="0" borderId="70" xfId="2" applyFont="1" applyBorder="1" applyAlignment="1">
      <alignment horizontal="center" wrapText="1"/>
    </xf>
    <xf numFmtId="0" fontId="29" fillId="0" borderId="72" xfId="2" applyFont="1" applyBorder="1" applyAlignment="1">
      <alignment horizontal="center" wrapText="1"/>
    </xf>
    <xf numFmtId="0" fontId="29" fillId="0" borderId="76" xfId="2" applyFont="1" applyBorder="1" applyAlignment="1">
      <alignment horizontal="center" wrapText="1"/>
    </xf>
    <xf numFmtId="0" fontId="28" fillId="0" borderId="68" xfId="2" applyFont="1" applyBorder="1" applyAlignment="1">
      <alignment horizontal="left" wrapText="1"/>
    </xf>
    <xf numFmtId="0" fontId="28" fillId="0" borderId="69" xfId="2" applyFont="1" applyBorder="1" applyAlignment="1">
      <alignment horizontal="left" wrapText="1"/>
    </xf>
    <xf numFmtId="0" fontId="28" fillId="0" borderId="70" xfId="2" applyFont="1" applyBorder="1" applyAlignment="1">
      <alignment horizontal="left" wrapText="1"/>
    </xf>
    <xf numFmtId="0" fontId="28" fillId="0" borderId="71" xfId="2" applyFont="1" applyBorder="1" applyAlignment="1">
      <alignment horizontal="left" wrapText="1"/>
    </xf>
    <xf numFmtId="0" fontId="28" fillId="0" borderId="68" xfId="3" applyFont="1" applyBorder="1" applyAlignment="1">
      <alignment horizontal="left" wrapText="1"/>
    </xf>
    <xf numFmtId="0" fontId="28" fillId="0" borderId="69" xfId="3" applyFont="1" applyBorder="1" applyAlignment="1">
      <alignment horizontal="left" wrapText="1"/>
    </xf>
    <xf numFmtId="0" fontId="28" fillId="0" borderId="68" xfId="3" applyFont="1" applyBorder="1" applyAlignment="1">
      <alignment horizontal="left" vertical="top" wrapText="1"/>
    </xf>
    <xf numFmtId="0" fontId="28" fillId="0" borderId="73" xfId="3" applyFont="1" applyBorder="1" applyAlignment="1">
      <alignment horizontal="left" vertical="top" wrapText="1"/>
    </xf>
    <xf numFmtId="0" fontId="28" fillId="0" borderId="70" xfId="3" applyFont="1" applyBorder="1" applyAlignment="1">
      <alignment horizontal="left" vertical="top" wrapText="1"/>
    </xf>
    <xf numFmtId="0" fontId="28" fillId="0" borderId="98" xfId="3" applyFont="1" applyBorder="1" applyAlignment="1">
      <alignment horizontal="center" vertical="top" wrapText="1"/>
    </xf>
    <xf numFmtId="0" fontId="28" fillId="0" borderId="0" xfId="3" applyFont="1" applyAlignment="1">
      <alignment horizontal="center" vertical="top" wrapText="1"/>
    </xf>
    <xf numFmtId="0" fontId="28" fillId="0" borderId="99" xfId="3" applyFont="1" applyBorder="1" applyAlignment="1">
      <alignment horizontal="center" vertical="top" wrapText="1"/>
    </xf>
    <xf numFmtId="0" fontId="31" fillId="0" borderId="68" xfId="4" applyFont="1" applyBorder="1" applyAlignment="1">
      <alignment horizontal="left" wrapText="1"/>
    </xf>
    <xf numFmtId="0" fontId="31" fillId="0" borderId="69" xfId="4" applyFont="1" applyBorder="1" applyAlignment="1">
      <alignment horizontal="left" wrapText="1"/>
    </xf>
    <xf numFmtId="0" fontId="31" fillId="0" borderId="68" xfId="4" applyFont="1" applyBorder="1" applyAlignment="1">
      <alignment horizontal="left" vertical="top" wrapText="1"/>
    </xf>
    <xf numFmtId="0" fontId="31" fillId="0" borderId="73" xfId="4" applyFont="1" applyBorder="1" applyAlignment="1">
      <alignment horizontal="left" vertical="top" wrapText="1"/>
    </xf>
    <xf numFmtId="0" fontId="31" fillId="0" borderId="70" xfId="4" applyFont="1" applyBorder="1" applyAlignment="1">
      <alignment horizontal="left" vertical="top" wrapText="1"/>
    </xf>
    <xf numFmtId="0" fontId="32" fillId="0" borderId="99" xfId="3" applyFont="1" applyBorder="1" applyAlignment="1">
      <alignment horizontal="center" vertical="center" wrapText="1"/>
    </xf>
    <xf numFmtId="0" fontId="28" fillId="0" borderId="98" xfId="3" applyFont="1" applyBorder="1" applyAlignment="1">
      <alignment horizontal="left" vertical="top" wrapText="1"/>
    </xf>
    <xf numFmtId="0" fontId="28" fillId="0" borderId="0" xfId="3" applyFont="1" applyAlignment="1">
      <alignment horizontal="left" vertical="top" wrapText="1"/>
    </xf>
    <xf numFmtId="0" fontId="28" fillId="0" borderId="100" xfId="3" applyFont="1" applyBorder="1" applyAlignment="1">
      <alignment horizontal="left" wrapText="1"/>
    </xf>
    <xf numFmtId="0" fontId="28" fillId="0" borderId="101" xfId="3" applyFont="1" applyBorder="1" applyAlignment="1">
      <alignment horizontal="left" wrapText="1"/>
    </xf>
    <xf numFmtId="0" fontId="28" fillId="0" borderId="103" xfId="3" applyFont="1" applyBorder="1" applyAlignment="1">
      <alignment horizontal="left" vertical="top" wrapText="1"/>
    </xf>
    <xf numFmtId="0" fontId="28" fillId="0" borderId="106" xfId="3" applyFont="1" applyBorder="1" applyAlignment="1">
      <alignment horizontal="left" vertical="top" wrapText="1"/>
    </xf>
    <xf numFmtId="0" fontId="28" fillId="0" borderId="103" xfId="5" applyFont="1" applyBorder="1" applyAlignment="1">
      <alignment horizontal="left" vertical="top" wrapText="1"/>
    </xf>
    <xf numFmtId="0" fontId="28" fillId="0" borderId="73" xfId="5" applyFont="1" applyBorder="1" applyAlignment="1">
      <alignment horizontal="left" vertical="top" wrapText="1"/>
    </xf>
    <xf numFmtId="0" fontId="32" fillId="0" borderId="0" xfId="5" applyFont="1" applyAlignment="1">
      <alignment horizontal="center" vertical="center" wrapText="1"/>
    </xf>
    <xf numFmtId="0" fontId="28" fillId="0" borderId="100" xfId="5" applyFont="1" applyBorder="1" applyAlignment="1">
      <alignment horizontal="left" wrapText="1"/>
    </xf>
    <xf numFmtId="0" fontId="28" fillId="0" borderId="101" xfId="5" applyFont="1" applyBorder="1" applyAlignment="1">
      <alignment horizontal="left" wrapText="1"/>
    </xf>
    <xf numFmtId="0" fontId="28" fillId="0" borderId="102" xfId="5" applyFont="1" applyBorder="1" applyAlignment="1">
      <alignment horizontal="left" vertical="top" wrapText="1"/>
    </xf>
    <xf numFmtId="0" fontId="28" fillId="0" borderId="70" xfId="5" applyFont="1" applyBorder="1" applyAlignment="1">
      <alignment horizontal="left" vertical="top" wrapText="1"/>
    </xf>
    <xf numFmtId="0" fontId="28" fillId="0" borderId="0" xfId="5" applyFont="1" applyAlignment="1">
      <alignment horizontal="left" vertical="top" wrapText="1"/>
    </xf>
  </cellXfs>
  <cellStyles count="6">
    <cellStyle name="Normal" xfId="0" builtinId="0"/>
    <cellStyle name="Normal_Full1" xfId="3" xr:uid="{00000000-0005-0000-0000-000001000000}"/>
    <cellStyle name="Normal_Full1_1" xfId="4" xr:uid="{00000000-0005-0000-0000-000002000000}"/>
    <cellStyle name="Normal_Full2" xfId="5" xr:uid="{00000000-0005-0000-0000-000003000000}"/>
    <cellStyle name="Normal_segmentacions" xfId="2" xr:uid="{00000000-0005-0000-0000-000004000000}"/>
    <cellStyle name="Percentatge" xfId="1" builtinId="5"/>
  </cellStyles>
  <dxfs count="200">
    <dxf>
      <fill>
        <patternFill>
          <bgColor theme="5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/>
        </patternFill>
      </fill>
    </dxf>
    <dxf>
      <fill>
        <patternFill>
          <bgColor theme="5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/>
        </patternFill>
      </fill>
    </dxf>
    <dxf>
      <fill>
        <patternFill>
          <bgColor theme="5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/>
        </patternFill>
      </fill>
    </dxf>
    <dxf>
      <fill>
        <patternFill>
          <bgColor theme="5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/>
        </patternFill>
      </fill>
    </dxf>
    <dxf>
      <fill>
        <patternFill>
          <bgColor theme="5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/>
        </patternFill>
      </fill>
    </dxf>
    <dxf>
      <fill>
        <patternFill>
          <bgColor theme="5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/>
        </patternFill>
      </fill>
    </dxf>
    <dxf>
      <fill>
        <patternFill>
          <bgColor theme="5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/>
        </patternFill>
      </fill>
    </dxf>
    <dxf>
      <fill>
        <patternFill>
          <bgColor theme="5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/>
        </patternFill>
      </fill>
    </dxf>
    <dxf>
      <fill>
        <patternFill>
          <bgColor theme="5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/>
        </patternFill>
      </fill>
    </dxf>
    <dxf>
      <fill>
        <patternFill>
          <bgColor theme="5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/>
        </patternFill>
      </fill>
    </dxf>
    <dxf>
      <fill>
        <patternFill>
          <bgColor theme="5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/>
        </patternFill>
      </fill>
    </dxf>
    <dxf>
      <fill>
        <patternFill>
          <bgColor theme="5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/>
        </patternFill>
      </fill>
    </dxf>
    <dxf>
      <fill>
        <patternFill>
          <bgColor theme="5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/>
        </patternFill>
      </fill>
    </dxf>
    <dxf>
      <fill>
        <patternFill>
          <bgColor theme="5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/>
        </patternFill>
      </fill>
    </dxf>
    <dxf>
      <fill>
        <patternFill>
          <bgColor theme="5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/>
        </patternFill>
      </fill>
    </dxf>
    <dxf>
      <fill>
        <patternFill>
          <bgColor theme="5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/>
        </patternFill>
      </fill>
    </dxf>
    <dxf>
      <fill>
        <patternFill>
          <bgColor theme="5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/>
        </patternFill>
      </fill>
    </dxf>
    <dxf>
      <fill>
        <patternFill>
          <bgColor theme="5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5"/>
        </patternFill>
      </fill>
    </dxf>
    <dxf>
      <fill>
        <patternFill>
          <bgColor theme="6"/>
        </patternFill>
      </fill>
    </dxf>
    <dxf>
      <fill>
        <patternFill>
          <bgColor theme="5"/>
        </patternFill>
      </fill>
    </dxf>
    <dxf>
      <fill>
        <patternFill>
          <bgColor theme="6"/>
        </patternFill>
      </fill>
    </dxf>
    <dxf>
      <fill>
        <patternFill>
          <bgColor theme="5"/>
        </patternFill>
      </fill>
    </dxf>
    <dxf>
      <fill>
        <patternFill>
          <bgColor theme="6"/>
        </patternFill>
      </fill>
    </dxf>
    <dxf>
      <fill>
        <patternFill>
          <bgColor theme="5"/>
        </patternFill>
      </fill>
    </dxf>
    <dxf>
      <fill>
        <patternFill>
          <bgColor theme="6"/>
        </patternFill>
      </fill>
    </dxf>
    <dxf>
      <fill>
        <patternFill>
          <bgColor theme="5"/>
        </patternFill>
      </fill>
    </dxf>
    <dxf>
      <fill>
        <patternFill>
          <bgColor theme="6"/>
        </patternFill>
      </fill>
    </dxf>
    <dxf>
      <fill>
        <patternFill>
          <bgColor theme="5"/>
        </patternFill>
      </fill>
    </dxf>
    <dxf>
      <fill>
        <patternFill>
          <bgColor theme="6"/>
        </patternFill>
      </fill>
    </dxf>
    <dxf>
      <fill>
        <patternFill>
          <bgColor theme="5"/>
        </patternFill>
      </fill>
    </dxf>
    <dxf>
      <fill>
        <patternFill>
          <bgColor theme="6"/>
        </patternFill>
      </fill>
    </dxf>
    <dxf>
      <fill>
        <patternFill>
          <bgColor theme="5"/>
        </patternFill>
      </fill>
    </dxf>
    <dxf>
      <fill>
        <patternFill>
          <bgColor theme="6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5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6"/>
        </patternFill>
      </fill>
    </dxf>
    <dxf>
      <fill>
        <patternFill>
          <bgColor theme="5"/>
        </patternFill>
      </fill>
    </dxf>
    <dxf>
      <fill>
        <patternFill>
          <bgColor theme="6"/>
        </patternFill>
      </fill>
    </dxf>
    <dxf>
      <fill>
        <patternFill>
          <bgColor theme="5"/>
        </patternFill>
      </fill>
    </dxf>
    <dxf>
      <fill>
        <patternFill>
          <bgColor theme="6"/>
        </patternFill>
      </fill>
    </dxf>
    <dxf>
      <fill>
        <patternFill>
          <bgColor theme="5"/>
        </patternFill>
      </fill>
    </dxf>
    <dxf>
      <fill>
        <patternFill>
          <bgColor theme="6"/>
        </patternFill>
      </fill>
    </dxf>
    <dxf>
      <fill>
        <patternFill>
          <bgColor theme="5"/>
        </patternFill>
      </fill>
    </dxf>
    <dxf>
      <fill>
        <patternFill>
          <bgColor theme="6"/>
        </patternFill>
      </fill>
    </dxf>
    <dxf>
      <fill>
        <patternFill>
          <bgColor theme="5"/>
        </patternFill>
      </fill>
    </dxf>
    <dxf>
      <fill>
        <patternFill>
          <bgColor theme="6"/>
        </patternFill>
      </fill>
    </dxf>
    <dxf>
      <fill>
        <patternFill>
          <bgColor theme="5"/>
        </patternFill>
      </fill>
    </dxf>
    <dxf>
      <fill>
        <patternFill>
          <bgColor theme="6"/>
        </patternFill>
      </fill>
    </dxf>
    <dxf>
      <fill>
        <patternFill>
          <bgColor theme="5"/>
        </patternFill>
      </fill>
    </dxf>
    <dxf>
      <fill>
        <patternFill>
          <bgColor theme="6"/>
        </patternFill>
      </fill>
    </dxf>
    <dxf>
      <fill>
        <patternFill>
          <bgColor theme="5"/>
        </patternFill>
      </fill>
    </dxf>
    <dxf>
      <fill>
        <patternFill>
          <bgColor theme="6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5"/>
        </patternFill>
      </fill>
    </dxf>
    <dxf>
      <fill>
        <patternFill>
          <bgColor theme="9" tint="0.39994506668294322"/>
        </patternFill>
      </fill>
    </dxf>
    <dxf>
      <fill>
        <patternFill>
          <bgColor theme="5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/>
        </patternFill>
      </fill>
    </dxf>
    <dxf>
      <fill>
        <patternFill>
          <bgColor rgb="FFFFFFCC"/>
        </patternFill>
      </fill>
    </dxf>
    <dxf>
      <fill>
        <patternFill>
          <bgColor theme="5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/>
        </patternFill>
      </fill>
    </dxf>
    <dxf>
      <fill>
        <patternFill>
          <bgColor rgb="FFFFFFCC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39994506668294322"/>
        </patternFill>
      </fill>
    </dxf>
    <dxf>
      <font>
        <color rgb="FFFFC000"/>
      </font>
    </dxf>
    <dxf>
      <font>
        <color rgb="FF00B050"/>
      </font>
    </dxf>
    <dxf>
      <font>
        <color rgb="FFC00000"/>
      </font>
    </dxf>
    <dxf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39994506668294322"/>
        </patternFill>
      </fill>
    </dxf>
  </dxfs>
  <tableStyles count="0" defaultTableStyle="TableStyleMedium9" defaultPivotStyle="PivotStyleLight16"/>
  <colors>
    <mruColors>
      <color rgb="FFFAC090"/>
      <color rgb="FF93CDDD"/>
      <color rgb="FFF79646"/>
      <color rgb="FF4BACC6"/>
      <color rgb="FFB7DEE8"/>
      <color rgb="FF800000"/>
      <color rgb="FF385D8A"/>
      <color rgb="FFC0504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7"/>
            <c:spPr>
              <a:solidFill>
                <a:schemeClr val="accent1">
                  <a:alpha val="64000"/>
                </a:schemeClr>
              </a:solidFill>
            </c:spPr>
          </c:marker>
          <c:xVal>
            <c:numRef>
              <c:f>dispersió!$M$3:$M$318</c:f>
              <c:numCache>
                <c:formatCode>0.00</c:formatCode>
                <c:ptCount val="316"/>
                <c:pt idx="0">
                  <c:v>249.38346158643498</c:v>
                </c:pt>
                <c:pt idx="1">
                  <c:v>160.20998138280063</c:v>
                </c:pt>
                <c:pt idx="2">
                  <c:v>340.06835670877496</c:v>
                </c:pt>
                <c:pt idx="3">
                  <c:v>897.78046171116591</c:v>
                </c:pt>
                <c:pt idx="4">
                  <c:v>448.89023085558296</c:v>
                </c:pt>
                <c:pt idx="5">
                  <c:v>462.49296512393397</c:v>
                </c:pt>
                <c:pt idx="6">
                  <c:v>249.56040772325903</c:v>
                </c:pt>
                <c:pt idx="7">
                  <c:v>571.31483927074191</c:v>
                </c:pt>
                <c:pt idx="8">
                  <c:v>208.57525878138199</c:v>
                </c:pt>
                <c:pt idx="9">
                  <c:v>113.35611890292499</c:v>
                </c:pt>
                <c:pt idx="10">
                  <c:v>462.49296512393397</c:v>
                </c:pt>
                <c:pt idx="11">
                  <c:v>244.84921683031797</c:v>
                </c:pt>
                <c:pt idx="12">
                  <c:v>136.02734268350997</c:v>
                </c:pt>
                <c:pt idx="13">
                  <c:v>111.67066533297449</c:v>
                </c:pt>
                <c:pt idx="14">
                  <c:v>144.01155627580295</c:v>
                </c:pt>
                <c:pt idx="15">
                  <c:v>401.28066091635446</c:v>
                </c:pt>
                <c:pt idx="16">
                  <c:v>438.6881801543197</c:v>
                </c:pt>
                <c:pt idx="17">
                  <c:v>63.479426585637995</c:v>
                </c:pt>
                <c:pt idx="18">
                  <c:v>164.19279113528867</c:v>
                </c:pt>
                <c:pt idx="19">
                  <c:v>156.43144408603649</c:v>
                </c:pt>
                <c:pt idx="20">
                  <c:v>181.34974768030409</c:v>
                </c:pt>
                <c:pt idx="21">
                  <c:v>155.09102866543256</c:v>
                </c:pt>
                <c:pt idx="22">
                  <c:v>169.41587225128063</c:v>
                </c:pt>
                <c:pt idx="23">
                  <c:v>161.53246943666812</c:v>
                </c:pt>
                <c:pt idx="24">
                  <c:v>193.83896332400172</c:v>
                </c:pt>
                <c:pt idx="25">
                  <c:v>197.71102877167587</c:v>
                </c:pt>
                <c:pt idx="26">
                  <c:v>223.47349155148066</c:v>
                </c:pt>
                <c:pt idx="27">
                  <c:v>176.2667900487713</c:v>
                </c:pt>
                <c:pt idx="28">
                  <c:v>99.404596576411123</c:v>
                </c:pt>
                <c:pt idx="29">
                  <c:v>182.80319665145245</c:v>
                </c:pt>
                <c:pt idx="30">
                  <c:v>182.52230730643549</c:v>
                </c:pt>
                <c:pt idx="31">
                  <c:v>177.19828506905233</c:v>
                </c:pt>
                <c:pt idx="32">
                  <c:v>178.08327830814196</c:v>
                </c:pt>
                <c:pt idx="33">
                  <c:v>131.05073258533278</c:v>
                </c:pt>
                <c:pt idx="34">
                  <c:v>230.59873331109313</c:v>
                </c:pt>
                <c:pt idx="35">
                  <c:v>421.68476231888098</c:v>
                </c:pt>
                <c:pt idx="36">
                  <c:v>211.29580563505218</c:v>
                </c:pt>
                <c:pt idx="37">
                  <c:v>144.0327795974199</c:v>
                </c:pt>
                <c:pt idx="38">
                  <c:v>155.00294377885854</c:v>
                </c:pt>
                <c:pt idx="39">
                  <c:v>236.68757626930739</c:v>
                </c:pt>
                <c:pt idx="40">
                  <c:v>105.44205366908886</c:v>
                </c:pt>
                <c:pt idx="41">
                  <c:v>133.00451284609863</c:v>
                </c:pt>
                <c:pt idx="42">
                  <c:v>157.01921655442203</c:v>
                </c:pt>
                <c:pt idx="43">
                  <c:v>114.36130087295574</c:v>
                </c:pt>
                <c:pt idx="44">
                  <c:v>299.26015390372191</c:v>
                </c:pt>
                <c:pt idx="45">
                  <c:v>155.453469726874</c:v>
                </c:pt>
                <c:pt idx="46">
                  <c:v>190.438279756914</c:v>
                </c:pt>
                <c:pt idx="47">
                  <c:v>139.1544080325562</c:v>
                </c:pt>
                <c:pt idx="48">
                  <c:v>141.97853892591354</c:v>
                </c:pt>
                <c:pt idx="49">
                  <c:v>162.87167668211416</c:v>
                </c:pt>
                <c:pt idx="50">
                  <c:v>274.32180774507844</c:v>
                </c:pt>
                <c:pt idx="51">
                  <c:v>136.02734268350997</c:v>
                </c:pt>
                <c:pt idx="52">
                  <c:v>156.43144408603649</c:v>
                </c:pt>
                <c:pt idx="53">
                  <c:v>171.13867387190317</c:v>
                </c:pt>
                <c:pt idx="54">
                  <c:v>394.47929378217896</c:v>
                </c:pt>
                <c:pt idx="55">
                  <c:v>84.46348952673759</c:v>
                </c:pt>
                <c:pt idx="56">
                  <c:v>241.82638699290663</c:v>
                </c:pt>
                <c:pt idx="57">
                  <c:v>133.87954253587563</c:v>
                </c:pt>
                <c:pt idx="58">
                  <c:v>104.93537864156485</c:v>
                </c:pt>
                <c:pt idx="59">
                  <c:v>137.99450733154845</c:v>
                </c:pt>
                <c:pt idx="60">
                  <c:v>113.53463247600045</c:v>
                </c:pt>
                <c:pt idx="61">
                  <c:v>151.33041873540483</c:v>
                </c:pt>
                <c:pt idx="62">
                  <c:v>210.84238115944049</c:v>
                </c:pt>
                <c:pt idx="63">
                  <c:v>137.91661133189206</c:v>
                </c:pt>
                <c:pt idx="64">
                  <c:v>155.10650243652179</c:v>
                </c:pt>
                <c:pt idx="65">
                  <c:v>153.10311548846124</c:v>
                </c:pt>
                <c:pt idx="66">
                  <c:v>94.69595779121272</c:v>
                </c:pt>
                <c:pt idx="67">
                  <c:v>77.025482794537524</c:v>
                </c:pt>
                <c:pt idx="68">
                  <c:v>119.24814574260449</c:v>
                </c:pt>
                <c:pt idx="69">
                  <c:v>157.91444894987924</c:v>
                </c:pt>
                <c:pt idx="70">
                  <c:v>176.83554548856299</c:v>
                </c:pt>
                <c:pt idx="71">
                  <c:v>226.14545721133535</c:v>
                </c:pt>
                <c:pt idx="72">
                  <c:v>104.93537864156485</c:v>
                </c:pt>
                <c:pt idx="73">
                  <c:v>64.865758890381812</c:v>
                </c:pt>
                <c:pt idx="74">
                  <c:v>140.77546690925513</c:v>
                </c:pt>
                <c:pt idx="75">
                  <c:v>165.73446349944896</c:v>
                </c:pt>
                <c:pt idx="76">
                  <c:v>125.50396755071087</c:v>
                </c:pt>
                <c:pt idx="77">
                  <c:v>130.04465863030003</c:v>
                </c:pt>
                <c:pt idx="78">
                  <c:v>124.91844303102333</c:v>
                </c:pt>
                <c:pt idx="79">
                  <c:v>310.14234131840283</c:v>
                </c:pt>
                <c:pt idx="80">
                  <c:v>135.95649510919566</c:v>
                </c:pt>
                <c:pt idx="81">
                  <c:v>117.57137156564681</c:v>
                </c:pt>
                <c:pt idx="82">
                  <c:v>92.603229442235644</c:v>
                </c:pt>
                <c:pt idx="83">
                  <c:v>111.99584547608988</c:v>
                </c:pt>
                <c:pt idx="84">
                  <c:v>198.59992031792459</c:v>
                </c:pt>
                <c:pt idx="85">
                  <c:v>146.95811129200632</c:v>
                </c:pt>
                <c:pt idx="86">
                  <c:v>208.57525878138199</c:v>
                </c:pt>
                <c:pt idx="87">
                  <c:v>156.15228349470837</c:v>
                </c:pt>
                <c:pt idx="88">
                  <c:v>62.748096786264284</c:v>
                </c:pt>
                <c:pt idx="89">
                  <c:v>169.06255447807669</c:v>
                </c:pt>
                <c:pt idx="90">
                  <c:v>128.25888138806479</c:v>
                </c:pt>
                <c:pt idx="91">
                  <c:v>141.99927480132263</c:v>
                </c:pt>
                <c:pt idx="92">
                  <c:v>143.67983918847858</c:v>
                </c:pt>
                <c:pt idx="93">
                  <c:v>71.036501179166322</c:v>
                </c:pt>
                <c:pt idx="94">
                  <c:v>106.77701866855912</c:v>
                </c:pt>
                <c:pt idx="95">
                  <c:v>120.46921536408352</c:v>
                </c:pt>
                <c:pt idx="96">
                  <c:v>285.65741963537096</c:v>
                </c:pt>
                <c:pt idx="97">
                  <c:v>129.70048953543974</c:v>
                </c:pt>
                <c:pt idx="98">
                  <c:v>131.26799357779851</c:v>
                </c:pt>
                <c:pt idx="99">
                  <c:v>129.78499202611602</c:v>
                </c:pt>
                <c:pt idx="100">
                  <c:v>136.90900138608831</c:v>
                </c:pt>
                <c:pt idx="101">
                  <c:v>112.61522923689279</c:v>
                </c:pt>
                <c:pt idx="102">
                  <c:v>112.2334923877449</c:v>
                </c:pt>
                <c:pt idx="103">
                  <c:v>145.68725542480271</c:v>
                </c:pt>
                <c:pt idx="104">
                  <c:v>123.00877491748081</c:v>
                </c:pt>
                <c:pt idx="105">
                  <c:v>120.54174406727989</c:v>
                </c:pt>
                <c:pt idx="106">
                  <c:v>142.46106835097328</c:v>
                </c:pt>
                <c:pt idx="107">
                  <c:v>126.39207257676135</c:v>
                </c:pt>
                <c:pt idx="108">
                  <c:v>142.77057847465835</c:v>
                </c:pt>
                <c:pt idx="109">
                  <c:v>134.55381462042092</c:v>
                </c:pt>
                <c:pt idx="110">
                  <c:v>115.01050550312983</c:v>
                </c:pt>
                <c:pt idx="111">
                  <c:v>109.21426071224118</c:v>
                </c:pt>
                <c:pt idx="112">
                  <c:v>114.63275092163754</c:v>
                </c:pt>
                <c:pt idx="113">
                  <c:v>57.811620640491746</c:v>
                </c:pt>
                <c:pt idx="114">
                  <c:v>98.765946567568037</c:v>
                </c:pt>
                <c:pt idx="115">
                  <c:v>137.72768446705388</c:v>
                </c:pt>
                <c:pt idx="116">
                  <c:v>224.44511542779148</c:v>
                </c:pt>
                <c:pt idx="117">
                  <c:v>83.741832839535832</c:v>
                </c:pt>
                <c:pt idx="118">
                  <c:v>96.329567165669317</c:v>
                </c:pt>
                <c:pt idx="119">
                  <c:v>68.013671341754986</c:v>
                </c:pt>
                <c:pt idx="120">
                  <c:v>151.97537596364563</c:v>
                </c:pt>
                <c:pt idx="121">
                  <c:v>92.495605601448204</c:v>
                </c:pt>
                <c:pt idx="122">
                  <c:v>138.06775282376262</c:v>
                </c:pt>
                <c:pt idx="123">
                  <c:v>127.03896350265615</c:v>
                </c:pt>
                <c:pt idx="124">
                  <c:v>90.460549034677456</c:v>
                </c:pt>
                <c:pt idx="125">
                  <c:v>113.22578508996551</c:v>
                </c:pt>
                <c:pt idx="126">
                  <c:v>192.70540213497247</c:v>
                </c:pt>
                <c:pt idx="127">
                  <c:v>124.75720725178957</c:v>
                </c:pt>
                <c:pt idx="128">
                  <c:v>105.1454594796861</c:v>
                </c:pt>
                <c:pt idx="129">
                  <c:v>120.6022325323177</c:v>
                </c:pt>
                <c:pt idx="130">
                  <c:v>129.66010536640951</c:v>
                </c:pt>
                <c:pt idx="131">
                  <c:v>180.91636576906828</c:v>
                </c:pt>
                <c:pt idx="132">
                  <c:v>139.57588205786243</c:v>
                </c:pt>
                <c:pt idx="133">
                  <c:v>98.815265029860115</c:v>
                </c:pt>
                <c:pt idx="134">
                  <c:v>106.94563493738025</c:v>
                </c:pt>
                <c:pt idx="135">
                  <c:v>133.93461433453291</c:v>
                </c:pt>
                <c:pt idx="136">
                  <c:v>122.11744989942203</c:v>
                </c:pt>
                <c:pt idx="137">
                  <c:v>206.7615608789352</c:v>
                </c:pt>
                <c:pt idx="138">
                  <c:v>247.76408845925033</c:v>
                </c:pt>
                <c:pt idx="139">
                  <c:v>135.21765611991768</c:v>
                </c:pt>
                <c:pt idx="140">
                  <c:v>138.81794653770388</c:v>
                </c:pt>
                <c:pt idx="141">
                  <c:v>110.18214757364309</c:v>
                </c:pt>
                <c:pt idx="142">
                  <c:v>90.684895122339995</c:v>
                </c:pt>
                <c:pt idx="143">
                  <c:v>123.86335915508073</c:v>
                </c:pt>
                <c:pt idx="144">
                  <c:v>117.46814653600275</c:v>
                </c:pt>
                <c:pt idx="145">
                  <c:v>92.076987810621517</c:v>
                </c:pt>
                <c:pt idx="146">
                  <c:v>135.08476191219762</c:v>
                </c:pt>
                <c:pt idx="147">
                  <c:v>123.03333662682357</c:v>
                </c:pt>
                <c:pt idx="148">
                  <c:v>100.52517097604071</c:v>
                </c:pt>
                <c:pt idx="149">
                  <c:v>114.42300002201134</c:v>
                </c:pt>
                <c:pt idx="150">
                  <c:v>104.9955984765686</c:v>
                </c:pt>
                <c:pt idx="151">
                  <c:v>164.52830972195966</c:v>
                </c:pt>
                <c:pt idx="152">
                  <c:v>129.77407106930465</c:v>
                </c:pt>
                <c:pt idx="153">
                  <c:v>83.316747393649862</c:v>
                </c:pt>
                <c:pt idx="154">
                  <c:v>123.66122062137271</c:v>
                </c:pt>
                <c:pt idx="155">
                  <c:v>109.89175212297043</c:v>
                </c:pt>
                <c:pt idx="156">
                  <c:v>103.90934382818064</c:v>
                </c:pt>
                <c:pt idx="157">
                  <c:v>136.6187659125687</c:v>
                </c:pt>
                <c:pt idx="158">
                  <c:v>115.73119948946245</c:v>
                </c:pt>
                <c:pt idx="159">
                  <c:v>160.29888814272451</c:v>
                </c:pt>
                <c:pt idx="160">
                  <c:v>160.51226436654181</c:v>
                </c:pt>
                <c:pt idx="161">
                  <c:v>120.06142152955563</c:v>
                </c:pt>
                <c:pt idx="162">
                  <c:v>119.11187356101316</c:v>
                </c:pt>
                <c:pt idx="163">
                  <c:v>182.06736636100564</c:v>
                </c:pt>
                <c:pt idx="164">
                  <c:v>90.721909365247058</c:v>
                </c:pt>
                <c:pt idx="165">
                  <c:v>78.793196611014281</c:v>
                </c:pt>
                <c:pt idx="166">
                  <c:v>151.89719932991949</c:v>
                </c:pt>
                <c:pt idx="167">
                  <c:v>117.01093798834951</c:v>
                </c:pt>
                <c:pt idx="168">
                  <c:v>120.65816115946933</c:v>
                </c:pt>
                <c:pt idx="169">
                  <c:v>131.81241093838713</c:v>
                </c:pt>
                <c:pt idx="170">
                  <c:v>124.8434044734397</c:v>
                </c:pt>
                <c:pt idx="171">
                  <c:v>121.39096599355177</c:v>
                </c:pt>
                <c:pt idx="172">
                  <c:v>111.67066533297449</c:v>
                </c:pt>
                <c:pt idx="173">
                  <c:v>109.44018024991485</c:v>
                </c:pt>
                <c:pt idx="174">
                  <c:v>125.60001010556267</c:v>
                </c:pt>
                <c:pt idx="175">
                  <c:v>111.54242100047819</c:v>
                </c:pt>
                <c:pt idx="176">
                  <c:v>146.60724711444965</c:v>
                </c:pt>
                <c:pt idx="177">
                  <c:v>132.93051456366507</c:v>
                </c:pt>
                <c:pt idx="178">
                  <c:v>143.15221694136233</c:v>
                </c:pt>
                <c:pt idx="179">
                  <c:v>101.1786439797378</c:v>
                </c:pt>
                <c:pt idx="180">
                  <c:v>102.21336241341253</c:v>
                </c:pt>
                <c:pt idx="181">
                  <c:v>136.02734268350997</c:v>
                </c:pt>
                <c:pt idx="182">
                  <c:v>122.70372832319825</c:v>
                </c:pt>
                <c:pt idx="183">
                  <c:v>103.7338285044477</c:v>
                </c:pt>
                <c:pt idx="184">
                  <c:v>119.02392484807123</c:v>
                </c:pt>
                <c:pt idx="185">
                  <c:v>113.68564250438698</c:v>
                </c:pt>
                <c:pt idx="186">
                  <c:v>103.72084879617636</c:v>
                </c:pt>
                <c:pt idx="187">
                  <c:v>141.72651198171238</c:v>
                </c:pt>
                <c:pt idx="188">
                  <c:v>102.93961067941295</c:v>
                </c:pt>
                <c:pt idx="189">
                  <c:v>118.71477179651781</c:v>
                </c:pt>
                <c:pt idx="190">
                  <c:v>106.55475176874948</c:v>
                </c:pt>
                <c:pt idx="191">
                  <c:v>115.40329657266437</c:v>
                </c:pt>
                <c:pt idx="192">
                  <c:v>93.669399795741285</c:v>
                </c:pt>
                <c:pt idx="193">
                  <c:v>142.21040371457863</c:v>
                </c:pt>
                <c:pt idx="194">
                  <c:v>89.427007867417217</c:v>
                </c:pt>
                <c:pt idx="195">
                  <c:v>103.19315651852483</c:v>
                </c:pt>
                <c:pt idx="196">
                  <c:v>116.39497647012111</c:v>
                </c:pt>
                <c:pt idx="197">
                  <c:v>128.65016827309665</c:v>
                </c:pt>
                <c:pt idx="198">
                  <c:v>338.12510895615338</c:v>
                </c:pt>
                <c:pt idx="199">
                  <c:v>151.07036646262756</c:v>
                </c:pt>
                <c:pt idx="200">
                  <c:v>90.502546878101825</c:v>
                </c:pt>
                <c:pt idx="201">
                  <c:v>103.54800081345206</c:v>
                </c:pt>
                <c:pt idx="202">
                  <c:v>79.349283232047497</c:v>
                </c:pt>
                <c:pt idx="203">
                  <c:v>85.14958334214522</c:v>
                </c:pt>
                <c:pt idx="204">
                  <c:v>101.65555560543282</c:v>
                </c:pt>
                <c:pt idx="205">
                  <c:v>91.005903600649148</c:v>
                </c:pt>
                <c:pt idx="206">
                  <c:v>80.407273675141454</c:v>
                </c:pt>
                <c:pt idx="207">
                  <c:v>115.31854003337243</c:v>
                </c:pt>
                <c:pt idx="208">
                  <c:v>60.678863648036312</c:v>
                </c:pt>
                <c:pt idx="209">
                  <c:v>104.93537864156485</c:v>
                </c:pt>
                <c:pt idx="210">
                  <c:v>111.87554918664189</c:v>
                </c:pt>
                <c:pt idx="211">
                  <c:v>100.26153275379401</c:v>
                </c:pt>
                <c:pt idx="212">
                  <c:v>157.24113064962881</c:v>
                </c:pt>
                <c:pt idx="213">
                  <c:v>118.5271957877101</c:v>
                </c:pt>
                <c:pt idx="214">
                  <c:v>122.99138900967361</c:v>
                </c:pt>
                <c:pt idx="215">
                  <c:v>94.433538927832288</c:v>
                </c:pt>
                <c:pt idx="216">
                  <c:v>91.288032338379864</c:v>
                </c:pt>
                <c:pt idx="217">
                  <c:v>111.78974344172094</c:v>
                </c:pt>
                <c:pt idx="218">
                  <c:v>99.539505164945837</c:v>
                </c:pt>
                <c:pt idx="219">
                  <c:v>160.01111099876042</c:v>
                </c:pt>
                <c:pt idx="220">
                  <c:v>82.57156128512338</c:v>
                </c:pt>
                <c:pt idx="221">
                  <c:v>91.26096720201059</c:v>
                </c:pt>
                <c:pt idx="222">
                  <c:v>83.88844816709684</c:v>
                </c:pt>
                <c:pt idx="223">
                  <c:v>121.82004244767673</c:v>
                </c:pt>
                <c:pt idx="224">
                  <c:v>119.29965594810538</c:v>
                </c:pt>
                <c:pt idx="225">
                  <c:v>102.44639907226777</c:v>
                </c:pt>
                <c:pt idx="226">
                  <c:v>67.969506620104511</c:v>
                </c:pt>
                <c:pt idx="227">
                  <c:v>114.88480713498728</c:v>
                </c:pt>
                <c:pt idx="228">
                  <c:v>116.11490637502025</c:v>
                </c:pt>
                <c:pt idx="229">
                  <c:v>84.056026429973286</c:v>
                </c:pt>
                <c:pt idx="230">
                  <c:v>105.52820509756566</c:v>
                </c:pt>
                <c:pt idx="231">
                  <c:v>90.344614089985996</c:v>
                </c:pt>
                <c:pt idx="232">
                  <c:v>108.15449613075613</c:v>
                </c:pt>
                <c:pt idx="233">
                  <c:v>89.110340154811112</c:v>
                </c:pt>
                <c:pt idx="234">
                  <c:v>56.733355119220022</c:v>
                </c:pt>
                <c:pt idx="235">
                  <c:v>93.263567087235273</c:v>
                </c:pt>
                <c:pt idx="236">
                  <c:v>139.98450174339391</c:v>
                </c:pt>
                <c:pt idx="237">
                  <c:v>87.649696914071825</c:v>
                </c:pt>
                <c:pt idx="238">
                  <c:v>93.468446288111124</c:v>
                </c:pt>
                <c:pt idx="239">
                  <c:v>87.351630195678496</c:v>
                </c:pt>
                <c:pt idx="240">
                  <c:v>116.05454748949218</c:v>
                </c:pt>
                <c:pt idx="241">
                  <c:v>88.903584682436872</c:v>
                </c:pt>
                <c:pt idx="242">
                  <c:v>69.420459539649514</c:v>
                </c:pt>
                <c:pt idx="243">
                  <c:v>94.466634569355634</c:v>
                </c:pt>
                <c:pt idx="244">
                  <c:v>182.27663919590339</c:v>
                </c:pt>
                <c:pt idx="245">
                  <c:v>69.080552460841346</c:v>
                </c:pt>
                <c:pt idx="246">
                  <c:v>130.08690809796428</c:v>
                </c:pt>
                <c:pt idx="247">
                  <c:v>131.99906515339745</c:v>
                </c:pt>
                <c:pt idx="248">
                  <c:v>107.59081494877414</c:v>
                </c:pt>
                <c:pt idx="249">
                  <c:v>111.79026742994391</c:v>
                </c:pt>
                <c:pt idx="250">
                  <c:v>143.62887065700025</c:v>
                </c:pt>
                <c:pt idx="251">
                  <c:v>100.28152109764444</c:v>
                </c:pt>
                <c:pt idx="252">
                  <c:v>77.476443006694822</c:v>
                </c:pt>
                <c:pt idx="253">
                  <c:v>82.608702334848914</c:v>
                </c:pt>
                <c:pt idx="254">
                  <c:v>104.0100225688879</c:v>
                </c:pt>
                <c:pt idx="255">
                  <c:v>80.867356366254057</c:v>
                </c:pt>
                <c:pt idx="256">
                  <c:v>95.14480799720917</c:v>
                </c:pt>
                <c:pt idx="257">
                  <c:v>103.14153965416166</c:v>
                </c:pt>
                <c:pt idx="258">
                  <c:v>103.80484649579508</c:v>
                </c:pt>
                <c:pt idx="259">
                  <c:v>113.5482479180147</c:v>
                </c:pt>
                <c:pt idx="260">
                  <c:v>147.54578702364591</c:v>
                </c:pt>
                <c:pt idx="261">
                  <c:v>70.761698466674389</c:v>
                </c:pt>
                <c:pt idx="262">
                  <c:v>86.700517508075919</c:v>
                </c:pt>
                <c:pt idx="263">
                  <c:v>94.517384893297148</c:v>
                </c:pt>
                <c:pt idx="264">
                  <c:v>89.304692759235721</c:v>
                </c:pt>
                <c:pt idx="265">
                  <c:v>88.043814413880085</c:v>
                </c:pt>
                <c:pt idx="266">
                  <c:v>101.26773433952955</c:v>
                </c:pt>
                <c:pt idx="267">
                  <c:v>113.52722247862751</c:v>
                </c:pt>
                <c:pt idx="268">
                  <c:v>101.05775641373093</c:v>
                </c:pt>
                <c:pt idx="269">
                  <c:v>87.059554628592451</c:v>
                </c:pt>
                <c:pt idx="270">
                  <c:v>120.91319349645332</c:v>
                </c:pt>
                <c:pt idx="271">
                  <c:v>106.52497717841852</c:v>
                </c:pt>
                <c:pt idx="272">
                  <c:v>125.34750999348233</c:v>
                </c:pt>
                <c:pt idx="273">
                  <c:v>107.03683132274557</c:v>
                </c:pt>
                <c:pt idx="274">
                  <c:v>65.732290332387947</c:v>
                </c:pt>
                <c:pt idx="275">
                  <c:v>89.935433179180151</c:v>
                </c:pt>
                <c:pt idx="276">
                  <c:v>86.868946565211814</c:v>
                </c:pt>
                <c:pt idx="277">
                  <c:v>66.633683807284598</c:v>
                </c:pt>
                <c:pt idx="278">
                  <c:v>243.80285265582944</c:v>
                </c:pt>
                <c:pt idx="279">
                  <c:v>79.343712906794281</c:v>
                </c:pt>
                <c:pt idx="280">
                  <c:v>85.024979394286746</c:v>
                </c:pt>
                <c:pt idx="281">
                  <c:v>81.892603260224789</c:v>
                </c:pt>
                <c:pt idx="282">
                  <c:v>117.6236433792704</c:v>
                </c:pt>
                <c:pt idx="283">
                  <c:v>96.242354403067466</c:v>
                </c:pt>
                <c:pt idx="284">
                  <c:v>96.971536011417442</c:v>
                </c:pt>
                <c:pt idx="285">
                  <c:v>74.322899030621116</c:v>
                </c:pt>
                <c:pt idx="286">
                  <c:v>172.62851427154723</c:v>
                </c:pt>
                <c:pt idx="287">
                  <c:v>74.078140719079855</c:v>
                </c:pt>
                <c:pt idx="288">
                  <c:v>72.251854694349802</c:v>
                </c:pt>
                <c:pt idx="289">
                  <c:v>87.39047038620123</c:v>
                </c:pt>
                <c:pt idx="290">
                  <c:v>88.806422294805799</c:v>
                </c:pt>
                <c:pt idx="291">
                  <c:v>77.622411293015702</c:v>
                </c:pt>
                <c:pt idx="292">
                  <c:v>81.468204614186206</c:v>
                </c:pt>
                <c:pt idx="293">
                  <c:v>71.993418674136322</c:v>
                </c:pt>
                <c:pt idx="294">
                  <c:v>106.18382983718394</c:v>
                </c:pt>
                <c:pt idx="295">
                  <c:v>92.629486195680926</c:v>
                </c:pt>
                <c:pt idx="296">
                  <c:v>101.43180066978073</c:v>
                </c:pt>
                <c:pt idx="297">
                  <c:v>52.143814695345498</c:v>
                </c:pt>
                <c:pt idx="298">
                  <c:v>102.32504583953586</c:v>
                </c:pt>
                <c:pt idx="299">
                  <c:v>70.487895440687069</c:v>
                </c:pt>
                <c:pt idx="300">
                  <c:v>88.544244447189698</c:v>
                </c:pt>
                <c:pt idx="301">
                  <c:v>79.422839925657726</c:v>
                </c:pt>
                <c:pt idx="302">
                  <c:v>206.83131849056775</c:v>
                </c:pt>
                <c:pt idx="303">
                  <c:v>160.39890824763884</c:v>
                </c:pt>
                <c:pt idx="304">
                  <c:v>91.801034776701783</c:v>
                </c:pt>
                <c:pt idx="305">
                  <c:v>153.86203872423687</c:v>
                </c:pt>
                <c:pt idx="306">
                  <c:v>102.94364584935288</c:v>
                </c:pt>
                <c:pt idx="307">
                  <c:v>61.961181114711387</c:v>
                </c:pt>
                <c:pt idx="308">
                  <c:v>74.486822367578853</c:v>
                </c:pt>
                <c:pt idx="309">
                  <c:v>86.400386716129944</c:v>
                </c:pt>
                <c:pt idx="310">
                  <c:v>141.54770310458895</c:v>
                </c:pt>
                <c:pt idx="311">
                  <c:v>117.36612828603104</c:v>
                </c:pt>
                <c:pt idx="312">
                  <c:v>94.924872772861107</c:v>
                </c:pt>
                <c:pt idx="313">
                  <c:v>97.371039859348599</c:v>
                </c:pt>
                <c:pt idx="314">
                  <c:v>82.540863278828866</c:v>
                </c:pt>
                <c:pt idx="315">
                  <c:v>82.241440558349453</c:v>
                </c:pt>
              </c:numCache>
            </c:numRef>
          </c:xVal>
          <c:yVal>
            <c:numRef>
              <c:f>dispersió!$Y$3:$Y$318</c:f>
              <c:numCache>
                <c:formatCode>0.00</c:formatCode>
                <c:ptCount val="316"/>
                <c:pt idx="0">
                  <c:v>131.98151964625094</c:v>
                </c:pt>
                <c:pt idx="1">
                  <c:v>130.76722110587838</c:v>
                </c:pt>
                <c:pt idx="2">
                  <c:v>129.90718292464166</c:v>
                </c:pt>
                <c:pt idx="3">
                  <c:v>129.58043860565081</c:v>
                </c:pt>
                <c:pt idx="4">
                  <c:v>127.8797270474179</c:v>
                </c:pt>
                <c:pt idx="5">
                  <c:v>125.98481239396435</c:v>
                </c:pt>
                <c:pt idx="6">
                  <c:v>124.80900475140598</c:v>
                </c:pt>
                <c:pt idx="7">
                  <c:v>124.62495225616942</c:v>
                </c:pt>
                <c:pt idx="8">
                  <c:v>123.22184300402799</c:v>
                </c:pt>
                <c:pt idx="9">
                  <c:v>121.82471028884694</c:v>
                </c:pt>
                <c:pt idx="10">
                  <c:v>120.61246032971576</c:v>
                </c:pt>
                <c:pt idx="11">
                  <c:v>119.63141698528725</c:v>
                </c:pt>
                <c:pt idx="12">
                  <c:v>119.41346018615639</c:v>
                </c:pt>
                <c:pt idx="13">
                  <c:v>119.28950013899933</c:v>
                </c:pt>
                <c:pt idx="14">
                  <c:v>118.93510841766629</c:v>
                </c:pt>
                <c:pt idx="15">
                  <c:v>118.69185512483182</c:v>
                </c:pt>
                <c:pt idx="16">
                  <c:v>118.00986095607811</c:v>
                </c:pt>
                <c:pt idx="17">
                  <c:v>117.33392231651072</c:v>
                </c:pt>
                <c:pt idx="18">
                  <c:v>116.05112159295686</c:v>
                </c:pt>
                <c:pt idx="19">
                  <c:v>116.04346531633141</c:v>
                </c:pt>
                <c:pt idx="20">
                  <c:v>115.74655082711678</c:v>
                </c:pt>
                <c:pt idx="21">
                  <c:v>115.49846976800961</c:v>
                </c:pt>
                <c:pt idx="22">
                  <c:v>115.30556050100904</c:v>
                </c:pt>
                <c:pt idx="23">
                  <c:v>114.36648749076195</c:v>
                </c:pt>
                <c:pt idx="24">
                  <c:v>114.30697554421508</c:v>
                </c:pt>
                <c:pt idx="25">
                  <c:v>113.90523894971741</c:v>
                </c:pt>
                <c:pt idx="26">
                  <c:v>113.36554315382094</c:v>
                </c:pt>
                <c:pt idx="27">
                  <c:v>112.91061297004124</c:v>
                </c:pt>
                <c:pt idx="28">
                  <c:v>112.69461654291891</c:v>
                </c:pt>
                <c:pt idx="29">
                  <c:v>111.74373580408526</c:v>
                </c:pt>
                <c:pt idx="30">
                  <c:v>111.57291210058251</c:v>
                </c:pt>
                <c:pt idx="31">
                  <c:v>111.23147571723993</c:v>
                </c:pt>
                <c:pt idx="32">
                  <c:v>110.53545895573546</c:v>
                </c:pt>
                <c:pt idx="33">
                  <c:v>110.53439786969645</c:v>
                </c:pt>
                <c:pt idx="34">
                  <c:v>110.44837712665486</c:v>
                </c:pt>
                <c:pt idx="35">
                  <c:v>110.41889635992524</c:v>
                </c:pt>
                <c:pt idx="36">
                  <c:v>110.36023411087103</c:v>
                </c:pt>
                <c:pt idx="37">
                  <c:v>110.35371521428098</c:v>
                </c:pt>
                <c:pt idx="38">
                  <c:v>110.27421056521041</c:v>
                </c:pt>
                <c:pt idx="39">
                  <c:v>109.92600710214516</c:v>
                </c:pt>
                <c:pt idx="40">
                  <c:v>109.57609866847574</c:v>
                </c:pt>
                <c:pt idx="41">
                  <c:v>109.1630079660797</c:v>
                </c:pt>
                <c:pt idx="42">
                  <c:v>108.71991952563322</c:v>
                </c:pt>
                <c:pt idx="43">
                  <c:v>108.36280012429792</c:v>
                </c:pt>
                <c:pt idx="44">
                  <c:v>108.34026930767897</c:v>
                </c:pt>
                <c:pt idx="45">
                  <c:v>108.17244781594994</c:v>
                </c:pt>
                <c:pt idx="46">
                  <c:v>108.11011200188437</c:v>
                </c:pt>
                <c:pt idx="47">
                  <c:v>107.87835327246172</c:v>
                </c:pt>
                <c:pt idx="48">
                  <c:v>107.83246098447168</c:v>
                </c:pt>
                <c:pt idx="49">
                  <c:v>107.53970068926191</c:v>
                </c:pt>
                <c:pt idx="50">
                  <c:v>107.52908600235116</c:v>
                </c:pt>
                <c:pt idx="51">
                  <c:v>107.28394906496507</c:v>
                </c:pt>
                <c:pt idx="52">
                  <c:v>107.2229878392472</c:v>
                </c:pt>
                <c:pt idx="53">
                  <c:v>107.21284167950054</c:v>
                </c:pt>
                <c:pt idx="54">
                  <c:v>106.89974191473158</c:v>
                </c:pt>
                <c:pt idx="55">
                  <c:v>106.81802430034105</c:v>
                </c:pt>
                <c:pt idx="56">
                  <c:v>106.73314600593019</c:v>
                </c:pt>
                <c:pt idx="57">
                  <c:v>106.71883738566723</c:v>
                </c:pt>
                <c:pt idx="58">
                  <c:v>106.55137072697832</c:v>
                </c:pt>
                <c:pt idx="59">
                  <c:v>106.49397325618634</c:v>
                </c:pt>
                <c:pt idx="60">
                  <c:v>106.31600128210678</c:v>
                </c:pt>
                <c:pt idx="61">
                  <c:v>106.19919729654021</c:v>
                </c:pt>
                <c:pt idx="62">
                  <c:v>106.1643877008681</c:v>
                </c:pt>
                <c:pt idx="63">
                  <c:v>105.96204570938792</c:v>
                </c:pt>
                <c:pt idx="64">
                  <c:v>105.73166763697677</c:v>
                </c:pt>
                <c:pt idx="65">
                  <c:v>105.71166809056287</c:v>
                </c:pt>
                <c:pt idx="66">
                  <c:v>105.51818293676712</c:v>
                </c:pt>
                <c:pt idx="67">
                  <c:v>105.31664329644686</c:v>
                </c:pt>
                <c:pt idx="68">
                  <c:v>105.23765895927409</c:v>
                </c:pt>
                <c:pt idx="69">
                  <c:v>105.13178434665488</c:v>
                </c:pt>
                <c:pt idx="70">
                  <c:v>105.10716516107868</c:v>
                </c:pt>
                <c:pt idx="71">
                  <c:v>105.08247171041907</c:v>
                </c:pt>
                <c:pt idx="72">
                  <c:v>104.93294058398524</c:v>
                </c:pt>
                <c:pt idx="73">
                  <c:v>104.84746091176581</c:v>
                </c:pt>
                <c:pt idx="74">
                  <c:v>104.62729638507173</c:v>
                </c:pt>
                <c:pt idx="75">
                  <c:v>104.56374565845493</c:v>
                </c:pt>
                <c:pt idx="76">
                  <c:v>104.29127718519609</c:v>
                </c:pt>
                <c:pt idx="77">
                  <c:v>104.19692991813739</c:v>
                </c:pt>
                <c:pt idx="78">
                  <c:v>104.18298663361614</c:v>
                </c:pt>
                <c:pt idx="79">
                  <c:v>104.18068126585412</c:v>
                </c:pt>
                <c:pt idx="80">
                  <c:v>103.95067747876331</c:v>
                </c:pt>
                <c:pt idx="81">
                  <c:v>103.90479961887353</c:v>
                </c:pt>
                <c:pt idx="82">
                  <c:v>103.76724694805438</c:v>
                </c:pt>
                <c:pt idx="83">
                  <c:v>103.68888669135487</c:v>
                </c:pt>
                <c:pt idx="84">
                  <c:v>103.62703413893682</c:v>
                </c:pt>
                <c:pt idx="85">
                  <c:v>103.49822016750525</c:v>
                </c:pt>
                <c:pt idx="86">
                  <c:v>103.39032942569284</c:v>
                </c:pt>
                <c:pt idx="87">
                  <c:v>103.23149501733855</c:v>
                </c:pt>
                <c:pt idx="88">
                  <c:v>103.21345393393472</c:v>
                </c:pt>
                <c:pt idx="89">
                  <c:v>103.18207481610497</c:v>
                </c:pt>
                <c:pt idx="90">
                  <c:v>102.8529184978282</c:v>
                </c:pt>
                <c:pt idx="91">
                  <c:v>102.82333743563404</c:v>
                </c:pt>
                <c:pt idx="92">
                  <c:v>102.78356864743728</c:v>
                </c:pt>
                <c:pt idx="93">
                  <c:v>102.76641343849451</c:v>
                </c:pt>
                <c:pt idx="94">
                  <c:v>102.67682718925522</c:v>
                </c:pt>
                <c:pt idx="95">
                  <c:v>102.65039106261844</c:v>
                </c:pt>
                <c:pt idx="96">
                  <c:v>102.63845669161427</c:v>
                </c:pt>
                <c:pt idx="97">
                  <c:v>102.6019394404362</c:v>
                </c:pt>
                <c:pt idx="98">
                  <c:v>102.56414012722786</c:v>
                </c:pt>
                <c:pt idx="99">
                  <c:v>102.48725340021744</c:v>
                </c:pt>
                <c:pt idx="100">
                  <c:v>102.4306616730708</c:v>
                </c:pt>
                <c:pt idx="101">
                  <c:v>102.09245666654034</c:v>
                </c:pt>
                <c:pt idx="102">
                  <c:v>102.01896202676171</c:v>
                </c:pt>
                <c:pt idx="103">
                  <c:v>102.00144211036641</c:v>
                </c:pt>
                <c:pt idx="104">
                  <c:v>101.85765965325774</c:v>
                </c:pt>
                <c:pt idx="105">
                  <c:v>101.47413360202665</c:v>
                </c:pt>
                <c:pt idx="106">
                  <c:v>101.46756402189141</c:v>
                </c:pt>
                <c:pt idx="107">
                  <c:v>101.40845970594478</c:v>
                </c:pt>
                <c:pt idx="108">
                  <c:v>101.30133770173737</c:v>
                </c:pt>
                <c:pt idx="109">
                  <c:v>101.29267224732889</c:v>
                </c:pt>
                <c:pt idx="110">
                  <c:v>101.2257380077761</c:v>
                </c:pt>
                <c:pt idx="111">
                  <c:v>101.12001422446512</c:v>
                </c:pt>
                <c:pt idx="112">
                  <c:v>101.05918023034829</c:v>
                </c:pt>
                <c:pt idx="113">
                  <c:v>101.04378254154977</c:v>
                </c:pt>
                <c:pt idx="114">
                  <c:v>100.93628455923903</c:v>
                </c:pt>
                <c:pt idx="115">
                  <c:v>100.9022691637644</c:v>
                </c:pt>
                <c:pt idx="116">
                  <c:v>100.83649914768472</c:v>
                </c:pt>
                <c:pt idx="117">
                  <c:v>100.79367434543909</c:v>
                </c:pt>
                <c:pt idx="118">
                  <c:v>100.77057602045571</c:v>
                </c:pt>
                <c:pt idx="119">
                  <c:v>100.74432465589155</c:v>
                </c:pt>
                <c:pt idx="120">
                  <c:v>100.71002453122171</c:v>
                </c:pt>
                <c:pt idx="121">
                  <c:v>100.69938901154399</c:v>
                </c:pt>
                <c:pt idx="122">
                  <c:v>100.66720206051126</c:v>
                </c:pt>
                <c:pt idx="123">
                  <c:v>100.62321265703314</c:v>
                </c:pt>
                <c:pt idx="124">
                  <c:v>100.5532991784585</c:v>
                </c:pt>
                <c:pt idx="125">
                  <c:v>100.42707791096211</c:v>
                </c:pt>
                <c:pt idx="126">
                  <c:v>100.42626713894634</c:v>
                </c:pt>
                <c:pt idx="127">
                  <c:v>100.41281963955404</c:v>
                </c:pt>
                <c:pt idx="128">
                  <c:v>100.38871995041011</c:v>
                </c:pt>
                <c:pt idx="129">
                  <c:v>100.33823894994887</c:v>
                </c:pt>
                <c:pt idx="130">
                  <c:v>100.31763031841214</c:v>
                </c:pt>
                <c:pt idx="131">
                  <c:v>100.19306608597287</c:v>
                </c:pt>
                <c:pt idx="132">
                  <c:v>100.13548107380393</c:v>
                </c:pt>
                <c:pt idx="133">
                  <c:v>100.1207248674894</c:v>
                </c:pt>
                <c:pt idx="134">
                  <c:v>99.815479005493501</c:v>
                </c:pt>
                <c:pt idx="135">
                  <c:v>99.804910475713399</c:v>
                </c:pt>
                <c:pt idx="136">
                  <c:v>99.778691521065269</c:v>
                </c:pt>
                <c:pt idx="137">
                  <c:v>99.727675338272121</c:v>
                </c:pt>
                <c:pt idx="138">
                  <c:v>99.635059309729016</c:v>
                </c:pt>
                <c:pt idx="139">
                  <c:v>99.562070271560785</c:v>
                </c:pt>
                <c:pt idx="140">
                  <c:v>99.418874730411062</c:v>
                </c:pt>
                <c:pt idx="141">
                  <c:v>99.350806931858102</c:v>
                </c:pt>
                <c:pt idx="142">
                  <c:v>99.258549047990016</c:v>
                </c:pt>
                <c:pt idx="143">
                  <c:v>99.23634237793928</c:v>
                </c:pt>
                <c:pt idx="144">
                  <c:v>99.202218274781288</c:v>
                </c:pt>
                <c:pt idx="145">
                  <c:v>99.096506203546767</c:v>
                </c:pt>
                <c:pt idx="146">
                  <c:v>99.087985858682018</c:v>
                </c:pt>
                <c:pt idx="147">
                  <c:v>99.063371824133469</c:v>
                </c:pt>
                <c:pt idx="148">
                  <c:v>99.043627553166075</c:v>
                </c:pt>
                <c:pt idx="149">
                  <c:v>99.012770001701909</c:v>
                </c:pt>
                <c:pt idx="150">
                  <c:v>98.882965107162192</c:v>
                </c:pt>
                <c:pt idx="151">
                  <c:v>98.677032364267518</c:v>
                </c:pt>
                <c:pt idx="152">
                  <c:v>98.652854494029043</c:v>
                </c:pt>
                <c:pt idx="153">
                  <c:v>98.647988902140469</c:v>
                </c:pt>
                <c:pt idx="154">
                  <c:v>98.592611415071445</c:v>
                </c:pt>
                <c:pt idx="155">
                  <c:v>98.465853942775652</c:v>
                </c:pt>
                <c:pt idx="156">
                  <c:v>98.373977383176737</c:v>
                </c:pt>
                <c:pt idx="157">
                  <c:v>98.349534603341809</c:v>
                </c:pt>
                <c:pt idx="158">
                  <c:v>98.345268259015427</c:v>
                </c:pt>
                <c:pt idx="159">
                  <c:v>98.31965989984532</c:v>
                </c:pt>
                <c:pt idx="160">
                  <c:v>98.243647406905666</c:v>
                </c:pt>
                <c:pt idx="161">
                  <c:v>98.190930166704248</c:v>
                </c:pt>
                <c:pt idx="162">
                  <c:v>97.957443971913506</c:v>
                </c:pt>
                <c:pt idx="163">
                  <c:v>97.911947581847244</c:v>
                </c:pt>
                <c:pt idx="164">
                  <c:v>97.870695808301193</c:v>
                </c:pt>
                <c:pt idx="165">
                  <c:v>97.815113300193204</c:v>
                </c:pt>
                <c:pt idx="166">
                  <c:v>97.771324144608599</c:v>
                </c:pt>
                <c:pt idx="167">
                  <c:v>97.738139087450321</c:v>
                </c:pt>
                <c:pt idx="168">
                  <c:v>97.685069963625637</c:v>
                </c:pt>
                <c:pt idx="169">
                  <c:v>97.627444226368524</c:v>
                </c:pt>
                <c:pt idx="170">
                  <c:v>97.547646677856832</c:v>
                </c:pt>
                <c:pt idx="171">
                  <c:v>97.510573261149176</c:v>
                </c:pt>
                <c:pt idx="172">
                  <c:v>97.46410902108147</c:v>
                </c:pt>
                <c:pt idx="173">
                  <c:v>97.306855747308759</c:v>
                </c:pt>
                <c:pt idx="174">
                  <c:v>97.294434507941162</c:v>
                </c:pt>
                <c:pt idx="175">
                  <c:v>97.155377023835413</c:v>
                </c:pt>
                <c:pt idx="176">
                  <c:v>97.133710967381489</c:v>
                </c:pt>
                <c:pt idx="177">
                  <c:v>97.125222701283448</c:v>
                </c:pt>
                <c:pt idx="178">
                  <c:v>97.105058709911731</c:v>
                </c:pt>
                <c:pt idx="179">
                  <c:v>97.046582412926242</c:v>
                </c:pt>
                <c:pt idx="180">
                  <c:v>97.016040739561461</c:v>
                </c:pt>
                <c:pt idx="181">
                  <c:v>97.013388359420702</c:v>
                </c:pt>
                <c:pt idx="182">
                  <c:v>97.003849634946334</c:v>
                </c:pt>
                <c:pt idx="183">
                  <c:v>96.912681053930015</c:v>
                </c:pt>
                <c:pt idx="184">
                  <c:v>96.884627703091127</c:v>
                </c:pt>
                <c:pt idx="185">
                  <c:v>96.87289696404207</c:v>
                </c:pt>
                <c:pt idx="186">
                  <c:v>96.748408363862865</c:v>
                </c:pt>
                <c:pt idx="187">
                  <c:v>96.727941253452371</c:v>
                </c:pt>
                <c:pt idx="188">
                  <c:v>96.665254337602221</c:v>
                </c:pt>
                <c:pt idx="189">
                  <c:v>96.660411389211475</c:v>
                </c:pt>
                <c:pt idx="190">
                  <c:v>96.567929802850415</c:v>
                </c:pt>
                <c:pt idx="191">
                  <c:v>96.565535617695559</c:v>
                </c:pt>
                <c:pt idx="192">
                  <c:v>96.402302298863177</c:v>
                </c:pt>
                <c:pt idx="193">
                  <c:v>96.282937093946543</c:v>
                </c:pt>
                <c:pt idx="194">
                  <c:v>96.240069114453007</c:v>
                </c:pt>
                <c:pt idx="195">
                  <c:v>96.23418053292653</c:v>
                </c:pt>
                <c:pt idx="196">
                  <c:v>96.13643093188756</c:v>
                </c:pt>
                <c:pt idx="197">
                  <c:v>96.11463775749634</c:v>
                </c:pt>
                <c:pt idx="198">
                  <c:v>96.090078513473685</c:v>
                </c:pt>
                <c:pt idx="199">
                  <c:v>95.967128632793873</c:v>
                </c:pt>
                <c:pt idx="200">
                  <c:v>95.923656453083623</c:v>
                </c:pt>
                <c:pt idx="201">
                  <c:v>95.879135400908353</c:v>
                </c:pt>
                <c:pt idx="202">
                  <c:v>95.846743105022398</c:v>
                </c:pt>
                <c:pt idx="203">
                  <c:v>95.791768809295178</c:v>
                </c:pt>
                <c:pt idx="204">
                  <c:v>95.771110661584032</c:v>
                </c:pt>
                <c:pt idx="205">
                  <c:v>95.663229128903794</c:v>
                </c:pt>
                <c:pt idx="206">
                  <c:v>95.602710993022242</c:v>
                </c:pt>
                <c:pt idx="207">
                  <c:v>95.598785373772515</c:v>
                </c:pt>
                <c:pt idx="208">
                  <c:v>95.409062320058922</c:v>
                </c:pt>
                <c:pt idx="209">
                  <c:v>95.3438412227176</c:v>
                </c:pt>
                <c:pt idx="210">
                  <c:v>95.275506726930203</c:v>
                </c:pt>
                <c:pt idx="211">
                  <c:v>95.14812220539423</c:v>
                </c:pt>
                <c:pt idx="212">
                  <c:v>95.12725481474034</c:v>
                </c:pt>
                <c:pt idx="213">
                  <c:v>95.027128788229348</c:v>
                </c:pt>
                <c:pt idx="214">
                  <c:v>94.903134300013704</c:v>
                </c:pt>
                <c:pt idx="215">
                  <c:v>94.900614759417977</c:v>
                </c:pt>
                <c:pt idx="216">
                  <c:v>94.894105900792908</c:v>
                </c:pt>
                <c:pt idx="217">
                  <c:v>94.855596605447204</c:v>
                </c:pt>
                <c:pt idx="218">
                  <c:v>94.798637835165962</c:v>
                </c:pt>
                <c:pt idx="219">
                  <c:v>94.724379738843879</c:v>
                </c:pt>
                <c:pt idx="220">
                  <c:v>94.70714670541534</c:v>
                </c:pt>
                <c:pt idx="221">
                  <c:v>94.687436224068747</c:v>
                </c:pt>
                <c:pt idx="222">
                  <c:v>94.576185070654674</c:v>
                </c:pt>
                <c:pt idx="223">
                  <c:v>94.409248485796326</c:v>
                </c:pt>
                <c:pt idx="224">
                  <c:v>94.393625259783391</c:v>
                </c:pt>
                <c:pt idx="225">
                  <c:v>94.35701970960838</c:v>
                </c:pt>
                <c:pt idx="226">
                  <c:v>94.309769258310283</c:v>
                </c:pt>
                <c:pt idx="227">
                  <c:v>94.246879194179613</c:v>
                </c:pt>
                <c:pt idx="228">
                  <c:v>94.167452352930695</c:v>
                </c:pt>
                <c:pt idx="229">
                  <c:v>94.030038856369814</c:v>
                </c:pt>
                <c:pt idx="230">
                  <c:v>93.946975459247284</c:v>
                </c:pt>
                <c:pt idx="231">
                  <c:v>93.833662686191261</c:v>
                </c:pt>
                <c:pt idx="232">
                  <c:v>93.829861467029133</c:v>
                </c:pt>
                <c:pt idx="233">
                  <c:v>93.793572576993697</c:v>
                </c:pt>
                <c:pt idx="234">
                  <c:v>93.738132991523031</c:v>
                </c:pt>
                <c:pt idx="235">
                  <c:v>93.63724891070305</c:v>
                </c:pt>
                <c:pt idx="236">
                  <c:v>93.561127104798032</c:v>
                </c:pt>
                <c:pt idx="237">
                  <c:v>93.56037782213258</c:v>
                </c:pt>
                <c:pt idx="238">
                  <c:v>93.458608230736758</c:v>
                </c:pt>
                <c:pt idx="239">
                  <c:v>93.405406895033764</c:v>
                </c:pt>
                <c:pt idx="240">
                  <c:v>93.40305427515969</c:v>
                </c:pt>
                <c:pt idx="241">
                  <c:v>93.32288107008705</c:v>
                </c:pt>
                <c:pt idx="242">
                  <c:v>93.16510645152141</c:v>
                </c:pt>
                <c:pt idx="243">
                  <c:v>93.076778463110472</c:v>
                </c:pt>
                <c:pt idx="244">
                  <c:v>93.003900180183365</c:v>
                </c:pt>
                <c:pt idx="245">
                  <c:v>92.936113547310669</c:v>
                </c:pt>
                <c:pt idx="246">
                  <c:v>92.820614374161664</c:v>
                </c:pt>
                <c:pt idx="247">
                  <c:v>92.762257645820185</c:v>
                </c:pt>
                <c:pt idx="248">
                  <c:v>92.516284379653897</c:v>
                </c:pt>
                <c:pt idx="249">
                  <c:v>92.491881448898198</c:v>
                </c:pt>
                <c:pt idx="250">
                  <c:v>92.431516610298033</c:v>
                </c:pt>
                <c:pt idx="251">
                  <c:v>92.422266627630492</c:v>
                </c:pt>
                <c:pt idx="252">
                  <c:v>92.420469195535347</c:v>
                </c:pt>
                <c:pt idx="253">
                  <c:v>92.417121588431016</c:v>
                </c:pt>
                <c:pt idx="254">
                  <c:v>92.366588833648223</c:v>
                </c:pt>
                <c:pt idx="255">
                  <c:v>92.302546510859713</c:v>
                </c:pt>
                <c:pt idx="256">
                  <c:v>92.292610079263738</c:v>
                </c:pt>
                <c:pt idx="257">
                  <c:v>92.070147409401812</c:v>
                </c:pt>
                <c:pt idx="258">
                  <c:v>92.018825743268948</c:v>
                </c:pt>
                <c:pt idx="259">
                  <c:v>91.991828207430245</c:v>
                </c:pt>
                <c:pt idx="260">
                  <c:v>91.95027864260598</c:v>
                </c:pt>
                <c:pt idx="261">
                  <c:v>91.934610177849663</c:v>
                </c:pt>
                <c:pt idx="262">
                  <c:v>91.910509011351564</c:v>
                </c:pt>
                <c:pt idx="263">
                  <c:v>91.863307926310213</c:v>
                </c:pt>
                <c:pt idx="264">
                  <c:v>91.723137166754242</c:v>
                </c:pt>
                <c:pt idx="265">
                  <c:v>91.645286330520591</c:v>
                </c:pt>
                <c:pt idx="266">
                  <c:v>91.540185910676769</c:v>
                </c:pt>
                <c:pt idx="267">
                  <c:v>91.512505008025514</c:v>
                </c:pt>
                <c:pt idx="268">
                  <c:v>91.378272924888506</c:v>
                </c:pt>
                <c:pt idx="269">
                  <c:v>91.352441285208528</c:v>
                </c:pt>
                <c:pt idx="270">
                  <c:v>90.821308847904817</c:v>
                </c:pt>
                <c:pt idx="271">
                  <c:v>90.804194973918229</c:v>
                </c:pt>
                <c:pt idx="272">
                  <c:v>90.735219291476909</c:v>
                </c:pt>
                <c:pt idx="273">
                  <c:v>90.651368229571858</c:v>
                </c:pt>
                <c:pt idx="274">
                  <c:v>90.532783317700762</c:v>
                </c:pt>
                <c:pt idx="275">
                  <c:v>90.515671633091898</c:v>
                </c:pt>
                <c:pt idx="276">
                  <c:v>90.249076587271503</c:v>
                </c:pt>
                <c:pt idx="277">
                  <c:v>90.137755476026754</c:v>
                </c:pt>
                <c:pt idx="278">
                  <c:v>90.011586457941235</c:v>
                </c:pt>
                <c:pt idx="279">
                  <c:v>89.969239147635079</c:v>
                </c:pt>
                <c:pt idx="280">
                  <c:v>89.849881527152434</c:v>
                </c:pt>
                <c:pt idx="281">
                  <c:v>89.834107459382267</c:v>
                </c:pt>
                <c:pt idx="282">
                  <c:v>89.764385455190421</c:v>
                </c:pt>
                <c:pt idx="283">
                  <c:v>89.727701041103529</c:v>
                </c:pt>
                <c:pt idx="284">
                  <c:v>89.509129595786845</c:v>
                </c:pt>
                <c:pt idx="285">
                  <c:v>89.485197061488165</c:v>
                </c:pt>
                <c:pt idx="286">
                  <c:v>89.204924057050931</c:v>
                </c:pt>
                <c:pt idx="287">
                  <c:v>88.915849655264168</c:v>
                </c:pt>
                <c:pt idx="288">
                  <c:v>88.890903115150365</c:v>
                </c:pt>
                <c:pt idx="289">
                  <c:v>88.729511664989104</c:v>
                </c:pt>
                <c:pt idx="290">
                  <c:v>88.623618213353936</c:v>
                </c:pt>
                <c:pt idx="291">
                  <c:v>88.593345974961608</c:v>
                </c:pt>
                <c:pt idx="292">
                  <c:v>88.448268732010519</c:v>
                </c:pt>
                <c:pt idx="293">
                  <c:v>88.411528325006486</c:v>
                </c:pt>
                <c:pt idx="294">
                  <c:v>88.350201947395888</c:v>
                </c:pt>
                <c:pt idx="295">
                  <c:v>88.236237273971128</c:v>
                </c:pt>
                <c:pt idx="296">
                  <c:v>88.174748564394307</c:v>
                </c:pt>
                <c:pt idx="297">
                  <c:v>88.126796885002648</c:v>
                </c:pt>
                <c:pt idx="298">
                  <c:v>87.641006047992818</c:v>
                </c:pt>
                <c:pt idx="299">
                  <c:v>87.059455792496919</c:v>
                </c:pt>
                <c:pt idx="300">
                  <c:v>86.940873317773267</c:v>
                </c:pt>
                <c:pt idx="301">
                  <c:v>86.921946501621193</c:v>
                </c:pt>
                <c:pt idx="302">
                  <c:v>86.693171867849742</c:v>
                </c:pt>
                <c:pt idx="303">
                  <c:v>86.620423870817618</c:v>
                </c:pt>
                <c:pt idx="304">
                  <c:v>86.338644102062148</c:v>
                </c:pt>
                <c:pt idx="305">
                  <c:v>85.797338648356927</c:v>
                </c:pt>
                <c:pt idx="306">
                  <c:v>85.717983863429055</c:v>
                </c:pt>
                <c:pt idx="307">
                  <c:v>84.22798224766268</c:v>
                </c:pt>
                <c:pt idx="308">
                  <c:v>82.839228120537101</c:v>
                </c:pt>
                <c:pt idx="309">
                  <c:v>82.064344685298551</c:v>
                </c:pt>
                <c:pt idx="310">
                  <c:v>99.539535054844947</c:v>
                </c:pt>
                <c:pt idx="311">
                  <c:v>99.08234565979339</c:v>
                </c:pt>
                <c:pt idx="312">
                  <c:v>102.36536512345984</c:v>
                </c:pt>
                <c:pt idx="313">
                  <c:v>98.371835742899776</c:v>
                </c:pt>
                <c:pt idx="314">
                  <c:v>97.16279727755375</c:v>
                </c:pt>
                <c:pt idx="315">
                  <c:v>97.494095647012813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6CA-47D8-8686-CA58D3C262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8124672"/>
        <c:axId val="218126976"/>
      </c:scatterChart>
      <c:valAx>
        <c:axId val="218124672"/>
        <c:scaling>
          <c:orientation val="minMax"/>
          <c:min val="5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ca-ES"/>
                  <a:t>Taxa d'atur</a:t>
                </a:r>
              </a:p>
            </c:rich>
          </c:tx>
          <c:overlay val="0"/>
        </c:title>
        <c:numFmt formatCode="0" sourceLinked="0"/>
        <c:majorTickMark val="out"/>
        <c:minorTickMark val="none"/>
        <c:tickLblPos val="nextTo"/>
        <c:crossAx val="218126976"/>
        <c:crosses val="autoZero"/>
        <c:crossBetween val="midCat"/>
      </c:valAx>
      <c:valAx>
        <c:axId val="218126976"/>
        <c:scaling>
          <c:orientation val="minMax"/>
          <c:min val="6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ca-ES"/>
                  <a:t>Índex</a:t>
                </a:r>
                <a:r>
                  <a:rPr lang="ca-ES" baseline="0"/>
                  <a:t> de vulnerabilitat social</a:t>
                </a:r>
                <a:endParaRPr lang="ca-ES"/>
              </a:p>
            </c:rich>
          </c:tx>
          <c:overlay val="0"/>
        </c:title>
        <c:numFmt formatCode="0" sourceLinked="0"/>
        <c:majorTickMark val="out"/>
        <c:minorTickMark val="none"/>
        <c:tickLblPos val="nextTo"/>
        <c:crossAx val="218124672"/>
        <c:crosses val="autoZero"/>
        <c:crossBetween val="midCat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accent3"/>
              </a:solidFill>
            </c:spPr>
            <c:extLst>
              <c:ext xmlns:c16="http://schemas.microsoft.com/office/drawing/2014/chart" uri="{C3380CC4-5D6E-409C-BE32-E72D297353CC}">
                <c16:uniqueId val="{00000001-C253-4869-82F2-7C90CADC6092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C253-4869-82F2-7C90CADC6092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C253-4869-82F2-7C90CADC6092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C253-4869-82F2-7C90CADC6092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9-C253-4869-82F2-7C90CADC6092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B-C253-4869-82F2-7C90CADC6092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D-C253-4869-82F2-7C90CADC6092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F-C253-4869-82F2-7C90CADC6092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1-C253-4869-82F2-7C90CADC6092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3-C253-4869-82F2-7C90CADC6092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5-C253-4869-82F2-7C90CADC6092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7-C253-4869-82F2-7C90CADC6092}"/>
              </c:ext>
            </c:extLst>
          </c:dPt>
          <c:dPt>
            <c:idx val="12"/>
            <c:invertIfNegative val="0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19-C253-4869-82F2-7C90CADC6092}"/>
              </c:ext>
            </c:extLst>
          </c:dPt>
          <c:dLbls>
            <c:numFmt formatCode="#,##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'COMARCA MITJ DE MITJ'!$X$58:$X$68</c:f>
              <c:strCache>
                <c:ptCount val="11"/>
                <c:pt idx="0">
                  <c:v>Baix Llobregat</c:v>
                </c:pt>
                <c:pt idx="1">
                  <c:v>Maresme</c:v>
                </c:pt>
                <c:pt idx="2">
                  <c:v>Vallès Occidental</c:v>
                </c:pt>
                <c:pt idx="3">
                  <c:v>Vallès Oriental</c:v>
                </c:pt>
                <c:pt idx="4">
                  <c:v>Alt Penedès</c:v>
                </c:pt>
                <c:pt idx="5">
                  <c:v>Bages</c:v>
                </c:pt>
                <c:pt idx="6">
                  <c:v>Anoia</c:v>
                </c:pt>
                <c:pt idx="7">
                  <c:v>Garraf</c:v>
                </c:pt>
                <c:pt idx="8">
                  <c:v>Osona</c:v>
                </c:pt>
                <c:pt idx="9">
                  <c:v>Berguedà</c:v>
                </c:pt>
                <c:pt idx="10">
                  <c:v>Barcelonès</c:v>
                </c:pt>
              </c:strCache>
            </c:strRef>
          </c:cat>
          <c:val>
            <c:numRef>
              <c:f>'COMARCA MITJ DE MITJ'!$Y$58:$Y$68</c:f>
              <c:numCache>
                <c:formatCode>###0.00</c:formatCode>
                <c:ptCount val="11"/>
                <c:pt idx="0">
                  <c:v>111.24530444521</c:v>
                </c:pt>
                <c:pt idx="1">
                  <c:v>108.91067032083441</c:v>
                </c:pt>
                <c:pt idx="2">
                  <c:v>103.79037925771922</c:v>
                </c:pt>
                <c:pt idx="3">
                  <c:v>102.25463568329467</c:v>
                </c:pt>
                <c:pt idx="4">
                  <c:v>101.80977426487884</c:v>
                </c:pt>
                <c:pt idx="5">
                  <c:v>98.369934396522567</c:v>
                </c:pt>
                <c:pt idx="6">
                  <c:v>97.692712418300701</c:v>
                </c:pt>
                <c:pt idx="7">
                  <c:v>94.629206201149259</c:v>
                </c:pt>
                <c:pt idx="8">
                  <c:v>92.363303940765306</c:v>
                </c:pt>
                <c:pt idx="9">
                  <c:v>90.704769961489077</c:v>
                </c:pt>
                <c:pt idx="10">
                  <c:v>90.623305708979672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C253-4869-82F2-7C90CADC60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234749952"/>
        <c:axId val="234751488"/>
      </c:barChart>
      <c:catAx>
        <c:axId val="234749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5400000" vert="horz"/>
          <a:lstStyle/>
          <a:p>
            <a:pPr>
              <a:defRPr sz="900"/>
            </a:pPr>
            <a:endParaRPr lang="ca-ES"/>
          </a:p>
        </c:txPr>
        <c:crossAx val="234751488"/>
        <c:crosses val="autoZero"/>
        <c:auto val="1"/>
        <c:lblAlgn val="ctr"/>
        <c:lblOffset val="100"/>
        <c:noMultiLvlLbl val="1"/>
      </c:catAx>
      <c:valAx>
        <c:axId val="234751488"/>
        <c:scaling>
          <c:orientation val="minMax"/>
          <c:max val="150"/>
        </c:scaling>
        <c:delete val="0"/>
        <c:axPos val="l"/>
        <c:numFmt formatCode="#,##0" sourceLinked="0"/>
        <c:majorTickMark val="out"/>
        <c:minorTickMark val="none"/>
        <c:tickLblPos val="nextTo"/>
        <c:crossAx val="234749952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accent3"/>
              </a:solidFill>
            </c:spPr>
            <c:extLst>
              <c:ext xmlns:c16="http://schemas.microsoft.com/office/drawing/2014/chart" uri="{C3380CC4-5D6E-409C-BE32-E72D297353CC}">
                <c16:uniqueId val="{00000001-945F-45D7-B740-286CF619326B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3"/>
              </a:solidFill>
            </c:spPr>
            <c:extLst>
              <c:ext xmlns:c16="http://schemas.microsoft.com/office/drawing/2014/chart" uri="{C3380CC4-5D6E-409C-BE32-E72D297353CC}">
                <c16:uniqueId val="{00000003-945F-45D7-B740-286CF619326B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3"/>
              </a:solidFill>
            </c:spPr>
            <c:extLst>
              <c:ext xmlns:c16="http://schemas.microsoft.com/office/drawing/2014/chart" uri="{C3380CC4-5D6E-409C-BE32-E72D297353CC}">
                <c16:uniqueId val="{00000005-945F-45D7-B740-286CF619326B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3"/>
              </a:solidFill>
            </c:spPr>
            <c:extLst>
              <c:ext xmlns:c16="http://schemas.microsoft.com/office/drawing/2014/chart" uri="{C3380CC4-5D6E-409C-BE32-E72D297353CC}">
                <c16:uniqueId val="{00000007-945F-45D7-B740-286CF619326B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3"/>
              </a:solidFill>
            </c:spPr>
            <c:extLst>
              <c:ext xmlns:c16="http://schemas.microsoft.com/office/drawing/2014/chart" uri="{C3380CC4-5D6E-409C-BE32-E72D297353CC}">
                <c16:uniqueId val="{00000009-945F-45D7-B740-286CF619326B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3"/>
              </a:solidFill>
            </c:spPr>
            <c:extLst>
              <c:ext xmlns:c16="http://schemas.microsoft.com/office/drawing/2014/chart" uri="{C3380CC4-5D6E-409C-BE32-E72D297353CC}">
                <c16:uniqueId val="{0000000B-945F-45D7-B740-286CF619326B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3"/>
              </a:solidFill>
            </c:spPr>
            <c:extLst>
              <c:ext xmlns:c16="http://schemas.microsoft.com/office/drawing/2014/chart" uri="{C3380CC4-5D6E-409C-BE32-E72D297353CC}">
                <c16:uniqueId val="{0000000D-945F-45D7-B740-286CF619326B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3"/>
              </a:solidFill>
            </c:spPr>
            <c:extLst>
              <c:ext xmlns:c16="http://schemas.microsoft.com/office/drawing/2014/chart" uri="{C3380CC4-5D6E-409C-BE32-E72D297353CC}">
                <c16:uniqueId val="{0000000F-945F-45D7-B740-286CF619326B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3"/>
              </a:solidFill>
            </c:spPr>
            <c:extLst>
              <c:ext xmlns:c16="http://schemas.microsoft.com/office/drawing/2014/chart" uri="{C3380CC4-5D6E-409C-BE32-E72D297353CC}">
                <c16:uniqueId val="{00000011-945F-45D7-B740-286CF619326B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3"/>
              </a:solidFill>
            </c:spPr>
            <c:extLst>
              <c:ext xmlns:c16="http://schemas.microsoft.com/office/drawing/2014/chart" uri="{C3380CC4-5D6E-409C-BE32-E72D297353CC}">
                <c16:uniqueId val="{00000013-945F-45D7-B740-286CF619326B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15-945F-45D7-B740-286CF619326B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17-945F-45D7-B740-286CF619326B}"/>
              </c:ext>
            </c:extLst>
          </c:dPt>
          <c:dPt>
            <c:idx val="12"/>
            <c:invertIfNegative val="0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19-945F-45D7-B740-286CF619326B}"/>
              </c:ext>
            </c:extLst>
          </c:dPt>
          <c:dLbls>
            <c:numFmt formatCode="#,##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'COMARCA MITJ DE MITJ'!$X$75:$X$85</c:f>
              <c:strCache>
                <c:ptCount val="11"/>
                <c:pt idx="0">
                  <c:v>Berguedà</c:v>
                </c:pt>
                <c:pt idx="1">
                  <c:v>Bages</c:v>
                </c:pt>
                <c:pt idx="2">
                  <c:v>Anoia</c:v>
                </c:pt>
                <c:pt idx="3">
                  <c:v>Osona</c:v>
                </c:pt>
                <c:pt idx="4">
                  <c:v>Alt Penedès</c:v>
                </c:pt>
                <c:pt idx="5">
                  <c:v>Vallès Oriental</c:v>
                </c:pt>
                <c:pt idx="6">
                  <c:v>Maresme</c:v>
                </c:pt>
                <c:pt idx="7">
                  <c:v>Baix Llobregat</c:v>
                </c:pt>
                <c:pt idx="8">
                  <c:v>Vallès Occidental</c:v>
                </c:pt>
                <c:pt idx="9">
                  <c:v>Garraf</c:v>
                </c:pt>
                <c:pt idx="10">
                  <c:v>Barcelonès</c:v>
                </c:pt>
              </c:strCache>
            </c:strRef>
          </c:cat>
          <c:val>
            <c:numRef>
              <c:f>'COMARCA MITJ DE MITJ'!$Y$75:$Y$85</c:f>
              <c:numCache>
                <c:formatCode>###0.00</c:formatCode>
                <c:ptCount val="11"/>
                <c:pt idx="0">
                  <c:v>315.70089473684214</c:v>
                </c:pt>
                <c:pt idx="1">
                  <c:v>189.49254534610995</c:v>
                </c:pt>
                <c:pt idx="2">
                  <c:v>187.78458690767971</c:v>
                </c:pt>
                <c:pt idx="3">
                  <c:v>170.2770571988018</c:v>
                </c:pt>
                <c:pt idx="4">
                  <c:v>146.96230185838624</c:v>
                </c:pt>
                <c:pt idx="5">
                  <c:v>142.1377069396938</c:v>
                </c:pt>
                <c:pt idx="6">
                  <c:v>129.47300186860852</c:v>
                </c:pt>
                <c:pt idx="7">
                  <c:v>128.95305945426682</c:v>
                </c:pt>
                <c:pt idx="8">
                  <c:v>126.28020734539506</c:v>
                </c:pt>
                <c:pt idx="9">
                  <c:v>112.48740849424004</c:v>
                </c:pt>
                <c:pt idx="10">
                  <c:v>65.364555102093135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945F-45D7-B740-286CF61932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234786816"/>
        <c:axId val="234788352"/>
      </c:barChart>
      <c:catAx>
        <c:axId val="2347868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5400000" vert="horz"/>
          <a:lstStyle/>
          <a:p>
            <a:pPr>
              <a:defRPr sz="900"/>
            </a:pPr>
            <a:endParaRPr lang="ca-ES"/>
          </a:p>
        </c:txPr>
        <c:crossAx val="234788352"/>
        <c:crosses val="autoZero"/>
        <c:auto val="1"/>
        <c:lblAlgn val="ctr"/>
        <c:lblOffset val="100"/>
        <c:noMultiLvlLbl val="1"/>
      </c:catAx>
      <c:valAx>
        <c:axId val="234788352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crossAx val="234786816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accent3"/>
              </a:solidFill>
            </c:spPr>
            <c:extLst>
              <c:ext xmlns:c16="http://schemas.microsoft.com/office/drawing/2014/chart" uri="{C3380CC4-5D6E-409C-BE32-E72D297353CC}">
                <c16:uniqueId val="{00000001-784D-4B0B-9947-B369842AD966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784D-4B0B-9947-B369842AD966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784D-4B0B-9947-B369842AD966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784D-4B0B-9947-B369842AD966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9-784D-4B0B-9947-B369842AD966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B-784D-4B0B-9947-B369842AD966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D-784D-4B0B-9947-B369842AD966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F-784D-4B0B-9947-B369842AD966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1-784D-4B0B-9947-B369842AD966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3-784D-4B0B-9947-B369842AD966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5-784D-4B0B-9947-B369842AD966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7-784D-4B0B-9947-B369842AD966}"/>
              </c:ext>
            </c:extLst>
          </c:dPt>
          <c:dPt>
            <c:idx val="12"/>
            <c:invertIfNegative val="0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19-784D-4B0B-9947-B369842AD966}"/>
              </c:ext>
            </c:extLst>
          </c:dPt>
          <c:dLbls>
            <c:numFmt formatCode="#,##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'COMARCA MITJ DE MITJ'!$X$93:$X$103</c:f>
              <c:strCache>
                <c:ptCount val="11"/>
                <c:pt idx="0">
                  <c:v>Berguedà</c:v>
                </c:pt>
                <c:pt idx="1">
                  <c:v>Alt Penedès</c:v>
                </c:pt>
                <c:pt idx="2">
                  <c:v>Bages</c:v>
                </c:pt>
                <c:pt idx="3">
                  <c:v>Maresme</c:v>
                </c:pt>
                <c:pt idx="4">
                  <c:v>Vallès Occidental</c:v>
                </c:pt>
                <c:pt idx="5">
                  <c:v>Osona</c:v>
                </c:pt>
                <c:pt idx="6">
                  <c:v>Baix Llobregat</c:v>
                </c:pt>
                <c:pt idx="7">
                  <c:v>Anoia</c:v>
                </c:pt>
                <c:pt idx="8">
                  <c:v>Garraf</c:v>
                </c:pt>
                <c:pt idx="9">
                  <c:v>Barcelonès</c:v>
                </c:pt>
                <c:pt idx="10">
                  <c:v>Vallès Oriental</c:v>
                </c:pt>
              </c:strCache>
            </c:strRef>
          </c:cat>
          <c:val>
            <c:numRef>
              <c:f>'COMARCA MITJ DE MITJ'!$Y$93:$Y$103</c:f>
              <c:numCache>
                <c:formatCode>###0.00</c:formatCode>
                <c:ptCount val="11"/>
                <c:pt idx="0">
                  <c:v>114.84089011553269</c:v>
                </c:pt>
                <c:pt idx="1">
                  <c:v>103.81414838861446</c:v>
                </c:pt>
                <c:pt idx="2">
                  <c:v>103.08699439732541</c:v>
                </c:pt>
                <c:pt idx="3">
                  <c:v>102.40451741203385</c:v>
                </c:pt>
                <c:pt idx="4">
                  <c:v>102.04547575864812</c:v>
                </c:pt>
                <c:pt idx="5">
                  <c:v>101.13811280262456</c:v>
                </c:pt>
                <c:pt idx="6">
                  <c:v>100.35374747957422</c:v>
                </c:pt>
                <c:pt idx="7">
                  <c:v>100.18883910334966</c:v>
                </c:pt>
                <c:pt idx="8">
                  <c:v>94.8763563822544</c:v>
                </c:pt>
                <c:pt idx="9">
                  <c:v>93.240514383411281</c:v>
                </c:pt>
                <c:pt idx="10">
                  <c:v>92.385783820389761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784D-4B0B-9947-B369842AD9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234831872"/>
        <c:axId val="234833408"/>
      </c:barChart>
      <c:catAx>
        <c:axId val="234831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5400000" vert="horz"/>
          <a:lstStyle/>
          <a:p>
            <a:pPr>
              <a:defRPr sz="900"/>
            </a:pPr>
            <a:endParaRPr lang="ca-ES"/>
          </a:p>
        </c:txPr>
        <c:crossAx val="234833408"/>
        <c:crosses val="autoZero"/>
        <c:auto val="1"/>
        <c:lblAlgn val="ctr"/>
        <c:lblOffset val="100"/>
        <c:noMultiLvlLbl val="1"/>
      </c:catAx>
      <c:valAx>
        <c:axId val="234833408"/>
        <c:scaling>
          <c:orientation val="minMax"/>
          <c:max val="150"/>
        </c:scaling>
        <c:delete val="0"/>
        <c:axPos val="l"/>
        <c:numFmt formatCode="#,##0" sourceLinked="0"/>
        <c:majorTickMark val="out"/>
        <c:minorTickMark val="none"/>
        <c:tickLblPos val="nextTo"/>
        <c:crossAx val="234831872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E7BC-488D-AA26-47E30E7D8B74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E7BC-488D-AA26-47E30E7D8B74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E7BC-488D-AA26-47E30E7D8B74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E7BC-488D-AA26-47E30E7D8B74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E7BC-488D-AA26-47E30E7D8B74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E7BC-488D-AA26-47E30E7D8B74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E7BC-488D-AA26-47E30E7D8B74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E7BC-488D-AA26-47E30E7D8B74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E7BC-488D-AA26-47E30E7D8B74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E7BC-488D-AA26-47E30E7D8B74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0D-E7BC-488D-AA26-47E30E7D8B74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0F-E7BC-488D-AA26-47E30E7D8B74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0-E7BC-488D-AA26-47E30E7D8B74}"/>
              </c:ext>
            </c:extLst>
          </c:dPt>
          <c:dLbls>
            <c:numFmt formatCode="#,##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'COMARCA MITJ DE MITJ'!$X$111:$X$121</c:f>
              <c:strCache>
                <c:ptCount val="11"/>
                <c:pt idx="0">
                  <c:v>Berguedà</c:v>
                </c:pt>
                <c:pt idx="1">
                  <c:v>Bages</c:v>
                </c:pt>
                <c:pt idx="2">
                  <c:v>Alt Penedès</c:v>
                </c:pt>
                <c:pt idx="3">
                  <c:v>Vallès Occidental</c:v>
                </c:pt>
                <c:pt idx="4">
                  <c:v>Osona</c:v>
                </c:pt>
                <c:pt idx="5">
                  <c:v>Anoia</c:v>
                </c:pt>
                <c:pt idx="6">
                  <c:v>Baix Llobregat</c:v>
                </c:pt>
                <c:pt idx="7">
                  <c:v>Maresme</c:v>
                </c:pt>
                <c:pt idx="8">
                  <c:v>Garraf</c:v>
                </c:pt>
                <c:pt idx="9">
                  <c:v>Vallès Oriental</c:v>
                </c:pt>
                <c:pt idx="10">
                  <c:v>Barcelonès</c:v>
                </c:pt>
              </c:strCache>
            </c:strRef>
          </c:cat>
          <c:val>
            <c:numRef>
              <c:f>'COMARCA MITJ DE MITJ'!$Y$111:$Y$121</c:f>
              <c:numCache>
                <c:formatCode>###0.00</c:formatCode>
                <c:ptCount val="11"/>
                <c:pt idx="0">
                  <c:v>101.72294017971754</c:v>
                </c:pt>
                <c:pt idx="1">
                  <c:v>100.3672879499487</c:v>
                </c:pt>
                <c:pt idx="2">
                  <c:v>97.680106516113881</c:v>
                </c:pt>
                <c:pt idx="3">
                  <c:v>96.530391610634354</c:v>
                </c:pt>
                <c:pt idx="4">
                  <c:v>96.253637589636497</c:v>
                </c:pt>
                <c:pt idx="5">
                  <c:v>95.45537683823531</c:v>
                </c:pt>
                <c:pt idx="6">
                  <c:v>94.692139173189219</c:v>
                </c:pt>
                <c:pt idx="7">
                  <c:v>94.428084778201821</c:v>
                </c:pt>
                <c:pt idx="8">
                  <c:v>92.318436027669605</c:v>
                </c:pt>
                <c:pt idx="9">
                  <c:v>87.427263630311487</c:v>
                </c:pt>
                <c:pt idx="10">
                  <c:v>85.078750654956764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E7BC-488D-AA26-47E30E7D8B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235340160"/>
        <c:axId val="235341696"/>
      </c:barChart>
      <c:catAx>
        <c:axId val="235340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5400000" vert="horz"/>
          <a:lstStyle/>
          <a:p>
            <a:pPr>
              <a:defRPr sz="900"/>
            </a:pPr>
            <a:endParaRPr lang="ca-ES"/>
          </a:p>
        </c:txPr>
        <c:crossAx val="235341696"/>
        <c:crosses val="autoZero"/>
        <c:auto val="1"/>
        <c:lblAlgn val="ctr"/>
        <c:lblOffset val="100"/>
        <c:noMultiLvlLbl val="1"/>
      </c:catAx>
      <c:valAx>
        <c:axId val="235341696"/>
        <c:scaling>
          <c:orientation val="minMax"/>
          <c:max val="150"/>
        </c:scaling>
        <c:delete val="0"/>
        <c:axPos val="l"/>
        <c:numFmt formatCode="#,##0" sourceLinked="0"/>
        <c:majorTickMark val="out"/>
        <c:minorTickMark val="none"/>
        <c:tickLblPos val="nextTo"/>
        <c:crossAx val="235340160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accent3"/>
              </a:solidFill>
            </c:spPr>
            <c:extLst>
              <c:ext xmlns:c16="http://schemas.microsoft.com/office/drawing/2014/chart" uri="{C3380CC4-5D6E-409C-BE32-E72D297353CC}">
                <c16:uniqueId val="{00000001-FFFD-4CC1-8326-5C1ADBC41E55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3"/>
              </a:solidFill>
            </c:spPr>
            <c:extLst>
              <c:ext xmlns:c16="http://schemas.microsoft.com/office/drawing/2014/chart" uri="{C3380CC4-5D6E-409C-BE32-E72D297353CC}">
                <c16:uniqueId val="{00000003-FFFD-4CC1-8326-5C1ADBC41E55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FFFD-4CC1-8326-5C1ADBC41E55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FFFD-4CC1-8326-5C1ADBC41E55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9-FFFD-4CC1-8326-5C1ADBC41E55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B-FFFD-4CC1-8326-5C1ADBC41E55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D-FFFD-4CC1-8326-5C1ADBC41E55}"/>
              </c:ext>
            </c:extLst>
          </c:dPt>
          <c:dPt>
            <c:idx val="7"/>
            <c:invertIfNegative val="0"/>
            <c:bubble3D val="0"/>
            <c:spPr>
              <a:noFill/>
              <a:ln w="19050">
                <a:solidFill>
                  <a:schemeClr val="accent1">
                    <a:lumMod val="75000"/>
                  </a:schemeClr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FFFD-4CC1-8326-5C1ADBC41E55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1-FFFD-4CC1-8326-5C1ADBC41E55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3-FFFD-4CC1-8326-5C1ADBC41E55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15-FFFD-4CC1-8326-5C1ADBC41E55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17-FFFD-4CC1-8326-5C1ADBC41E55}"/>
              </c:ext>
            </c:extLst>
          </c:dPt>
          <c:dPt>
            <c:idx val="12"/>
            <c:invertIfNegative val="0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19-FFFD-4CC1-8326-5C1ADBC41E55}"/>
              </c:ext>
            </c:extLst>
          </c:dPt>
          <c:dLbls>
            <c:dLbl>
              <c:idx val="7"/>
              <c:numFmt formatCode="#,##0.0" sourceLinked="0"/>
              <c:spPr/>
              <c:txPr>
                <a:bodyPr/>
                <a:lstStyle/>
                <a:p>
                  <a:pPr>
                    <a:defRPr b="1">
                      <a:solidFill>
                        <a:schemeClr val="accent1">
                          <a:lumMod val="75000"/>
                        </a:schemeClr>
                      </a:solidFill>
                    </a:defRPr>
                  </a:pPr>
                  <a:endParaRPr lang="ca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F-FFFD-4CC1-8326-5C1ADBC41E55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COMARCA!$B$21:$B$32</c:f>
              <c:strCache>
                <c:ptCount val="12"/>
                <c:pt idx="0">
                  <c:v>Osona</c:v>
                </c:pt>
                <c:pt idx="1">
                  <c:v>Berguedà</c:v>
                </c:pt>
                <c:pt idx="2">
                  <c:v>Baix Llobregat</c:v>
                </c:pt>
                <c:pt idx="3">
                  <c:v>Alt Penedès</c:v>
                </c:pt>
                <c:pt idx="4">
                  <c:v>Bages</c:v>
                </c:pt>
                <c:pt idx="5">
                  <c:v>Vallès Occidental</c:v>
                </c:pt>
                <c:pt idx="6">
                  <c:v>Vallès Oriental</c:v>
                </c:pt>
                <c:pt idx="7">
                  <c:v>Demarcació BCN</c:v>
                </c:pt>
                <c:pt idx="8">
                  <c:v>Barcelonès</c:v>
                </c:pt>
                <c:pt idx="9">
                  <c:v>Maresme</c:v>
                </c:pt>
                <c:pt idx="10">
                  <c:v>Garraf</c:v>
                </c:pt>
                <c:pt idx="11">
                  <c:v>Anoia</c:v>
                </c:pt>
              </c:strCache>
            </c:strRef>
          </c:cat>
          <c:val>
            <c:numRef>
              <c:f>COMARCA!$C$21:$C$32</c:f>
              <c:numCache>
                <c:formatCode>###0.00</c:formatCode>
                <c:ptCount val="12"/>
                <c:pt idx="0">
                  <c:v>116.99998434297716</c:v>
                </c:pt>
                <c:pt idx="1">
                  <c:v>111.65673366070686</c:v>
                </c:pt>
                <c:pt idx="2">
                  <c:v>109.2576371956346</c:v>
                </c:pt>
                <c:pt idx="3">
                  <c:v>104.91971577234912</c:v>
                </c:pt>
                <c:pt idx="4">
                  <c:v>103.1062695906584</c:v>
                </c:pt>
                <c:pt idx="5">
                  <c:v>101.05744932179077</c:v>
                </c:pt>
                <c:pt idx="6">
                  <c:v>100.11651854942248</c:v>
                </c:pt>
                <c:pt idx="7">
                  <c:v>100</c:v>
                </c:pt>
                <c:pt idx="8">
                  <c:v>93.557377513043647</c:v>
                </c:pt>
                <c:pt idx="9">
                  <c:v>92.612151920145621</c:v>
                </c:pt>
                <c:pt idx="10">
                  <c:v>88.945737778653879</c:v>
                </c:pt>
                <c:pt idx="11">
                  <c:v>83.867463773008069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FFFD-4CC1-8326-5C1ADBC41E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235646336"/>
        <c:axId val="235648128"/>
      </c:barChart>
      <c:catAx>
        <c:axId val="235646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5400000" vert="horz"/>
          <a:lstStyle/>
          <a:p>
            <a:pPr>
              <a:defRPr sz="900"/>
            </a:pPr>
            <a:endParaRPr lang="ca-ES"/>
          </a:p>
        </c:txPr>
        <c:crossAx val="235648128"/>
        <c:crosses val="autoZero"/>
        <c:auto val="1"/>
        <c:lblAlgn val="ctr"/>
        <c:lblOffset val="100"/>
        <c:noMultiLvlLbl val="1"/>
      </c:catAx>
      <c:valAx>
        <c:axId val="235648128"/>
        <c:scaling>
          <c:orientation val="minMax"/>
          <c:max val="150"/>
        </c:scaling>
        <c:delete val="0"/>
        <c:axPos val="l"/>
        <c:numFmt formatCode="#,##0" sourceLinked="0"/>
        <c:majorTickMark val="out"/>
        <c:minorTickMark val="none"/>
        <c:tickLblPos val="nextTo"/>
        <c:crossAx val="235646336"/>
        <c:crosses val="autoZero"/>
        <c:crossBetween val="between"/>
        <c:majorUnit val="25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B86A-4EF1-9337-33C7AA6A2D2D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B86A-4EF1-9337-33C7AA6A2D2D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B86A-4EF1-9337-33C7AA6A2D2D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B86A-4EF1-9337-33C7AA6A2D2D}"/>
              </c:ext>
            </c:extLst>
          </c:dPt>
          <c:dPt>
            <c:idx val="4"/>
            <c:invertIfNegative val="0"/>
            <c:bubble3D val="0"/>
            <c:spPr>
              <a:noFill/>
              <a:ln w="19050">
                <a:solidFill>
                  <a:schemeClr val="accent1">
                    <a:lumMod val="75000"/>
                  </a:schemeClr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B86A-4EF1-9337-33C7AA6A2D2D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B-B86A-4EF1-9337-33C7AA6A2D2D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D-B86A-4EF1-9337-33C7AA6A2D2D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F-B86A-4EF1-9337-33C7AA6A2D2D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1-B86A-4EF1-9337-33C7AA6A2D2D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3-B86A-4EF1-9337-33C7AA6A2D2D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15-B86A-4EF1-9337-33C7AA6A2D2D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17-B86A-4EF1-9337-33C7AA6A2D2D}"/>
              </c:ext>
            </c:extLst>
          </c:dPt>
          <c:dPt>
            <c:idx val="12"/>
            <c:invertIfNegative val="0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19-B86A-4EF1-9337-33C7AA6A2D2D}"/>
              </c:ext>
            </c:extLst>
          </c:dPt>
          <c:dLbls>
            <c:dLbl>
              <c:idx val="4"/>
              <c:numFmt formatCode="#,##0.00" sourceLinked="0"/>
              <c:spPr/>
              <c:txPr>
                <a:bodyPr/>
                <a:lstStyle/>
                <a:p>
                  <a:pPr>
                    <a:defRPr b="1">
                      <a:solidFill>
                        <a:schemeClr val="accent1">
                          <a:lumMod val="75000"/>
                        </a:schemeClr>
                      </a:solidFill>
                    </a:defRPr>
                  </a:pPr>
                  <a:endParaRPr lang="ca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9-B86A-4EF1-9337-33C7AA6A2D2D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COMARCA!$B$36:$B$47</c:f>
              <c:strCache>
                <c:ptCount val="12"/>
                <c:pt idx="0">
                  <c:v>Garraf</c:v>
                </c:pt>
                <c:pt idx="1">
                  <c:v>Vallès Occidental</c:v>
                </c:pt>
                <c:pt idx="2">
                  <c:v>Baix Llobregat</c:v>
                </c:pt>
                <c:pt idx="3">
                  <c:v>Maresme</c:v>
                </c:pt>
                <c:pt idx="4">
                  <c:v>Demarcació BCN</c:v>
                </c:pt>
                <c:pt idx="5">
                  <c:v>Vallès Oriental</c:v>
                </c:pt>
                <c:pt idx="6">
                  <c:v>Alt Penedès</c:v>
                </c:pt>
                <c:pt idx="7">
                  <c:v>Bages</c:v>
                </c:pt>
                <c:pt idx="8">
                  <c:v>Osona</c:v>
                </c:pt>
                <c:pt idx="9">
                  <c:v>Anoia</c:v>
                </c:pt>
                <c:pt idx="10">
                  <c:v>Barcelonès</c:v>
                </c:pt>
                <c:pt idx="11">
                  <c:v>Berguedà</c:v>
                </c:pt>
              </c:strCache>
            </c:strRef>
          </c:cat>
          <c:val>
            <c:numRef>
              <c:f>COMARCA!$C$36:$C$47</c:f>
              <c:numCache>
                <c:formatCode>###0.00</c:formatCode>
                <c:ptCount val="12"/>
                <c:pt idx="0">
                  <c:v>108.71096605292998</c:v>
                </c:pt>
                <c:pt idx="1">
                  <c:v>106.6664294527362</c:v>
                </c:pt>
                <c:pt idx="2">
                  <c:v>105.62242985562368</c:v>
                </c:pt>
                <c:pt idx="3">
                  <c:v>103.24515505628783</c:v>
                </c:pt>
                <c:pt idx="4">
                  <c:v>100</c:v>
                </c:pt>
                <c:pt idx="5">
                  <c:v>99.923527790964386</c:v>
                </c:pt>
                <c:pt idx="6">
                  <c:v>96.487595015386475</c:v>
                </c:pt>
                <c:pt idx="7">
                  <c:v>94.128872277378932</c:v>
                </c:pt>
                <c:pt idx="8">
                  <c:v>91.503673619841251</c:v>
                </c:pt>
                <c:pt idx="9">
                  <c:v>90.019358853790209</c:v>
                </c:pt>
                <c:pt idx="10">
                  <c:v>86.324722662059699</c:v>
                </c:pt>
                <c:pt idx="11">
                  <c:v>82.46733796962296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B86A-4EF1-9337-33C7AA6A2D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235978752"/>
        <c:axId val="235980288"/>
      </c:barChart>
      <c:catAx>
        <c:axId val="235978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5400000" vert="horz"/>
          <a:lstStyle/>
          <a:p>
            <a:pPr>
              <a:defRPr sz="900"/>
            </a:pPr>
            <a:endParaRPr lang="ca-ES"/>
          </a:p>
        </c:txPr>
        <c:crossAx val="235980288"/>
        <c:crosses val="autoZero"/>
        <c:auto val="1"/>
        <c:lblAlgn val="ctr"/>
        <c:lblOffset val="100"/>
        <c:noMultiLvlLbl val="1"/>
      </c:catAx>
      <c:valAx>
        <c:axId val="235980288"/>
        <c:scaling>
          <c:orientation val="minMax"/>
          <c:max val="150"/>
        </c:scaling>
        <c:delete val="0"/>
        <c:axPos val="l"/>
        <c:numFmt formatCode="#,##0" sourceLinked="0"/>
        <c:majorTickMark val="out"/>
        <c:minorTickMark val="none"/>
        <c:tickLblPos val="nextTo"/>
        <c:crossAx val="235978752"/>
        <c:crosses val="autoZero"/>
        <c:crossBetween val="between"/>
        <c:majorUnit val="25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accent3"/>
              </a:solidFill>
            </c:spPr>
            <c:extLst>
              <c:ext xmlns:c16="http://schemas.microsoft.com/office/drawing/2014/chart" uri="{C3380CC4-5D6E-409C-BE32-E72D297353CC}">
                <c16:uniqueId val="{00000001-E78C-480C-9B5B-80ED249827B9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3"/>
              </a:solidFill>
            </c:spPr>
            <c:extLst>
              <c:ext xmlns:c16="http://schemas.microsoft.com/office/drawing/2014/chart" uri="{C3380CC4-5D6E-409C-BE32-E72D297353CC}">
                <c16:uniqueId val="{00000003-E78C-480C-9B5B-80ED249827B9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3"/>
              </a:solidFill>
            </c:spPr>
            <c:extLst>
              <c:ext xmlns:c16="http://schemas.microsoft.com/office/drawing/2014/chart" uri="{C3380CC4-5D6E-409C-BE32-E72D297353CC}">
                <c16:uniqueId val="{00000005-E78C-480C-9B5B-80ED249827B9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3"/>
              </a:solidFill>
            </c:spPr>
            <c:extLst>
              <c:ext xmlns:c16="http://schemas.microsoft.com/office/drawing/2014/chart" uri="{C3380CC4-5D6E-409C-BE32-E72D297353CC}">
                <c16:uniqueId val="{00000007-E78C-480C-9B5B-80ED249827B9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3"/>
              </a:solidFill>
            </c:spPr>
            <c:extLst>
              <c:ext xmlns:c16="http://schemas.microsoft.com/office/drawing/2014/chart" uri="{C3380CC4-5D6E-409C-BE32-E72D297353CC}">
                <c16:uniqueId val="{00000009-E78C-480C-9B5B-80ED249827B9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B-E78C-480C-9B5B-80ED249827B9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D-E78C-480C-9B5B-80ED249827B9}"/>
              </c:ext>
            </c:extLst>
          </c:dPt>
          <c:dPt>
            <c:idx val="7"/>
            <c:invertIfNegative val="0"/>
            <c:bubble3D val="0"/>
            <c:spPr>
              <a:noFill/>
              <a:ln w="19050">
                <a:solidFill>
                  <a:schemeClr val="accent1">
                    <a:lumMod val="7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F-E78C-480C-9B5B-80ED249827B9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1-E78C-480C-9B5B-80ED249827B9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3-E78C-480C-9B5B-80ED249827B9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5-E78C-480C-9B5B-80ED249827B9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17-E78C-480C-9B5B-80ED249827B9}"/>
              </c:ext>
            </c:extLst>
          </c:dPt>
          <c:dPt>
            <c:idx val="12"/>
            <c:invertIfNegative val="0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19-E78C-480C-9B5B-80ED249827B9}"/>
              </c:ext>
            </c:extLst>
          </c:dPt>
          <c:dLbls>
            <c:dLbl>
              <c:idx val="7"/>
              <c:numFmt formatCode="#,##0.00" sourceLinked="0"/>
              <c:spPr/>
              <c:txPr>
                <a:bodyPr/>
                <a:lstStyle/>
                <a:p>
                  <a:pPr>
                    <a:defRPr b="1">
                      <a:solidFill>
                        <a:schemeClr val="accent1">
                          <a:lumMod val="75000"/>
                        </a:schemeClr>
                      </a:solidFill>
                    </a:defRPr>
                  </a:pPr>
                  <a:endParaRPr lang="ca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F-E78C-480C-9B5B-80ED249827B9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COMARCA!$B$51:$B$62</c:f>
              <c:strCache>
                <c:ptCount val="12"/>
                <c:pt idx="0">
                  <c:v>Berguedà</c:v>
                </c:pt>
                <c:pt idx="1">
                  <c:v>Bages</c:v>
                </c:pt>
                <c:pt idx="2">
                  <c:v>Anoia</c:v>
                </c:pt>
                <c:pt idx="3">
                  <c:v>Osona</c:v>
                </c:pt>
                <c:pt idx="4">
                  <c:v>Alt Penedès</c:v>
                </c:pt>
                <c:pt idx="5">
                  <c:v>Vallès Occidental</c:v>
                </c:pt>
                <c:pt idx="6">
                  <c:v>Vallès Oriental</c:v>
                </c:pt>
                <c:pt idx="7">
                  <c:v>Demarcació BCN</c:v>
                </c:pt>
                <c:pt idx="8">
                  <c:v>Garraf</c:v>
                </c:pt>
                <c:pt idx="9">
                  <c:v>Maresme</c:v>
                </c:pt>
                <c:pt idx="10">
                  <c:v>Baix Llobregat</c:v>
                </c:pt>
                <c:pt idx="11">
                  <c:v>Barcelonès</c:v>
                </c:pt>
              </c:strCache>
            </c:strRef>
          </c:cat>
          <c:val>
            <c:numRef>
              <c:f>COMARCA!$C$51:$C$62</c:f>
              <c:numCache>
                <c:formatCode>###0.00</c:formatCode>
                <c:ptCount val="12"/>
                <c:pt idx="0">
                  <c:v>142.50302559897776</c:v>
                </c:pt>
                <c:pt idx="1">
                  <c:v>142.09758698281217</c:v>
                </c:pt>
                <c:pt idx="2">
                  <c:v>124.27194914051147</c:v>
                </c:pt>
                <c:pt idx="3">
                  <c:v>123.27245380018419</c:v>
                </c:pt>
                <c:pt idx="4">
                  <c:v>120.52724480085001</c:v>
                </c:pt>
                <c:pt idx="5">
                  <c:v>104.59058709454989</c:v>
                </c:pt>
                <c:pt idx="6">
                  <c:v>101.49096497353413</c:v>
                </c:pt>
                <c:pt idx="7">
                  <c:v>100</c:v>
                </c:pt>
                <c:pt idx="8">
                  <c:v>98.529317678120364</c:v>
                </c:pt>
                <c:pt idx="9">
                  <c:v>94.596528353248388</c:v>
                </c:pt>
                <c:pt idx="10">
                  <c:v>92.228901959134049</c:v>
                </c:pt>
                <c:pt idx="11">
                  <c:v>87.939595235819667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E78C-480C-9B5B-80ED249827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236212608"/>
        <c:axId val="236214144"/>
      </c:barChart>
      <c:catAx>
        <c:axId val="2362126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5400000" vert="horz"/>
          <a:lstStyle/>
          <a:p>
            <a:pPr>
              <a:defRPr sz="900"/>
            </a:pPr>
            <a:endParaRPr lang="ca-ES"/>
          </a:p>
        </c:txPr>
        <c:crossAx val="236214144"/>
        <c:crosses val="autoZero"/>
        <c:auto val="1"/>
        <c:lblAlgn val="ctr"/>
        <c:lblOffset val="100"/>
        <c:noMultiLvlLbl val="1"/>
      </c:catAx>
      <c:valAx>
        <c:axId val="236214144"/>
        <c:scaling>
          <c:orientation val="minMax"/>
          <c:max val="150"/>
        </c:scaling>
        <c:delete val="0"/>
        <c:axPos val="l"/>
        <c:numFmt formatCode="#,##0" sourceLinked="0"/>
        <c:majorTickMark val="out"/>
        <c:minorTickMark val="none"/>
        <c:tickLblPos val="nextTo"/>
        <c:crossAx val="236212608"/>
        <c:crosses val="autoZero"/>
        <c:crossBetween val="between"/>
        <c:majorUnit val="25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D0E3-4370-97E6-04B04A39DC89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D0E3-4370-97E6-04B04A39DC89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D0E3-4370-97E6-04B04A39DC89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D0E3-4370-97E6-04B04A39DC89}"/>
              </c:ext>
            </c:extLst>
          </c:dPt>
          <c:dPt>
            <c:idx val="4"/>
            <c:invertIfNegative val="0"/>
            <c:bubble3D val="0"/>
            <c:spPr>
              <a:noFill/>
              <a:ln w="19050">
                <a:solidFill>
                  <a:schemeClr val="accent1">
                    <a:lumMod val="7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9-D0E3-4370-97E6-04B04A39DC89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B-D0E3-4370-97E6-04B04A39DC89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D-D0E3-4370-97E6-04B04A39DC89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F-D0E3-4370-97E6-04B04A39DC89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1-D0E3-4370-97E6-04B04A39DC89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3-D0E3-4370-97E6-04B04A39DC89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15-D0E3-4370-97E6-04B04A39DC89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17-D0E3-4370-97E6-04B04A39DC89}"/>
              </c:ext>
            </c:extLst>
          </c:dPt>
          <c:dPt>
            <c:idx val="12"/>
            <c:invertIfNegative val="0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19-D0E3-4370-97E6-04B04A39DC89}"/>
              </c:ext>
            </c:extLst>
          </c:dPt>
          <c:dLbls>
            <c:dLbl>
              <c:idx val="4"/>
              <c:numFmt formatCode="#,##0.00" sourceLinked="0"/>
              <c:spPr/>
              <c:txPr>
                <a:bodyPr/>
                <a:lstStyle/>
                <a:p>
                  <a:pPr>
                    <a:defRPr b="1">
                      <a:solidFill>
                        <a:schemeClr val="accent1">
                          <a:lumMod val="75000"/>
                        </a:schemeClr>
                      </a:solidFill>
                    </a:defRPr>
                  </a:pPr>
                  <a:endParaRPr lang="ca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9-D0E3-4370-97E6-04B04A39DC89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COMARCA!$B$66:$B$77</c:f>
              <c:strCache>
                <c:ptCount val="12"/>
                <c:pt idx="0">
                  <c:v>Baix Llobregat</c:v>
                </c:pt>
                <c:pt idx="1">
                  <c:v>Maresme</c:v>
                </c:pt>
                <c:pt idx="2">
                  <c:v>Vallès Oriental</c:v>
                </c:pt>
                <c:pt idx="3">
                  <c:v>Vallès Occidental</c:v>
                </c:pt>
                <c:pt idx="4">
                  <c:v>Demarcació BCN</c:v>
                </c:pt>
                <c:pt idx="5">
                  <c:v>Alt Penedès</c:v>
                </c:pt>
                <c:pt idx="6">
                  <c:v>Bages</c:v>
                </c:pt>
                <c:pt idx="7">
                  <c:v>Anoia</c:v>
                </c:pt>
                <c:pt idx="8">
                  <c:v>Garraf</c:v>
                </c:pt>
                <c:pt idx="9">
                  <c:v>Barcelonès</c:v>
                </c:pt>
                <c:pt idx="10">
                  <c:v>Osona</c:v>
                </c:pt>
                <c:pt idx="11">
                  <c:v>Berguedà</c:v>
                </c:pt>
              </c:strCache>
            </c:strRef>
          </c:cat>
          <c:val>
            <c:numRef>
              <c:f>COMARCA!$C$66:$C$77</c:f>
              <c:numCache>
                <c:formatCode>###0.00</c:formatCode>
                <c:ptCount val="12"/>
                <c:pt idx="0">
                  <c:v>108.78455806529232</c:v>
                </c:pt>
                <c:pt idx="1">
                  <c:v>106.43516965295227</c:v>
                </c:pt>
                <c:pt idx="2">
                  <c:v>106.37972551681875</c:v>
                </c:pt>
                <c:pt idx="3">
                  <c:v>100.64224054554009</c:v>
                </c:pt>
                <c:pt idx="4">
                  <c:v>100</c:v>
                </c:pt>
                <c:pt idx="5">
                  <c:v>98.601285993604733</c:v>
                </c:pt>
                <c:pt idx="6">
                  <c:v>94.849770641620481</c:v>
                </c:pt>
                <c:pt idx="7">
                  <c:v>94.544110664929875</c:v>
                </c:pt>
                <c:pt idx="8">
                  <c:v>92.665353225604719</c:v>
                </c:pt>
                <c:pt idx="9">
                  <c:v>90.455576309086283</c:v>
                </c:pt>
                <c:pt idx="10">
                  <c:v>87.053663362588907</c:v>
                </c:pt>
                <c:pt idx="11">
                  <c:v>87.00968984124512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D0E3-4370-97E6-04B04A39DC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236749568"/>
        <c:axId val="236751104"/>
      </c:barChart>
      <c:catAx>
        <c:axId val="236749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5400000" vert="horz"/>
          <a:lstStyle/>
          <a:p>
            <a:pPr>
              <a:defRPr sz="900"/>
            </a:pPr>
            <a:endParaRPr lang="ca-ES"/>
          </a:p>
        </c:txPr>
        <c:crossAx val="236751104"/>
        <c:crosses val="autoZero"/>
        <c:auto val="1"/>
        <c:lblAlgn val="ctr"/>
        <c:lblOffset val="100"/>
        <c:noMultiLvlLbl val="1"/>
      </c:catAx>
      <c:valAx>
        <c:axId val="236751104"/>
        <c:scaling>
          <c:orientation val="minMax"/>
          <c:max val="150"/>
        </c:scaling>
        <c:delete val="0"/>
        <c:axPos val="l"/>
        <c:numFmt formatCode="#,##0" sourceLinked="0"/>
        <c:majorTickMark val="out"/>
        <c:minorTickMark val="none"/>
        <c:tickLblPos val="nextTo"/>
        <c:crossAx val="236749568"/>
        <c:crosses val="autoZero"/>
        <c:crossBetween val="between"/>
        <c:majorUnit val="25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accent3"/>
              </a:solidFill>
            </c:spPr>
            <c:extLst>
              <c:ext xmlns:c16="http://schemas.microsoft.com/office/drawing/2014/chart" uri="{C3380CC4-5D6E-409C-BE32-E72D297353CC}">
                <c16:uniqueId val="{00000001-C769-46A1-9F56-759FFC7F4B70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3"/>
              </a:solidFill>
            </c:spPr>
            <c:extLst>
              <c:ext xmlns:c16="http://schemas.microsoft.com/office/drawing/2014/chart" uri="{C3380CC4-5D6E-409C-BE32-E72D297353CC}">
                <c16:uniqueId val="{00000003-C769-46A1-9F56-759FFC7F4B70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3"/>
              </a:solidFill>
            </c:spPr>
            <c:extLst>
              <c:ext xmlns:c16="http://schemas.microsoft.com/office/drawing/2014/chart" uri="{C3380CC4-5D6E-409C-BE32-E72D297353CC}">
                <c16:uniqueId val="{00000005-C769-46A1-9F56-759FFC7F4B70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3"/>
              </a:solidFill>
            </c:spPr>
            <c:extLst>
              <c:ext xmlns:c16="http://schemas.microsoft.com/office/drawing/2014/chart" uri="{C3380CC4-5D6E-409C-BE32-E72D297353CC}">
                <c16:uniqueId val="{00000007-C769-46A1-9F56-759FFC7F4B70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3"/>
              </a:solidFill>
            </c:spPr>
            <c:extLst>
              <c:ext xmlns:c16="http://schemas.microsoft.com/office/drawing/2014/chart" uri="{C3380CC4-5D6E-409C-BE32-E72D297353CC}">
                <c16:uniqueId val="{00000009-C769-46A1-9F56-759FFC7F4B70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3"/>
              </a:solidFill>
            </c:spPr>
            <c:extLst>
              <c:ext xmlns:c16="http://schemas.microsoft.com/office/drawing/2014/chart" uri="{C3380CC4-5D6E-409C-BE32-E72D297353CC}">
                <c16:uniqueId val="{0000000B-C769-46A1-9F56-759FFC7F4B70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3"/>
              </a:solidFill>
            </c:spPr>
            <c:extLst>
              <c:ext xmlns:c16="http://schemas.microsoft.com/office/drawing/2014/chart" uri="{C3380CC4-5D6E-409C-BE32-E72D297353CC}">
                <c16:uniqueId val="{0000000D-C769-46A1-9F56-759FFC7F4B70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F-C769-46A1-9F56-759FFC7F4B70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1-C769-46A1-9F56-759FFC7F4B70}"/>
              </c:ext>
            </c:extLst>
          </c:dPt>
          <c:dPt>
            <c:idx val="9"/>
            <c:invertIfNegative val="0"/>
            <c:bubble3D val="0"/>
            <c:spPr>
              <a:noFill/>
              <a:ln w="19050">
                <a:solidFill>
                  <a:schemeClr val="accent1">
                    <a:lumMod val="7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13-C769-46A1-9F56-759FFC7F4B70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5-C769-46A1-9F56-759FFC7F4B70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17-C769-46A1-9F56-759FFC7F4B70}"/>
              </c:ext>
            </c:extLst>
          </c:dPt>
          <c:dPt>
            <c:idx val="12"/>
            <c:invertIfNegative val="0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19-C769-46A1-9F56-759FFC7F4B70}"/>
              </c:ext>
            </c:extLst>
          </c:dPt>
          <c:dLbls>
            <c:dLbl>
              <c:idx val="9"/>
              <c:numFmt formatCode="#,##0.00" sourceLinked="0"/>
              <c:spPr/>
              <c:txPr>
                <a:bodyPr/>
                <a:lstStyle/>
                <a:p>
                  <a:pPr>
                    <a:defRPr b="1">
                      <a:solidFill>
                        <a:schemeClr val="accent1">
                          <a:lumMod val="75000"/>
                        </a:schemeClr>
                      </a:solidFill>
                    </a:defRPr>
                  </a:pPr>
                  <a:endParaRPr lang="ca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3-C769-46A1-9F56-759FFC7F4B70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COMARCA!$B$81:$B$92</c:f>
              <c:strCache>
                <c:ptCount val="12"/>
                <c:pt idx="0">
                  <c:v>Berguedà</c:v>
                </c:pt>
                <c:pt idx="1">
                  <c:v>Anoia</c:v>
                </c:pt>
                <c:pt idx="2">
                  <c:v>Bages</c:v>
                </c:pt>
                <c:pt idx="3">
                  <c:v>Vallès Oriental</c:v>
                </c:pt>
                <c:pt idx="4">
                  <c:v>Alt Penedès</c:v>
                </c:pt>
                <c:pt idx="5">
                  <c:v>Baix Llobregat</c:v>
                </c:pt>
                <c:pt idx="6">
                  <c:v>Vallès Occidental</c:v>
                </c:pt>
                <c:pt idx="7">
                  <c:v>Maresme</c:v>
                </c:pt>
                <c:pt idx="8">
                  <c:v>Garraf</c:v>
                </c:pt>
                <c:pt idx="9">
                  <c:v>Demarcació BCN</c:v>
                </c:pt>
                <c:pt idx="10">
                  <c:v>Osona</c:v>
                </c:pt>
                <c:pt idx="11">
                  <c:v>Barcelonès</c:v>
                </c:pt>
              </c:strCache>
            </c:strRef>
          </c:cat>
          <c:val>
            <c:numRef>
              <c:f>COMARCA!$C$81:$C$92</c:f>
              <c:numCache>
                <c:formatCode>###0.00</c:formatCode>
                <c:ptCount val="12"/>
                <c:pt idx="0">
                  <c:v>177.46493702499907</c:v>
                </c:pt>
                <c:pt idx="1">
                  <c:v>144.5584913795314</c:v>
                </c:pt>
                <c:pt idx="2">
                  <c:v>124.13208932641489</c:v>
                </c:pt>
                <c:pt idx="3">
                  <c:v>116.80992487428809</c:v>
                </c:pt>
                <c:pt idx="4">
                  <c:v>115.65213399139313</c:v>
                </c:pt>
                <c:pt idx="5">
                  <c:v>113.93563816691869</c:v>
                </c:pt>
                <c:pt idx="6">
                  <c:v>112.48023550518211</c:v>
                </c:pt>
                <c:pt idx="7">
                  <c:v>108.88932087823468</c:v>
                </c:pt>
                <c:pt idx="8">
                  <c:v>107.57005042278658</c:v>
                </c:pt>
                <c:pt idx="9">
                  <c:v>100</c:v>
                </c:pt>
                <c:pt idx="10">
                  <c:v>97.669765652662264</c:v>
                </c:pt>
                <c:pt idx="11">
                  <c:v>60.435550400534893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C769-46A1-9F56-759FFC7F4B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236795008"/>
        <c:axId val="236796544"/>
      </c:barChart>
      <c:catAx>
        <c:axId val="2367950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5400000" vert="horz"/>
          <a:lstStyle/>
          <a:p>
            <a:pPr>
              <a:defRPr sz="900"/>
            </a:pPr>
            <a:endParaRPr lang="ca-ES"/>
          </a:p>
        </c:txPr>
        <c:crossAx val="236796544"/>
        <c:crosses val="autoZero"/>
        <c:auto val="1"/>
        <c:lblAlgn val="ctr"/>
        <c:lblOffset val="100"/>
        <c:noMultiLvlLbl val="1"/>
      </c:catAx>
      <c:valAx>
        <c:axId val="236796544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crossAx val="236795008"/>
        <c:crosses val="autoZero"/>
        <c:crossBetween val="between"/>
        <c:majorUnit val="25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accent3"/>
              </a:solidFill>
            </c:spPr>
            <c:extLst>
              <c:ext xmlns:c16="http://schemas.microsoft.com/office/drawing/2014/chart" uri="{C3380CC4-5D6E-409C-BE32-E72D297353CC}">
                <c16:uniqueId val="{00000001-AD6F-4C2B-BB93-06458374E8D5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AD6F-4C2B-BB93-06458374E8D5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AD6F-4C2B-BB93-06458374E8D5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AD6F-4C2B-BB93-06458374E8D5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9-AD6F-4C2B-BB93-06458374E8D5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B-AD6F-4C2B-BB93-06458374E8D5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D-AD6F-4C2B-BB93-06458374E8D5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F-AD6F-4C2B-BB93-06458374E8D5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1-AD6F-4C2B-BB93-06458374E8D5}"/>
              </c:ext>
            </c:extLst>
          </c:dPt>
          <c:dPt>
            <c:idx val="9"/>
            <c:invertIfNegative val="0"/>
            <c:bubble3D val="0"/>
            <c:spPr>
              <a:noFill/>
              <a:ln w="19050">
                <a:solidFill>
                  <a:schemeClr val="accent1">
                    <a:lumMod val="7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13-AD6F-4C2B-BB93-06458374E8D5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5-AD6F-4C2B-BB93-06458374E8D5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7-AD6F-4C2B-BB93-06458374E8D5}"/>
              </c:ext>
            </c:extLst>
          </c:dPt>
          <c:dPt>
            <c:idx val="12"/>
            <c:invertIfNegative val="0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19-AD6F-4C2B-BB93-06458374E8D5}"/>
              </c:ext>
            </c:extLst>
          </c:dPt>
          <c:dLbls>
            <c:dLbl>
              <c:idx val="9"/>
              <c:numFmt formatCode="#,##0.00" sourceLinked="0"/>
              <c:spPr/>
              <c:txPr>
                <a:bodyPr/>
                <a:lstStyle/>
                <a:p>
                  <a:pPr>
                    <a:defRPr b="1">
                      <a:solidFill>
                        <a:schemeClr val="accent1">
                          <a:lumMod val="75000"/>
                        </a:schemeClr>
                      </a:solidFill>
                    </a:defRPr>
                  </a:pPr>
                  <a:endParaRPr lang="ca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3-AD6F-4C2B-BB93-06458374E8D5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COMARCA!$B$96:$B$107</c:f>
              <c:strCache>
                <c:ptCount val="12"/>
                <c:pt idx="0">
                  <c:v>Berguedà</c:v>
                </c:pt>
                <c:pt idx="1">
                  <c:v>Alt Penedès</c:v>
                </c:pt>
                <c:pt idx="2">
                  <c:v>Bages</c:v>
                </c:pt>
                <c:pt idx="3">
                  <c:v>Maresme</c:v>
                </c:pt>
                <c:pt idx="4">
                  <c:v>Vallès Occidental</c:v>
                </c:pt>
                <c:pt idx="5">
                  <c:v>Osona</c:v>
                </c:pt>
                <c:pt idx="6">
                  <c:v>Baix Llobregat</c:v>
                </c:pt>
                <c:pt idx="7">
                  <c:v>Vallès Oriental</c:v>
                </c:pt>
                <c:pt idx="8">
                  <c:v>Anoia</c:v>
                </c:pt>
                <c:pt idx="9">
                  <c:v>Demarcació BCN</c:v>
                </c:pt>
                <c:pt idx="10">
                  <c:v>Garraf</c:v>
                </c:pt>
                <c:pt idx="11">
                  <c:v>Barcelonès</c:v>
                </c:pt>
              </c:strCache>
            </c:strRef>
          </c:cat>
          <c:val>
            <c:numRef>
              <c:f>COMARCA!$C$96:$C$107</c:f>
              <c:numCache>
                <c:formatCode>###0.00</c:formatCode>
                <c:ptCount val="12"/>
                <c:pt idx="0">
                  <c:v>114.84129215753313</c:v>
                </c:pt>
                <c:pt idx="1">
                  <c:v>103.81289493786426</c:v>
                </c:pt>
                <c:pt idx="2">
                  <c:v>103.08771561994993</c:v>
                </c:pt>
                <c:pt idx="3">
                  <c:v>102.40771655847291</c:v>
                </c:pt>
                <c:pt idx="4">
                  <c:v>102.04683002146174</c:v>
                </c:pt>
                <c:pt idx="5">
                  <c:v>101.13655831246263</c:v>
                </c:pt>
                <c:pt idx="6">
                  <c:v>100.35485581207534</c:v>
                </c:pt>
                <c:pt idx="7">
                  <c:v>100.27718733050439</c:v>
                </c:pt>
                <c:pt idx="8">
                  <c:v>100.19391480868171</c:v>
                </c:pt>
                <c:pt idx="9">
                  <c:v>100</c:v>
                </c:pt>
                <c:pt idx="10">
                  <c:v>94.875996319017119</c:v>
                </c:pt>
                <c:pt idx="11">
                  <c:v>93.238003365639116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AD6F-4C2B-BB93-06458374E8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237241856"/>
        <c:axId val="237243392"/>
      </c:barChart>
      <c:catAx>
        <c:axId val="237241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5400000" vert="horz"/>
          <a:lstStyle/>
          <a:p>
            <a:pPr>
              <a:defRPr sz="900"/>
            </a:pPr>
            <a:endParaRPr lang="ca-ES"/>
          </a:p>
        </c:txPr>
        <c:crossAx val="237243392"/>
        <c:crosses val="autoZero"/>
        <c:auto val="1"/>
        <c:lblAlgn val="ctr"/>
        <c:lblOffset val="100"/>
        <c:noMultiLvlLbl val="1"/>
      </c:catAx>
      <c:valAx>
        <c:axId val="237243392"/>
        <c:scaling>
          <c:orientation val="minMax"/>
          <c:max val="150"/>
        </c:scaling>
        <c:delete val="0"/>
        <c:axPos val="l"/>
        <c:numFmt formatCode="#,##0" sourceLinked="0"/>
        <c:majorTickMark val="out"/>
        <c:minorTickMark val="none"/>
        <c:tickLblPos val="nextTo"/>
        <c:crossAx val="237241856"/>
        <c:crosses val="autoZero"/>
        <c:crossBetween val="between"/>
        <c:majorUnit val="25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7"/>
            <c:spPr>
              <a:solidFill>
                <a:schemeClr val="accent1">
                  <a:alpha val="64000"/>
                </a:schemeClr>
              </a:solidFill>
            </c:spPr>
          </c:marker>
          <c:xVal>
            <c:numRef>
              <c:f>dispersió!$O$3:$O$318</c:f>
              <c:numCache>
                <c:formatCode>0.00</c:formatCode>
                <c:ptCount val="316"/>
                <c:pt idx="0">
                  <c:v>82.467184106952601</c:v>
                </c:pt>
                <c:pt idx="1">
                  <c:v>94.128405289618442</c:v>
                </c:pt>
                <c:pt idx="2">
                  <c:v>118.1494678331333</c:v>
                </c:pt>
                <c:pt idx="3">
                  <c:v>90.018872402490047</c:v>
                </c:pt>
                <c:pt idx="4">
                  <c:v>90.018872402490047</c:v>
                </c:pt>
                <c:pt idx="5">
                  <c:v>82.467184106952601</c:v>
                </c:pt>
                <c:pt idx="6">
                  <c:v>176.64515847669085</c:v>
                </c:pt>
                <c:pt idx="7">
                  <c:v>82.467184106952601</c:v>
                </c:pt>
                <c:pt idx="8">
                  <c:v>82.467184106952601</c:v>
                </c:pt>
                <c:pt idx="9">
                  <c:v>82.467184106952601</c:v>
                </c:pt>
                <c:pt idx="10">
                  <c:v>82.467184106952601</c:v>
                </c:pt>
                <c:pt idx="11">
                  <c:v>91.503234013688242</c:v>
                </c:pt>
                <c:pt idx="12">
                  <c:v>82.467184106952601</c:v>
                </c:pt>
                <c:pt idx="13">
                  <c:v>82.467184106952601</c:v>
                </c:pt>
                <c:pt idx="14">
                  <c:v>101.85247971533677</c:v>
                </c:pt>
                <c:pt idx="15">
                  <c:v>90.018872402490047</c:v>
                </c:pt>
                <c:pt idx="16">
                  <c:v>91.503234013688242</c:v>
                </c:pt>
                <c:pt idx="17">
                  <c:v>82.467184106952601</c:v>
                </c:pt>
                <c:pt idx="18">
                  <c:v>149.45230077061245</c:v>
                </c:pt>
                <c:pt idx="19">
                  <c:v>91.503234013688242</c:v>
                </c:pt>
                <c:pt idx="20">
                  <c:v>178.81349073306535</c:v>
                </c:pt>
                <c:pt idx="21">
                  <c:v>164.90659612513616</c:v>
                </c:pt>
                <c:pt idx="22">
                  <c:v>96.48720498116549</c:v>
                </c:pt>
                <c:pt idx="23">
                  <c:v>94.128405289618442</c:v>
                </c:pt>
                <c:pt idx="24">
                  <c:v>94.128405289618442</c:v>
                </c:pt>
                <c:pt idx="25">
                  <c:v>115.80372657396452</c:v>
                </c:pt>
                <c:pt idx="26">
                  <c:v>82.467184106952601</c:v>
                </c:pt>
                <c:pt idx="27">
                  <c:v>145.65279129410169</c:v>
                </c:pt>
                <c:pt idx="28">
                  <c:v>82.467184106952601</c:v>
                </c:pt>
                <c:pt idx="29">
                  <c:v>143.11978497642784</c:v>
                </c:pt>
                <c:pt idx="30">
                  <c:v>157.41599378493333</c:v>
                </c:pt>
                <c:pt idx="31">
                  <c:v>96.185247681630685</c:v>
                </c:pt>
                <c:pt idx="32">
                  <c:v>173.5355728999356</c:v>
                </c:pt>
                <c:pt idx="33">
                  <c:v>146.60882869804863</c:v>
                </c:pt>
                <c:pt idx="34">
                  <c:v>100.5022000829581</c:v>
                </c:pt>
                <c:pt idx="35">
                  <c:v>90.018872402490047</c:v>
                </c:pt>
                <c:pt idx="36">
                  <c:v>91.503234013688242</c:v>
                </c:pt>
                <c:pt idx="37">
                  <c:v>166.93201557370415</c:v>
                </c:pt>
                <c:pt idx="38">
                  <c:v>114.56186355440458</c:v>
                </c:pt>
                <c:pt idx="39">
                  <c:v>94.128405289618442</c:v>
                </c:pt>
                <c:pt idx="40">
                  <c:v>104.74030403859916</c:v>
                </c:pt>
                <c:pt idx="41">
                  <c:v>99.923087961727575</c:v>
                </c:pt>
                <c:pt idx="42">
                  <c:v>143.26269778423432</c:v>
                </c:pt>
                <c:pt idx="43">
                  <c:v>113.00953477995465</c:v>
                </c:pt>
                <c:pt idx="44">
                  <c:v>82.467184106952601</c:v>
                </c:pt>
                <c:pt idx="45">
                  <c:v>101.13298764844886</c:v>
                </c:pt>
                <c:pt idx="46">
                  <c:v>90.018872402490047</c:v>
                </c:pt>
                <c:pt idx="47">
                  <c:v>128.68559138797121</c:v>
                </c:pt>
                <c:pt idx="48">
                  <c:v>94.128405289618442</c:v>
                </c:pt>
                <c:pt idx="49">
                  <c:v>144.67211375087774</c:v>
                </c:pt>
                <c:pt idx="50">
                  <c:v>91.503234013688242</c:v>
                </c:pt>
                <c:pt idx="51">
                  <c:v>82.467184106952601</c:v>
                </c:pt>
                <c:pt idx="52">
                  <c:v>90.018872402490047</c:v>
                </c:pt>
                <c:pt idx="53">
                  <c:v>137.62503391766063</c:v>
                </c:pt>
                <c:pt idx="54">
                  <c:v>91.503234013688242</c:v>
                </c:pt>
                <c:pt idx="55">
                  <c:v>106.6659388797985</c:v>
                </c:pt>
                <c:pt idx="56">
                  <c:v>92.701131987865296</c:v>
                </c:pt>
                <c:pt idx="57">
                  <c:v>115.9663514931926</c:v>
                </c:pt>
                <c:pt idx="58">
                  <c:v>82.467184106952601</c:v>
                </c:pt>
                <c:pt idx="59">
                  <c:v>115.71009404471198</c:v>
                </c:pt>
                <c:pt idx="60">
                  <c:v>98.698541887882953</c:v>
                </c:pt>
                <c:pt idx="61">
                  <c:v>96.48720498116549</c:v>
                </c:pt>
                <c:pt idx="62">
                  <c:v>82.467184106952601</c:v>
                </c:pt>
                <c:pt idx="63">
                  <c:v>91.503234013688242</c:v>
                </c:pt>
                <c:pt idx="64">
                  <c:v>105.95259889102672</c:v>
                </c:pt>
                <c:pt idx="65">
                  <c:v>82.056591820208652</c:v>
                </c:pt>
                <c:pt idx="66">
                  <c:v>99.923087961727575</c:v>
                </c:pt>
                <c:pt idx="67">
                  <c:v>95.170073943418984</c:v>
                </c:pt>
                <c:pt idx="68">
                  <c:v>101.77363126965042</c:v>
                </c:pt>
                <c:pt idx="69">
                  <c:v>97.678440121815854</c:v>
                </c:pt>
                <c:pt idx="70">
                  <c:v>82.467184106952601</c:v>
                </c:pt>
                <c:pt idx="71">
                  <c:v>91.503234013688242</c:v>
                </c:pt>
                <c:pt idx="72">
                  <c:v>82.467184106952601</c:v>
                </c:pt>
                <c:pt idx="73">
                  <c:v>78.744957101382141</c:v>
                </c:pt>
                <c:pt idx="74">
                  <c:v>111.42270981051695</c:v>
                </c:pt>
                <c:pt idx="75">
                  <c:v>82.352273491532458</c:v>
                </c:pt>
                <c:pt idx="76">
                  <c:v>137.46240899843255</c:v>
                </c:pt>
                <c:pt idx="77">
                  <c:v>87.802672299601085</c:v>
                </c:pt>
                <c:pt idx="78">
                  <c:v>105.7061974982569</c:v>
                </c:pt>
                <c:pt idx="79">
                  <c:v>99.923087961727575</c:v>
                </c:pt>
                <c:pt idx="80">
                  <c:v>104.18836491879475</c:v>
                </c:pt>
                <c:pt idx="81">
                  <c:v>103.6857060775443</c:v>
                </c:pt>
                <c:pt idx="82">
                  <c:v>90.018872402490047</c:v>
                </c:pt>
                <c:pt idx="83">
                  <c:v>107.07126121420175</c:v>
                </c:pt>
                <c:pt idx="84">
                  <c:v>94.128405289618442</c:v>
                </c:pt>
                <c:pt idx="85">
                  <c:v>91.547973469702498</c:v>
                </c:pt>
                <c:pt idx="86">
                  <c:v>91.503234013688242</c:v>
                </c:pt>
                <c:pt idx="87">
                  <c:v>105.78504594394325</c:v>
                </c:pt>
                <c:pt idx="88">
                  <c:v>88.098353970924876</c:v>
                </c:pt>
                <c:pt idx="89">
                  <c:v>144.77560233584109</c:v>
                </c:pt>
                <c:pt idx="90">
                  <c:v>107.78582525323426</c:v>
                </c:pt>
                <c:pt idx="91">
                  <c:v>88.929144088837063</c:v>
                </c:pt>
                <c:pt idx="92">
                  <c:v>124.37356701449919</c:v>
                </c:pt>
                <c:pt idx="93">
                  <c:v>94.128405289618442</c:v>
                </c:pt>
                <c:pt idx="94">
                  <c:v>101.64057451755471</c:v>
                </c:pt>
                <c:pt idx="95">
                  <c:v>87.048684037725408</c:v>
                </c:pt>
                <c:pt idx="96">
                  <c:v>91.503234013688242</c:v>
                </c:pt>
                <c:pt idx="97">
                  <c:v>96.48720498116549</c:v>
                </c:pt>
                <c:pt idx="98">
                  <c:v>123.02821540997593</c:v>
                </c:pt>
                <c:pt idx="99">
                  <c:v>109.22973741486547</c:v>
                </c:pt>
                <c:pt idx="100">
                  <c:v>92.277321592301192</c:v>
                </c:pt>
                <c:pt idx="101">
                  <c:v>106.81500376572113</c:v>
                </c:pt>
                <c:pt idx="102">
                  <c:v>110.74756999432762</c:v>
                </c:pt>
                <c:pt idx="103">
                  <c:v>88.093425943069477</c:v>
                </c:pt>
                <c:pt idx="104">
                  <c:v>86.294695775849718</c:v>
                </c:pt>
                <c:pt idx="105">
                  <c:v>136.74291693154464</c:v>
                </c:pt>
                <c:pt idx="106">
                  <c:v>117.09486987207842</c:v>
                </c:pt>
                <c:pt idx="107">
                  <c:v>95.845213759608313</c:v>
                </c:pt>
                <c:pt idx="108">
                  <c:v>92.272393564445792</c:v>
                </c:pt>
                <c:pt idx="109">
                  <c:v>120.47056895302509</c:v>
                </c:pt>
                <c:pt idx="110">
                  <c:v>117.60245674118427</c:v>
                </c:pt>
                <c:pt idx="111">
                  <c:v>93.090446188441632</c:v>
                </c:pt>
                <c:pt idx="112">
                  <c:v>107.39158302480253</c:v>
                </c:pt>
                <c:pt idx="113">
                  <c:v>82.467184106952601</c:v>
                </c:pt>
                <c:pt idx="114">
                  <c:v>87.068396149146992</c:v>
                </c:pt>
                <c:pt idx="115">
                  <c:v>88.929144088837063</c:v>
                </c:pt>
                <c:pt idx="116">
                  <c:v>91.503234013688242</c:v>
                </c:pt>
                <c:pt idx="117">
                  <c:v>82.467184106952601</c:v>
                </c:pt>
                <c:pt idx="118">
                  <c:v>82.467184106952601</c:v>
                </c:pt>
                <c:pt idx="119">
                  <c:v>94.128405289618442</c:v>
                </c:pt>
                <c:pt idx="120">
                  <c:v>89.670394856796392</c:v>
                </c:pt>
                <c:pt idx="121">
                  <c:v>96.352800628714164</c:v>
                </c:pt>
                <c:pt idx="122">
                  <c:v>88.901622511354518</c:v>
                </c:pt>
                <c:pt idx="123">
                  <c:v>88.019505525238529</c:v>
                </c:pt>
                <c:pt idx="124">
                  <c:v>98.304299659451218</c:v>
                </c:pt>
                <c:pt idx="125">
                  <c:v>108.33776437303868</c:v>
                </c:pt>
                <c:pt idx="126">
                  <c:v>88.929144088837063</c:v>
                </c:pt>
                <c:pt idx="127">
                  <c:v>108.45603704156819</c:v>
                </c:pt>
                <c:pt idx="128">
                  <c:v>88.929144088837063</c:v>
                </c:pt>
                <c:pt idx="129">
                  <c:v>77.483381970400615</c:v>
                </c:pt>
                <c:pt idx="130">
                  <c:v>81.810190427438826</c:v>
                </c:pt>
                <c:pt idx="131">
                  <c:v>91.503234013688242</c:v>
                </c:pt>
                <c:pt idx="132">
                  <c:v>90.018872402490047</c:v>
                </c:pt>
                <c:pt idx="133">
                  <c:v>106.88892418355208</c:v>
                </c:pt>
                <c:pt idx="134">
                  <c:v>83.160470059817499</c:v>
                </c:pt>
                <c:pt idx="135">
                  <c:v>91.503234013688242</c:v>
                </c:pt>
                <c:pt idx="136">
                  <c:v>104.67623967647901</c:v>
                </c:pt>
                <c:pt idx="137">
                  <c:v>88.929144088837063</c:v>
                </c:pt>
                <c:pt idx="138">
                  <c:v>90.018872402490047</c:v>
                </c:pt>
                <c:pt idx="139">
                  <c:v>119.28784226772991</c:v>
                </c:pt>
                <c:pt idx="140">
                  <c:v>115.99099163246959</c:v>
                </c:pt>
                <c:pt idx="141">
                  <c:v>90.018872402490047</c:v>
                </c:pt>
                <c:pt idx="142">
                  <c:v>94.128405289618442</c:v>
                </c:pt>
                <c:pt idx="143">
                  <c:v>93.120014355574</c:v>
                </c:pt>
                <c:pt idx="144">
                  <c:v>76.749105819946521</c:v>
                </c:pt>
                <c:pt idx="145">
                  <c:v>98.402860216559148</c:v>
                </c:pt>
                <c:pt idx="146">
                  <c:v>110.05271806671669</c:v>
                </c:pt>
                <c:pt idx="147">
                  <c:v>107.53942386046444</c:v>
                </c:pt>
                <c:pt idx="148">
                  <c:v>108.39197267944805</c:v>
                </c:pt>
                <c:pt idx="149">
                  <c:v>73.718368688877618</c:v>
                </c:pt>
                <c:pt idx="150">
                  <c:v>101.04428314705173</c:v>
                </c:pt>
                <c:pt idx="151">
                  <c:v>99.923087961727575</c:v>
                </c:pt>
                <c:pt idx="152">
                  <c:v>88.270834945863754</c:v>
                </c:pt>
                <c:pt idx="153">
                  <c:v>90.018872402490047</c:v>
                </c:pt>
                <c:pt idx="154">
                  <c:v>91.503234013688242</c:v>
                </c:pt>
                <c:pt idx="155">
                  <c:v>96.520353575797657</c:v>
                </c:pt>
                <c:pt idx="156">
                  <c:v>98.53098894079946</c:v>
                </c:pt>
                <c:pt idx="157">
                  <c:v>82.467184106952601</c:v>
                </c:pt>
                <c:pt idx="158">
                  <c:v>101.21183609413521</c:v>
                </c:pt>
                <c:pt idx="159">
                  <c:v>89.84287583173527</c:v>
                </c:pt>
                <c:pt idx="160">
                  <c:v>90.018872402490047</c:v>
                </c:pt>
                <c:pt idx="161">
                  <c:v>108.26877198306313</c:v>
                </c:pt>
                <c:pt idx="162">
                  <c:v>94.366805402989343</c:v>
                </c:pt>
                <c:pt idx="163">
                  <c:v>91.503234013688242</c:v>
                </c:pt>
                <c:pt idx="164">
                  <c:v>81.189258917658861</c:v>
                </c:pt>
                <c:pt idx="165">
                  <c:v>88.929144088837063</c:v>
                </c:pt>
                <c:pt idx="166">
                  <c:v>88.467956060079615</c:v>
                </c:pt>
                <c:pt idx="167">
                  <c:v>91.503234013688242</c:v>
                </c:pt>
                <c:pt idx="168">
                  <c:v>114.34010230091172</c:v>
                </c:pt>
                <c:pt idx="169">
                  <c:v>117.5679605461965</c:v>
                </c:pt>
                <c:pt idx="170">
                  <c:v>110.39275198873906</c:v>
                </c:pt>
                <c:pt idx="171">
                  <c:v>88.832630121378969</c:v>
                </c:pt>
                <c:pt idx="172">
                  <c:v>82.467184106952601</c:v>
                </c:pt>
                <c:pt idx="173">
                  <c:v>95.56431617185072</c:v>
                </c:pt>
                <c:pt idx="174">
                  <c:v>103.58714552043637</c:v>
                </c:pt>
                <c:pt idx="175">
                  <c:v>99.923087961727575</c:v>
                </c:pt>
                <c:pt idx="176">
                  <c:v>91.503234013688242</c:v>
                </c:pt>
                <c:pt idx="177">
                  <c:v>117.91785052392966</c:v>
                </c:pt>
                <c:pt idx="178">
                  <c:v>88.929144088837063</c:v>
                </c:pt>
                <c:pt idx="179">
                  <c:v>100.97036272922078</c:v>
                </c:pt>
                <c:pt idx="180">
                  <c:v>105.93288677960514</c:v>
                </c:pt>
                <c:pt idx="181">
                  <c:v>91.503234013688242</c:v>
                </c:pt>
                <c:pt idx="182">
                  <c:v>109.4712107797799</c:v>
                </c:pt>
                <c:pt idx="183">
                  <c:v>88.655221118584691</c:v>
                </c:pt>
                <c:pt idx="184">
                  <c:v>106.6659388797985</c:v>
                </c:pt>
                <c:pt idx="185">
                  <c:v>80.908361329901254</c:v>
                </c:pt>
                <c:pt idx="186">
                  <c:v>90.018872402490047</c:v>
                </c:pt>
                <c:pt idx="187">
                  <c:v>90.941826043488717</c:v>
                </c:pt>
                <c:pt idx="188">
                  <c:v>88.965686873474681</c:v>
                </c:pt>
                <c:pt idx="189">
                  <c:v>90.018872402490047</c:v>
                </c:pt>
                <c:pt idx="190">
                  <c:v>90.018872402490047</c:v>
                </c:pt>
                <c:pt idx="191">
                  <c:v>87.516846683988078</c:v>
                </c:pt>
                <c:pt idx="192">
                  <c:v>97.096932834879055</c:v>
                </c:pt>
                <c:pt idx="193">
                  <c:v>96.48720498116549</c:v>
                </c:pt>
                <c:pt idx="194">
                  <c:v>78.533051903600096</c:v>
                </c:pt>
                <c:pt idx="195">
                  <c:v>93.415696026897805</c:v>
                </c:pt>
                <c:pt idx="196">
                  <c:v>103.12883892988448</c:v>
                </c:pt>
                <c:pt idx="197">
                  <c:v>105.87867847319578</c:v>
                </c:pt>
                <c:pt idx="198">
                  <c:v>91.503234013688242</c:v>
                </c:pt>
                <c:pt idx="199">
                  <c:v>84.303772522269497</c:v>
                </c:pt>
                <c:pt idx="200">
                  <c:v>105.64706116399215</c:v>
                </c:pt>
                <c:pt idx="201">
                  <c:v>96.889955664952396</c:v>
                </c:pt>
                <c:pt idx="202">
                  <c:v>91.503234013688242</c:v>
                </c:pt>
                <c:pt idx="203">
                  <c:v>91.089666879150613</c:v>
                </c:pt>
                <c:pt idx="204">
                  <c:v>95.327770834791679</c:v>
                </c:pt>
                <c:pt idx="205">
                  <c:v>85.723044544623718</c:v>
                </c:pt>
                <c:pt idx="206">
                  <c:v>101.61593437827773</c:v>
                </c:pt>
                <c:pt idx="207">
                  <c:v>136.66406848585828</c:v>
                </c:pt>
                <c:pt idx="208">
                  <c:v>79.006142577718165</c:v>
                </c:pt>
                <c:pt idx="209">
                  <c:v>91.503234013688242</c:v>
                </c:pt>
                <c:pt idx="210">
                  <c:v>102.15308941451596</c:v>
                </c:pt>
                <c:pt idx="211">
                  <c:v>79.917827730966536</c:v>
                </c:pt>
                <c:pt idx="212">
                  <c:v>90.86297759780237</c:v>
                </c:pt>
                <c:pt idx="213">
                  <c:v>98.94494328065278</c:v>
                </c:pt>
                <c:pt idx="214">
                  <c:v>102.80358909142831</c:v>
                </c:pt>
                <c:pt idx="215">
                  <c:v>94.411157653687908</c:v>
                </c:pt>
                <c:pt idx="216">
                  <c:v>97.589735620418708</c:v>
                </c:pt>
                <c:pt idx="217">
                  <c:v>71.623956850334068</c:v>
                </c:pt>
                <c:pt idx="218">
                  <c:v>99.925620823876699</c:v>
                </c:pt>
                <c:pt idx="219">
                  <c:v>77.158132131944441</c:v>
                </c:pt>
                <c:pt idx="220">
                  <c:v>100.60076064006603</c:v>
                </c:pt>
                <c:pt idx="221">
                  <c:v>88.078641859503293</c:v>
                </c:pt>
                <c:pt idx="222">
                  <c:v>90.018872402490047</c:v>
                </c:pt>
                <c:pt idx="223">
                  <c:v>91.503234013688242</c:v>
                </c:pt>
                <c:pt idx="224">
                  <c:v>95.411547308333425</c:v>
                </c:pt>
                <c:pt idx="225">
                  <c:v>94.997592968480106</c:v>
                </c:pt>
                <c:pt idx="226">
                  <c:v>93.420624054753191</c:v>
                </c:pt>
                <c:pt idx="227">
                  <c:v>85.353442455468979</c:v>
                </c:pt>
                <c:pt idx="228">
                  <c:v>87.704111742493154</c:v>
                </c:pt>
                <c:pt idx="229">
                  <c:v>100.3445031915854</c:v>
                </c:pt>
                <c:pt idx="230">
                  <c:v>98.407788244414547</c:v>
                </c:pt>
                <c:pt idx="231">
                  <c:v>95.377051113345644</c:v>
                </c:pt>
                <c:pt idx="232">
                  <c:v>104.17850886308396</c:v>
                </c:pt>
                <c:pt idx="233">
                  <c:v>101.60607832256693</c:v>
                </c:pt>
                <c:pt idx="234">
                  <c:v>96.48720498116549</c:v>
                </c:pt>
                <c:pt idx="235">
                  <c:v>89.823163720313687</c:v>
                </c:pt>
                <c:pt idx="236">
                  <c:v>81.642637480355347</c:v>
                </c:pt>
                <c:pt idx="237">
                  <c:v>85.195745564096285</c:v>
                </c:pt>
                <c:pt idx="238">
                  <c:v>92.775052405696243</c:v>
                </c:pt>
                <c:pt idx="239">
                  <c:v>94.682199185734731</c:v>
                </c:pt>
                <c:pt idx="240">
                  <c:v>86.462248722933211</c:v>
                </c:pt>
                <c:pt idx="241">
                  <c:v>87.640047380372991</c:v>
                </c:pt>
                <c:pt idx="242">
                  <c:v>75.94583727951688</c:v>
                </c:pt>
                <c:pt idx="243">
                  <c:v>101.11327553702728</c:v>
                </c:pt>
                <c:pt idx="244">
                  <c:v>90.018872402490047</c:v>
                </c:pt>
                <c:pt idx="245">
                  <c:v>87.659759491794574</c:v>
                </c:pt>
                <c:pt idx="246">
                  <c:v>100.75845753143872</c:v>
                </c:pt>
                <c:pt idx="247">
                  <c:v>114.1084849917081</c:v>
                </c:pt>
                <c:pt idx="248">
                  <c:v>95.643164617537053</c:v>
                </c:pt>
                <c:pt idx="249">
                  <c:v>92.321673842999758</c:v>
                </c:pt>
                <c:pt idx="250">
                  <c:v>90.018872402490047</c:v>
                </c:pt>
                <c:pt idx="251">
                  <c:v>94.706839325011714</c:v>
                </c:pt>
                <c:pt idx="252">
                  <c:v>99.923087961727575</c:v>
                </c:pt>
                <c:pt idx="253">
                  <c:v>84.43190124650981</c:v>
                </c:pt>
                <c:pt idx="254">
                  <c:v>117.32648718128206</c:v>
                </c:pt>
                <c:pt idx="255">
                  <c:v>103.63149777113493</c:v>
                </c:pt>
                <c:pt idx="256">
                  <c:v>85.171105424819302</c:v>
                </c:pt>
                <c:pt idx="257">
                  <c:v>94.524502294362037</c:v>
                </c:pt>
                <c:pt idx="258">
                  <c:v>92.745484238563861</c:v>
                </c:pt>
                <c:pt idx="259">
                  <c:v>77.503094081822198</c:v>
                </c:pt>
                <c:pt idx="260">
                  <c:v>92.223113285891827</c:v>
                </c:pt>
                <c:pt idx="261">
                  <c:v>103.02535034492115</c:v>
                </c:pt>
                <c:pt idx="262">
                  <c:v>100.41842360941635</c:v>
                </c:pt>
                <c:pt idx="263">
                  <c:v>97.328550144082698</c:v>
                </c:pt>
                <c:pt idx="264">
                  <c:v>94.534358350072822</c:v>
                </c:pt>
                <c:pt idx="265">
                  <c:v>94.396373570121725</c:v>
                </c:pt>
                <c:pt idx="266">
                  <c:v>95.175001971274384</c:v>
                </c:pt>
                <c:pt idx="267">
                  <c:v>89.749243302482739</c:v>
                </c:pt>
                <c:pt idx="268">
                  <c:v>99.40817789906005</c:v>
                </c:pt>
                <c:pt idx="269">
                  <c:v>93.095374216297017</c:v>
                </c:pt>
                <c:pt idx="270">
                  <c:v>96.48720498116549</c:v>
                </c:pt>
                <c:pt idx="271">
                  <c:v>91.454340940449953</c:v>
                </c:pt>
                <c:pt idx="272">
                  <c:v>82.17486448873818</c:v>
                </c:pt>
                <c:pt idx="273">
                  <c:v>109.85066892464543</c:v>
                </c:pt>
                <c:pt idx="274">
                  <c:v>72.713051006376716</c:v>
                </c:pt>
                <c:pt idx="275">
                  <c:v>92.686347904299112</c:v>
                </c:pt>
                <c:pt idx="276">
                  <c:v>95.219354221972949</c:v>
                </c:pt>
                <c:pt idx="277">
                  <c:v>93.563536862559701</c:v>
                </c:pt>
                <c:pt idx="278">
                  <c:v>73.24034998690415</c:v>
                </c:pt>
                <c:pt idx="279">
                  <c:v>84.727582917833615</c:v>
                </c:pt>
                <c:pt idx="280">
                  <c:v>90.941826043488717</c:v>
                </c:pt>
                <c:pt idx="281">
                  <c:v>104.17850886308396</c:v>
                </c:pt>
                <c:pt idx="282">
                  <c:v>91.503234013688242</c:v>
                </c:pt>
                <c:pt idx="283">
                  <c:v>94.273172873736812</c:v>
                </c:pt>
                <c:pt idx="284">
                  <c:v>91.400132634040588</c:v>
                </c:pt>
                <c:pt idx="285">
                  <c:v>84.082011268776654</c:v>
                </c:pt>
                <c:pt idx="286">
                  <c:v>77.961400672374083</c:v>
                </c:pt>
                <c:pt idx="287">
                  <c:v>81.268107363345194</c:v>
                </c:pt>
                <c:pt idx="288">
                  <c:v>86.748074338546218</c:v>
                </c:pt>
                <c:pt idx="289">
                  <c:v>89.586618383254645</c:v>
                </c:pt>
                <c:pt idx="290">
                  <c:v>99.674291403251473</c:v>
                </c:pt>
                <c:pt idx="291">
                  <c:v>111.11224405562696</c:v>
                </c:pt>
                <c:pt idx="292">
                  <c:v>90.572223954333964</c:v>
                </c:pt>
                <c:pt idx="293">
                  <c:v>81.731341981752479</c:v>
                </c:pt>
                <c:pt idx="294">
                  <c:v>89.862587943156853</c:v>
                </c:pt>
                <c:pt idx="295">
                  <c:v>93.351631664777642</c:v>
                </c:pt>
                <c:pt idx="296">
                  <c:v>94.214036539472048</c:v>
                </c:pt>
                <c:pt idx="297">
                  <c:v>85.387938650456746</c:v>
                </c:pt>
                <c:pt idx="298">
                  <c:v>92.701131987865296</c:v>
                </c:pt>
                <c:pt idx="299">
                  <c:v>89.384569241183385</c:v>
                </c:pt>
                <c:pt idx="300">
                  <c:v>84.116507463764435</c:v>
                </c:pt>
                <c:pt idx="301">
                  <c:v>87.191596845531905</c:v>
                </c:pt>
                <c:pt idx="302">
                  <c:v>93.967635146702222</c:v>
                </c:pt>
                <c:pt idx="303">
                  <c:v>103.24467754038641</c:v>
                </c:pt>
                <c:pt idx="304">
                  <c:v>90.45395128580445</c:v>
                </c:pt>
                <c:pt idx="305">
                  <c:v>93.06087802130925</c:v>
                </c:pt>
                <c:pt idx="306">
                  <c:v>86.122214800910839</c:v>
                </c:pt>
                <c:pt idx="307">
                  <c:v>77.749495474592038</c:v>
                </c:pt>
                <c:pt idx="308">
                  <c:v>87.95051313526298</c:v>
                </c:pt>
                <c:pt idx="309">
                  <c:v>78.65625259998501</c:v>
                </c:pt>
                <c:pt idx="310">
                  <c:v>93.059448893231178</c:v>
                </c:pt>
                <c:pt idx="311">
                  <c:v>112.71878113648626</c:v>
                </c:pt>
                <c:pt idx="312">
                  <c:v>109.88516511963321</c:v>
                </c:pt>
                <c:pt idx="313">
                  <c:v>95.288346611948512</c:v>
                </c:pt>
                <c:pt idx="314">
                  <c:v>75.551595051085158</c:v>
                </c:pt>
                <c:pt idx="315">
                  <c:v>93.06087802130925</c:v>
                </c:pt>
              </c:numCache>
            </c:numRef>
          </c:xVal>
          <c:yVal>
            <c:numRef>
              <c:f>dispersió!$Y$3:$Y$318</c:f>
              <c:numCache>
                <c:formatCode>0.00</c:formatCode>
                <c:ptCount val="316"/>
                <c:pt idx="0">
                  <c:v>131.98151964625094</c:v>
                </c:pt>
                <c:pt idx="1">
                  <c:v>130.76722110587838</c:v>
                </c:pt>
                <c:pt idx="2">
                  <c:v>129.90718292464166</c:v>
                </c:pt>
                <c:pt idx="3">
                  <c:v>129.58043860565081</c:v>
                </c:pt>
                <c:pt idx="4">
                  <c:v>127.8797270474179</c:v>
                </c:pt>
                <c:pt idx="5">
                  <c:v>125.98481239396435</c:v>
                </c:pt>
                <c:pt idx="6">
                  <c:v>124.80900475140598</c:v>
                </c:pt>
                <c:pt idx="7">
                  <c:v>124.62495225616942</c:v>
                </c:pt>
                <c:pt idx="8">
                  <c:v>123.22184300402799</c:v>
                </c:pt>
                <c:pt idx="9">
                  <c:v>121.82471028884694</c:v>
                </c:pt>
                <c:pt idx="10">
                  <c:v>120.61246032971576</c:v>
                </c:pt>
                <c:pt idx="11">
                  <c:v>119.63141698528725</c:v>
                </c:pt>
                <c:pt idx="12">
                  <c:v>119.41346018615639</c:v>
                </c:pt>
                <c:pt idx="13">
                  <c:v>119.28950013899933</c:v>
                </c:pt>
                <c:pt idx="14">
                  <c:v>118.93510841766629</c:v>
                </c:pt>
                <c:pt idx="15">
                  <c:v>118.69185512483182</c:v>
                </c:pt>
                <c:pt idx="16">
                  <c:v>118.00986095607811</c:v>
                </c:pt>
                <c:pt idx="17">
                  <c:v>117.33392231651072</c:v>
                </c:pt>
                <c:pt idx="18">
                  <c:v>116.05112159295686</c:v>
                </c:pt>
                <c:pt idx="19">
                  <c:v>116.04346531633141</c:v>
                </c:pt>
                <c:pt idx="20">
                  <c:v>115.74655082711678</c:v>
                </c:pt>
                <c:pt idx="21">
                  <c:v>115.49846976800961</c:v>
                </c:pt>
                <c:pt idx="22">
                  <c:v>115.30556050100904</c:v>
                </c:pt>
                <c:pt idx="23">
                  <c:v>114.36648749076195</c:v>
                </c:pt>
                <c:pt idx="24">
                  <c:v>114.30697554421508</c:v>
                </c:pt>
                <c:pt idx="25">
                  <c:v>113.90523894971741</c:v>
                </c:pt>
                <c:pt idx="26">
                  <c:v>113.36554315382094</c:v>
                </c:pt>
                <c:pt idx="27">
                  <c:v>112.91061297004124</c:v>
                </c:pt>
                <c:pt idx="28">
                  <c:v>112.69461654291891</c:v>
                </c:pt>
                <c:pt idx="29">
                  <c:v>111.74373580408526</c:v>
                </c:pt>
                <c:pt idx="30">
                  <c:v>111.57291210058251</c:v>
                </c:pt>
                <c:pt idx="31">
                  <c:v>111.23147571723993</c:v>
                </c:pt>
                <c:pt idx="32">
                  <c:v>110.53545895573546</c:v>
                </c:pt>
                <c:pt idx="33">
                  <c:v>110.53439786969645</c:v>
                </c:pt>
                <c:pt idx="34">
                  <c:v>110.44837712665486</c:v>
                </c:pt>
                <c:pt idx="35">
                  <c:v>110.41889635992524</c:v>
                </c:pt>
                <c:pt idx="36">
                  <c:v>110.36023411087103</c:v>
                </c:pt>
                <c:pt idx="37">
                  <c:v>110.35371521428098</c:v>
                </c:pt>
                <c:pt idx="38">
                  <c:v>110.27421056521041</c:v>
                </c:pt>
                <c:pt idx="39">
                  <c:v>109.92600710214516</c:v>
                </c:pt>
                <c:pt idx="40">
                  <c:v>109.57609866847574</c:v>
                </c:pt>
                <c:pt idx="41">
                  <c:v>109.1630079660797</c:v>
                </c:pt>
                <c:pt idx="42">
                  <c:v>108.71991952563322</c:v>
                </c:pt>
                <c:pt idx="43">
                  <c:v>108.36280012429792</c:v>
                </c:pt>
                <c:pt idx="44">
                  <c:v>108.34026930767897</c:v>
                </c:pt>
                <c:pt idx="45">
                  <c:v>108.17244781594994</c:v>
                </c:pt>
                <c:pt idx="46">
                  <c:v>108.11011200188437</c:v>
                </c:pt>
                <c:pt idx="47">
                  <c:v>107.87835327246172</c:v>
                </c:pt>
                <c:pt idx="48">
                  <c:v>107.83246098447168</c:v>
                </c:pt>
                <c:pt idx="49">
                  <c:v>107.53970068926191</c:v>
                </c:pt>
                <c:pt idx="50">
                  <c:v>107.52908600235116</c:v>
                </c:pt>
                <c:pt idx="51">
                  <c:v>107.28394906496507</c:v>
                </c:pt>
                <c:pt idx="52">
                  <c:v>107.2229878392472</c:v>
                </c:pt>
                <c:pt idx="53">
                  <c:v>107.21284167950054</c:v>
                </c:pt>
                <c:pt idx="54">
                  <c:v>106.89974191473158</c:v>
                </c:pt>
                <c:pt idx="55">
                  <c:v>106.81802430034105</c:v>
                </c:pt>
                <c:pt idx="56">
                  <c:v>106.73314600593019</c:v>
                </c:pt>
                <c:pt idx="57">
                  <c:v>106.71883738566723</c:v>
                </c:pt>
                <c:pt idx="58">
                  <c:v>106.55137072697832</c:v>
                </c:pt>
                <c:pt idx="59">
                  <c:v>106.49397325618634</c:v>
                </c:pt>
                <c:pt idx="60">
                  <c:v>106.31600128210678</c:v>
                </c:pt>
                <c:pt idx="61">
                  <c:v>106.19919729654021</c:v>
                </c:pt>
                <c:pt idx="62">
                  <c:v>106.1643877008681</c:v>
                </c:pt>
                <c:pt idx="63">
                  <c:v>105.96204570938792</c:v>
                </c:pt>
                <c:pt idx="64">
                  <c:v>105.73166763697677</c:v>
                </c:pt>
                <c:pt idx="65">
                  <c:v>105.71166809056287</c:v>
                </c:pt>
                <c:pt idx="66">
                  <c:v>105.51818293676712</c:v>
                </c:pt>
                <c:pt idx="67">
                  <c:v>105.31664329644686</c:v>
                </c:pt>
                <c:pt idx="68">
                  <c:v>105.23765895927409</c:v>
                </c:pt>
                <c:pt idx="69">
                  <c:v>105.13178434665488</c:v>
                </c:pt>
                <c:pt idx="70">
                  <c:v>105.10716516107868</c:v>
                </c:pt>
                <c:pt idx="71">
                  <c:v>105.08247171041907</c:v>
                </c:pt>
                <c:pt idx="72">
                  <c:v>104.93294058398524</c:v>
                </c:pt>
                <c:pt idx="73">
                  <c:v>104.84746091176581</c:v>
                </c:pt>
                <c:pt idx="74">
                  <c:v>104.62729638507173</c:v>
                </c:pt>
                <c:pt idx="75">
                  <c:v>104.56374565845493</c:v>
                </c:pt>
                <c:pt idx="76">
                  <c:v>104.29127718519609</c:v>
                </c:pt>
                <c:pt idx="77">
                  <c:v>104.19692991813739</c:v>
                </c:pt>
                <c:pt idx="78">
                  <c:v>104.18298663361614</c:v>
                </c:pt>
                <c:pt idx="79">
                  <c:v>104.18068126585412</c:v>
                </c:pt>
                <c:pt idx="80">
                  <c:v>103.95067747876331</c:v>
                </c:pt>
                <c:pt idx="81">
                  <c:v>103.90479961887353</c:v>
                </c:pt>
                <c:pt idx="82">
                  <c:v>103.76724694805438</c:v>
                </c:pt>
                <c:pt idx="83">
                  <c:v>103.68888669135487</c:v>
                </c:pt>
                <c:pt idx="84">
                  <c:v>103.62703413893682</c:v>
                </c:pt>
                <c:pt idx="85">
                  <c:v>103.49822016750525</c:v>
                </c:pt>
                <c:pt idx="86">
                  <c:v>103.39032942569284</c:v>
                </c:pt>
                <c:pt idx="87">
                  <c:v>103.23149501733855</c:v>
                </c:pt>
                <c:pt idx="88">
                  <c:v>103.21345393393472</c:v>
                </c:pt>
                <c:pt idx="89">
                  <c:v>103.18207481610497</c:v>
                </c:pt>
                <c:pt idx="90">
                  <c:v>102.8529184978282</c:v>
                </c:pt>
                <c:pt idx="91">
                  <c:v>102.82333743563404</c:v>
                </c:pt>
                <c:pt idx="92">
                  <c:v>102.78356864743728</c:v>
                </c:pt>
                <c:pt idx="93">
                  <c:v>102.76641343849451</c:v>
                </c:pt>
                <c:pt idx="94">
                  <c:v>102.67682718925522</c:v>
                </c:pt>
                <c:pt idx="95">
                  <c:v>102.65039106261844</c:v>
                </c:pt>
                <c:pt idx="96">
                  <c:v>102.63845669161427</c:v>
                </c:pt>
                <c:pt idx="97">
                  <c:v>102.6019394404362</c:v>
                </c:pt>
                <c:pt idx="98">
                  <c:v>102.56414012722786</c:v>
                </c:pt>
                <c:pt idx="99">
                  <c:v>102.48725340021744</c:v>
                </c:pt>
                <c:pt idx="100">
                  <c:v>102.4306616730708</c:v>
                </c:pt>
                <c:pt idx="101">
                  <c:v>102.09245666654034</c:v>
                </c:pt>
                <c:pt idx="102">
                  <c:v>102.01896202676171</c:v>
                </c:pt>
                <c:pt idx="103">
                  <c:v>102.00144211036641</c:v>
                </c:pt>
                <c:pt idx="104">
                  <c:v>101.85765965325774</c:v>
                </c:pt>
                <c:pt idx="105">
                  <c:v>101.47413360202665</c:v>
                </c:pt>
                <c:pt idx="106">
                  <c:v>101.46756402189141</c:v>
                </c:pt>
                <c:pt idx="107">
                  <c:v>101.40845970594478</c:v>
                </c:pt>
                <c:pt idx="108">
                  <c:v>101.30133770173737</c:v>
                </c:pt>
                <c:pt idx="109">
                  <c:v>101.29267224732889</c:v>
                </c:pt>
                <c:pt idx="110">
                  <c:v>101.2257380077761</c:v>
                </c:pt>
                <c:pt idx="111">
                  <c:v>101.12001422446512</c:v>
                </c:pt>
                <c:pt idx="112">
                  <c:v>101.05918023034829</c:v>
                </c:pt>
                <c:pt idx="113">
                  <c:v>101.04378254154977</c:v>
                </c:pt>
                <c:pt idx="114">
                  <c:v>100.93628455923903</c:v>
                </c:pt>
                <c:pt idx="115">
                  <c:v>100.9022691637644</c:v>
                </c:pt>
                <c:pt idx="116">
                  <c:v>100.83649914768472</c:v>
                </c:pt>
                <c:pt idx="117">
                  <c:v>100.79367434543909</c:v>
                </c:pt>
                <c:pt idx="118">
                  <c:v>100.77057602045571</c:v>
                </c:pt>
                <c:pt idx="119">
                  <c:v>100.74432465589155</c:v>
                </c:pt>
                <c:pt idx="120">
                  <c:v>100.71002453122171</c:v>
                </c:pt>
                <c:pt idx="121">
                  <c:v>100.69938901154399</c:v>
                </c:pt>
                <c:pt idx="122">
                  <c:v>100.66720206051126</c:v>
                </c:pt>
                <c:pt idx="123">
                  <c:v>100.62321265703314</c:v>
                </c:pt>
                <c:pt idx="124">
                  <c:v>100.5532991784585</c:v>
                </c:pt>
                <c:pt idx="125">
                  <c:v>100.42707791096211</c:v>
                </c:pt>
                <c:pt idx="126">
                  <c:v>100.42626713894634</c:v>
                </c:pt>
                <c:pt idx="127">
                  <c:v>100.41281963955404</c:v>
                </c:pt>
                <c:pt idx="128">
                  <c:v>100.38871995041011</c:v>
                </c:pt>
                <c:pt idx="129">
                  <c:v>100.33823894994887</c:v>
                </c:pt>
                <c:pt idx="130">
                  <c:v>100.31763031841214</c:v>
                </c:pt>
                <c:pt idx="131">
                  <c:v>100.19306608597287</c:v>
                </c:pt>
                <c:pt idx="132">
                  <c:v>100.13548107380393</c:v>
                </c:pt>
                <c:pt idx="133">
                  <c:v>100.1207248674894</c:v>
                </c:pt>
                <c:pt idx="134">
                  <c:v>99.815479005493501</c:v>
                </c:pt>
                <c:pt idx="135">
                  <c:v>99.804910475713399</c:v>
                </c:pt>
                <c:pt idx="136">
                  <c:v>99.778691521065269</c:v>
                </c:pt>
                <c:pt idx="137">
                  <c:v>99.727675338272121</c:v>
                </c:pt>
                <c:pt idx="138">
                  <c:v>99.635059309729016</c:v>
                </c:pt>
                <c:pt idx="139">
                  <c:v>99.562070271560785</c:v>
                </c:pt>
                <c:pt idx="140">
                  <c:v>99.418874730411062</c:v>
                </c:pt>
                <c:pt idx="141">
                  <c:v>99.350806931858102</c:v>
                </c:pt>
                <c:pt idx="142">
                  <c:v>99.258549047990016</c:v>
                </c:pt>
                <c:pt idx="143">
                  <c:v>99.23634237793928</c:v>
                </c:pt>
                <c:pt idx="144">
                  <c:v>99.202218274781288</c:v>
                </c:pt>
                <c:pt idx="145">
                  <c:v>99.096506203546767</c:v>
                </c:pt>
                <c:pt idx="146">
                  <c:v>99.087985858682018</c:v>
                </c:pt>
                <c:pt idx="147">
                  <c:v>99.063371824133469</c:v>
                </c:pt>
                <c:pt idx="148">
                  <c:v>99.043627553166075</c:v>
                </c:pt>
                <c:pt idx="149">
                  <c:v>99.012770001701909</c:v>
                </c:pt>
                <c:pt idx="150">
                  <c:v>98.882965107162192</c:v>
                </c:pt>
                <c:pt idx="151">
                  <c:v>98.677032364267518</c:v>
                </c:pt>
                <c:pt idx="152">
                  <c:v>98.652854494029043</c:v>
                </c:pt>
                <c:pt idx="153">
                  <c:v>98.647988902140469</c:v>
                </c:pt>
                <c:pt idx="154">
                  <c:v>98.592611415071445</c:v>
                </c:pt>
                <c:pt idx="155">
                  <c:v>98.465853942775652</c:v>
                </c:pt>
                <c:pt idx="156">
                  <c:v>98.373977383176737</c:v>
                </c:pt>
                <c:pt idx="157">
                  <c:v>98.349534603341809</c:v>
                </c:pt>
                <c:pt idx="158">
                  <c:v>98.345268259015427</c:v>
                </c:pt>
                <c:pt idx="159">
                  <c:v>98.31965989984532</c:v>
                </c:pt>
                <c:pt idx="160">
                  <c:v>98.243647406905666</c:v>
                </c:pt>
                <c:pt idx="161">
                  <c:v>98.190930166704248</c:v>
                </c:pt>
                <c:pt idx="162">
                  <c:v>97.957443971913506</c:v>
                </c:pt>
                <c:pt idx="163">
                  <c:v>97.911947581847244</c:v>
                </c:pt>
                <c:pt idx="164">
                  <c:v>97.870695808301193</c:v>
                </c:pt>
                <c:pt idx="165">
                  <c:v>97.815113300193204</c:v>
                </c:pt>
                <c:pt idx="166">
                  <c:v>97.771324144608599</c:v>
                </c:pt>
                <c:pt idx="167">
                  <c:v>97.738139087450321</c:v>
                </c:pt>
                <c:pt idx="168">
                  <c:v>97.685069963625637</c:v>
                </c:pt>
                <c:pt idx="169">
                  <c:v>97.627444226368524</c:v>
                </c:pt>
                <c:pt idx="170">
                  <c:v>97.547646677856832</c:v>
                </c:pt>
                <c:pt idx="171">
                  <c:v>97.510573261149176</c:v>
                </c:pt>
                <c:pt idx="172">
                  <c:v>97.46410902108147</c:v>
                </c:pt>
                <c:pt idx="173">
                  <c:v>97.306855747308759</c:v>
                </c:pt>
                <c:pt idx="174">
                  <c:v>97.294434507941162</c:v>
                </c:pt>
                <c:pt idx="175">
                  <c:v>97.155377023835413</c:v>
                </c:pt>
                <c:pt idx="176">
                  <c:v>97.133710967381489</c:v>
                </c:pt>
                <c:pt idx="177">
                  <c:v>97.125222701283448</c:v>
                </c:pt>
                <c:pt idx="178">
                  <c:v>97.105058709911731</c:v>
                </c:pt>
                <c:pt idx="179">
                  <c:v>97.046582412926242</c:v>
                </c:pt>
                <c:pt idx="180">
                  <c:v>97.016040739561461</c:v>
                </c:pt>
                <c:pt idx="181">
                  <c:v>97.013388359420702</c:v>
                </c:pt>
                <c:pt idx="182">
                  <c:v>97.003849634946334</c:v>
                </c:pt>
                <c:pt idx="183">
                  <c:v>96.912681053930015</c:v>
                </c:pt>
                <c:pt idx="184">
                  <c:v>96.884627703091127</c:v>
                </c:pt>
                <c:pt idx="185">
                  <c:v>96.87289696404207</c:v>
                </c:pt>
                <c:pt idx="186">
                  <c:v>96.748408363862865</c:v>
                </c:pt>
                <c:pt idx="187">
                  <c:v>96.727941253452371</c:v>
                </c:pt>
                <c:pt idx="188">
                  <c:v>96.665254337602221</c:v>
                </c:pt>
                <c:pt idx="189">
                  <c:v>96.660411389211475</c:v>
                </c:pt>
                <c:pt idx="190">
                  <c:v>96.567929802850415</c:v>
                </c:pt>
                <c:pt idx="191">
                  <c:v>96.565535617695559</c:v>
                </c:pt>
                <c:pt idx="192">
                  <c:v>96.402302298863177</c:v>
                </c:pt>
                <c:pt idx="193">
                  <c:v>96.282937093946543</c:v>
                </c:pt>
                <c:pt idx="194">
                  <c:v>96.240069114453007</c:v>
                </c:pt>
                <c:pt idx="195">
                  <c:v>96.23418053292653</c:v>
                </c:pt>
                <c:pt idx="196">
                  <c:v>96.13643093188756</c:v>
                </c:pt>
                <c:pt idx="197">
                  <c:v>96.11463775749634</c:v>
                </c:pt>
                <c:pt idx="198">
                  <c:v>96.090078513473685</c:v>
                </c:pt>
                <c:pt idx="199">
                  <c:v>95.967128632793873</c:v>
                </c:pt>
                <c:pt idx="200">
                  <c:v>95.923656453083623</c:v>
                </c:pt>
                <c:pt idx="201">
                  <c:v>95.879135400908353</c:v>
                </c:pt>
                <c:pt idx="202">
                  <c:v>95.846743105022398</c:v>
                </c:pt>
                <c:pt idx="203">
                  <c:v>95.791768809295178</c:v>
                </c:pt>
                <c:pt idx="204">
                  <c:v>95.771110661584032</c:v>
                </c:pt>
                <c:pt idx="205">
                  <c:v>95.663229128903794</c:v>
                </c:pt>
                <c:pt idx="206">
                  <c:v>95.602710993022242</c:v>
                </c:pt>
                <c:pt idx="207">
                  <c:v>95.598785373772515</c:v>
                </c:pt>
                <c:pt idx="208">
                  <c:v>95.409062320058922</c:v>
                </c:pt>
                <c:pt idx="209">
                  <c:v>95.3438412227176</c:v>
                </c:pt>
                <c:pt idx="210">
                  <c:v>95.275506726930203</c:v>
                </c:pt>
                <c:pt idx="211">
                  <c:v>95.14812220539423</c:v>
                </c:pt>
                <c:pt idx="212">
                  <c:v>95.12725481474034</c:v>
                </c:pt>
                <c:pt idx="213">
                  <c:v>95.027128788229348</c:v>
                </c:pt>
                <c:pt idx="214">
                  <c:v>94.903134300013704</c:v>
                </c:pt>
                <c:pt idx="215">
                  <c:v>94.900614759417977</c:v>
                </c:pt>
                <c:pt idx="216">
                  <c:v>94.894105900792908</c:v>
                </c:pt>
                <c:pt idx="217">
                  <c:v>94.855596605447204</c:v>
                </c:pt>
                <c:pt idx="218">
                  <c:v>94.798637835165962</c:v>
                </c:pt>
                <c:pt idx="219">
                  <c:v>94.724379738843879</c:v>
                </c:pt>
                <c:pt idx="220">
                  <c:v>94.70714670541534</c:v>
                </c:pt>
                <c:pt idx="221">
                  <c:v>94.687436224068747</c:v>
                </c:pt>
                <c:pt idx="222">
                  <c:v>94.576185070654674</c:v>
                </c:pt>
                <c:pt idx="223">
                  <c:v>94.409248485796326</c:v>
                </c:pt>
                <c:pt idx="224">
                  <c:v>94.393625259783391</c:v>
                </c:pt>
                <c:pt idx="225">
                  <c:v>94.35701970960838</c:v>
                </c:pt>
                <c:pt idx="226">
                  <c:v>94.309769258310283</c:v>
                </c:pt>
                <c:pt idx="227">
                  <c:v>94.246879194179613</c:v>
                </c:pt>
                <c:pt idx="228">
                  <c:v>94.167452352930695</c:v>
                </c:pt>
                <c:pt idx="229">
                  <c:v>94.030038856369814</c:v>
                </c:pt>
                <c:pt idx="230">
                  <c:v>93.946975459247284</c:v>
                </c:pt>
                <c:pt idx="231">
                  <c:v>93.833662686191261</c:v>
                </c:pt>
                <c:pt idx="232">
                  <c:v>93.829861467029133</c:v>
                </c:pt>
                <c:pt idx="233">
                  <c:v>93.793572576993697</c:v>
                </c:pt>
                <c:pt idx="234">
                  <c:v>93.738132991523031</c:v>
                </c:pt>
                <c:pt idx="235">
                  <c:v>93.63724891070305</c:v>
                </c:pt>
                <c:pt idx="236">
                  <c:v>93.561127104798032</c:v>
                </c:pt>
                <c:pt idx="237">
                  <c:v>93.56037782213258</c:v>
                </c:pt>
                <c:pt idx="238">
                  <c:v>93.458608230736758</c:v>
                </c:pt>
                <c:pt idx="239">
                  <c:v>93.405406895033764</c:v>
                </c:pt>
                <c:pt idx="240">
                  <c:v>93.40305427515969</c:v>
                </c:pt>
                <c:pt idx="241">
                  <c:v>93.32288107008705</c:v>
                </c:pt>
                <c:pt idx="242">
                  <c:v>93.16510645152141</c:v>
                </c:pt>
                <c:pt idx="243">
                  <c:v>93.076778463110472</c:v>
                </c:pt>
                <c:pt idx="244">
                  <c:v>93.003900180183365</c:v>
                </c:pt>
                <c:pt idx="245">
                  <c:v>92.936113547310669</c:v>
                </c:pt>
                <c:pt idx="246">
                  <c:v>92.820614374161664</c:v>
                </c:pt>
                <c:pt idx="247">
                  <c:v>92.762257645820185</c:v>
                </c:pt>
                <c:pt idx="248">
                  <c:v>92.516284379653897</c:v>
                </c:pt>
                <c:pt idx="249">
                  <c:v>92.491881448898198</c:v>
                </c:pt>
                <c:pt idx="250">
                  <c:v>92.431516610298033</c:v>
                </c:pt>
                <c:pt idx="251">
                  <c:v>92.422266627630492</c:v>
                </c:pt>
                <c:pt idx="252">
                  <c:v>92.420469195535347</c:v>
                </c:pt>
                <c:pt idx="253">
                  <c:v>92.417121588431016</c:v>
                </c:pt>
                <c:pt idx="254">
                  <c:v>92.366588833648223</c:v>
                </c:pt>
                <c:pt idx="255">
                  <c:v>92.302546510859713</c:v>
                </c:pt>
                <c:pt idx="256">
                  <c:v>92.292610079263738</c:v>
                </c:pt>
                <c:pt idx="257">
                  <c:v>92.070147409401812</c:v>
                </c:pt>
                <c:pt idx="258">
                  <c:v>92.018825743268948</c:v>
                </c:pt>
                <c:pt idx="259">
                  <c:v>91.991828207430245</c:v>
                </c:pt>
                <c:pt idx="260">
                  <c:v>91.95027864260598</c:v>
                </c:pt>
                <c:pt idx="261">
                  <c:v>91.934610177849663</c:v>
                </c:pt>
                <c:pt idx="262">
                  <c:v>91.910509011351564</c:v>
                </c:pt>
                <c:pt idx="263">
                  <c:v>91.863307926310213</c:v>
                </c:pt>
                <c:pt idx="264">
                  <c:v>91.723137166754242</c:v>
                </c:pt>
                <c:pt idx="265">
                  <c:v>91.645286330520591</c:v>
                </c:pt>
                <c:pt idx="266">
                  <c:v>91.540185910676769</c:v>
                </c:pt>
                <c:pt idx="267">
                  <c:v>91.512505008025514</c:v>
                </c:pt>
                <c:pt idx="268">
                  <c:v>91.378272924888506</c:v>
                </c:pt>
                <c:pt idx="269">
                  <c:v>91.352441285208528</c:v>
                </c:pt>
                <c:pt idx="270">
                  <c:v>90.821308847904817</c:v>
                </c:pt>
                <c:pt idx="271">
                  <c:v>90.804194973918229</c:v>
                </c:pt>
                <c:pt idx="272">
                  <c:v>90.735219291476909</c:v>
                </c:pt>
                <c:pt idx="273">
                  <c:v>90.651368229571858</c:v>
                </c:pt>
                <c:pt idx="274">
                  <c:v>90.532783317700762</c:v>
                </c:pt>
                <c:pt idx="275">
                  <c:v>90.515671633091898</c:v>
                </c:pt>
                <c:pt idx="276">
                  <c:v>90.249076587271503</c:v>
                </c:pt>
                <c:pt idx="277">
                  <c:v>90.137755476026754</c:v>
                </c:pt>
                <c:pt idx="278">
                  <c:v>90.011586457941235</c:v>
                </c:pt>
                <c:pt idx="279">
                  <c:v>89.969239147635079</c:v>
                </c:pt>
                <c:pt idx="280">
                  <c:v>89.849881527152434</c:v>
                </c:pt>
                <c:pt idx="281">
                  <c:v>89.834107459382267</c:v>
                </c:pt>
                <c:pt idx="282">
                  <c:v>89.764385455190421</c:v>
                </c:pt>
                <c:pt idx="283">
                  <c:v>89.727701041103529</c:v>
                </c:pt>
                <c:pt idx="284">
                  <c:v>89.509129595786845</c:v>
                </c:pt>
                <c:pt idx="285">
                  <c:v>89.485197061488165</c:v>
                </c:pt>
                <c:pt idx="286">
                  <c:v>89.204924057050931</c:v>
                </c:pt>
                <c:pt idx="287">
                  <c:v>88.915849655264168</c:v>
                </c:pt>
                <c:pt idx="288">
                  <c:v>88.890903115150365</c:v>
                </c:pt>
                <c:pt idx="289">
                  <c:v>88.729511664989104</c:v>
                </c:pt>
                <c:pt idx="290">
                  <c:v>88.623618213353936</c:v>
                </c:pt>
                <c:pt idx="291">
                  <c:v>88.593345974961608</c:v>
                </c:pt>
                <c:pt idx="292">
                  <c:v>88.448268732010519</c:v>
                </c:pt>
                <c:pt idx="293">
                  <c:v>88.411528325006486</c:v>
                </c:pt>
                <c:pt idx="294">
                  <c:v>88.350201947395888</c:v>
                </c:pt>
                <c:pt idx="295">
                  <c:v>88.236237273971128</c:v>
                </c:pt>
                <c:pt idx="296">
                  <c:v>88.174748564394307</c:v>
                </c:pt>
                <c:pt idx="297">
                  <c:v>88.126796885002648</c:v>
                </c:pt>
                <c:pt idx="298">
                  <c:v>87.641006047992818</c:v>
                </c:pt>
                <c:pt idx="299">
                  <c:v>87.059455792496919</c:v>
                </c:pt>
                <c:pt idx="300">
                  <c:v>86.940873317773267</c:v>
                </c:pt>
                <c:pt idx="301">
                  <c:v>86.921946501621193</c:v>
                </c:pt>
                <c:pt idx="302">
                  <c:v>86.693171867849742</c:v>
                </c:pt>
                <c:pt idx="303">
                  <c:v>86.620423870817618</c:v>
                </c:pt>
                <c:pt idx="304">
                  <c:v>86.338644102062148</c:v>
                </c:pt>
                <c:pt idx="305">
                  <c:v>85.797338648356927</c:v>
                </c:pt>
                <c:pt idx="306">
                  <c:v>85.717983863429055</c:v>
                </c:pt>
                <c:pt idx="307">
                  <c:v>84.22798224766268</c:v>
                </c:pt>
                <c:pt idx="308">
                  <c:v>82.839228120537101</c:v>
                </c:pt>
                <c:pt idx="309">
                  <c:v>82.064344685298551</c:v>
                </c:pt>
                <c:pt idx="310">
                  <c:v>99.539535054844947</c:v>
                </c:pt>
                <c:pt idx="311">
                  <c:v>99.08234565979339</c:v>
                </c:pt>
                <c:pt idx="312">
                  <c:v>102.36536512345984</c:v>
                </c:pt>
                <c:pt idx="313">
                  <c:v>98.371835742899776</c:v>
                </c:pt>
                <c:pt idx="314">
                  <c:v>97.16279727755375</c:v>
                </c:pt>
                <c:pt idx="315">
                  <c:v>97.494095647012813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6F3-4172-8C08-56E1BDFD01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8142976"/>
        <c:axId val="218145536"/>
      </c:scatterChart>
      <c:valAx>
        <c:axId val="218142976"/>
        <c:scaling>
          <c:orientation val="minMax"/>
          <c:min val="5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ca-ES"/>
                  <a:t>Mitjana BI IRPF</a:t>
                </a:r>
              </a:p>
            </c:rich>
          </c:tx>
          <c:overlay val="0"/>
        </c:title>
        <c:numFmt formatCode="0" sourceLinked="0"/>
        <c:majorTickMark val="out"/>
        <c:minorTickMark val="none"/>
        <c:tickLblPos val="nextTo"/>
        <c:crossAx val="218145536"/>
        <c:crosses val="autoZero"/>
        <c:crossBetween val="midCat"/>
      </c:valAx>
      <c:valAx>
        <c:axId val="218145536"/>
        <c:scaling>
          <c:orientation val="minMax"/>
          <c:min val="6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000"/>
                </a:pPr>
                <a:r>
                  <a:rPr lang="ca-ES" sz="1000" b="1" i="0" baseline="0">
                    <a:effectLst/>
                  </a:rPr>
                  <a:t>Índex de vulnerabilitat social</a:t>
                </a:r>
                <a:endParaRPr lang="ca-ES" sz="1000">
                  <a:effectLst/>
                </a:endParaRPr>
              </a:p>
            </c:rich>
          </c:tx>
          <c:overlay val="0"/>
        </c:title>
        <c:numFmt formatCode="0" sourceLinked="0"/>
        <c:majorTickMark val="out"/>
        <c:minorTickMark val="none"/>
        <c:tickLblPos val="nextTo"/>
        <c:crossAx val="218142976"/>
        <c:crosses val="autoZero"/>
        <c:crossBetween val="midCat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D6CC-4B1F-9552-0E46F7BAE5BB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D6CC-4B1F-9552-0E46F7BAE5BB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D6CC-4B1F-9552-0E46F7BAE5BB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D6CC-4B1F-9552-0E46F7BAE5BB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9-D6CC-4B1F-9552-0E46F7BAE5BB}"/>
              </c:ext>
            </c:extLst>
          </c:dPt>
          <c:dPt>
            <c:idx val="5"/>
            <c:invertIfNegative val="0"/>
            <c:bubble3D val="0"/>
            <c:spPr>
              <a:noFill/>
              <a:ln w="19050">
                <a:solidFill>
                  <a:schemeClr val="accent1">
                    <a:lumMod val="7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B-D6CC-4B1F-9552-0E46F7BAE5BB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D6CC-4B1F-9552-0E46F7BAE5BB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D6CC-4B1F-9552-0E46F7BAE5BB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E-D6CC-4B1F-9552-0E46F7BAE5BB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F-D6CC-4B1F-9552-0E46F7BAE5BB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0-D6CC-4B1F-9552-0E46F7BAE5BB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12-D6CC-4B1F-9552-0E46F7BAE5BB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3-D6CC-4B1F-9552-0E46F7BAE5BB}"/>
              </c:ext>
            </c:extLst>
          </c:dPt>
          <c:dLbls>
            <c:dLbl>
              <c:idx val="5"/>
              <c:numFmt formatCode="#,##0.00" sourceLinked="0"/>
              <c:spPr/>
              <c:txPr>
                <a:bodyPr/>
                <a:lstStyle/>
                <a:p>
                  <a:pPr>
                    <a:defRPr b="1">
                      <a:solidFill>
                        <a:schemeClr val="accent1">
                          <a:lumMod val="75000"/>
                        </a:schemeClr>
                      </a:solidFill>
                    </a:defRPr>
                  </a:pPr>
                  <a:endParaRPr lang="ca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B-D6CC-4B1F-9552-0E46F7BAE5BB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COMARCA!$B$111:$B$122</c:f>
              <c:strCache>
                <c:ptCount val="12"/>
                <c:pt idx="0">
                  <c:v>Berguedà</c:v>
                </c:pt>
                <c:pt idx="1">
                  <c:v>Bages</c:v>
                </c:pt>
                <c:pt idx="2">
                  <c:v>Alt Penedès</c:v>
                </c:pt>
                <c:pt idx="3">
                  <c:v>Vallès Occidental</c:v>
                </c:pt>
                <c:pt idx="4">
                  <c:v>Baix Llobregat</c:v>
                </c:pt>
                <c:pt idx="5">
                  <c:v>Demarcació BCN</c:v>
                </c:pt>
                <c:pt idx="6">
                  <c:v>Osona</c:v>
                </c:pt>
                <c:pt idx="7">
                  <c:v>Vallès Oriental</c:v>
                </c:pt>
                <c:pt idx="8">
                  <c:v>Maresme</c:v>
                </c:pt>
                <c:pt idx="9">
                  <c:v>Anoia</c:v>
                </c:pt>
                <c:pt idx="10">
                  <c:v>Garraf</c:v>
                </c:pt>
                <c:pt idx="11">
                  <c:v>Barcelonès</c:v>
                </c:pt>
              </c:strCache>
            </c:strRef>
          </c:cat>
          <c:val>
            <c:numRef>
              <c:f>COMARCA!$C$111:$C$122</c:f>
              <c:numCache>
                <c:formatCode>###0.00</c:formatCode>
                <c:ptCount val="12"/>
                <c:pt idx="0">
                  <c:v>107.41904438630748</c:v>
                </c:pt>
                <c:pt idx="1">
                  <c:v>103.51438496138658</c:v>
                </c:pt>
                <c:pt idx="2">
                  <c:v>101.53058186069931</c:v>
                </c:pt>
                <c:pt idx="3">
                  <c:v>101.4928389341339</c:v>
                </c:pt>
                <c:pt idx="4">
                  <c:v>100.66544398894231</c:v>
                </c:pt>
                <c:pt idx="5">
                  <c:v>100</c:v>
                </c:pt>
                <c:pt idx="6">
                  <c:v>99.012476439092438</c:v>
                </c:pt>
                <c:pt idx="7">
                  <c:v>98.202804392577306</c:v>
                </c:pt>
                <c:pt idx="8">
                  <c:v>97.606468441891224</c:v>
                </c:pt>
                <c:pt idx="9">
                  <c:v>95.278744004694119</c:v>
                </c:pt>
                <c:pt idx="10">
                  <c:v>95.003056466230944</c:v>
                </c:pt>
                <c:pt idx="11">
                  <c:v>82.23675742244167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D6CC-4B1F-9552-0E46F7BAE5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237297024"/>
        <c:axId val="237302912"/>
      </c:barChart>
      <c:catAx>
        <c:axId val="2372970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5400000" vert="horz"/>
          <a:lstStyle/>
          <a:p>
            <a:pPr>
              <a:defRPr sz="900"/>
            </a:pPr>
            <a:endParaRPr lang="ca-ES"/>
          </a:p>
        </c:txPr>
        <c:crossAx val="237302912"/>
        <c:crosses val="autoZero"/>
        <c:auto val="1"/>
        <c:lblAlgn val="ctr"/>
        <c:lblOffset val="100"/>
        <c:noMultiLvlLbl val="1"/>
      </c:catAx>
      <c:valAx>
        <c:axId val="237302912"/>
        <c:scaling>
          <c:orientation val="minMax"/>
          <c:max val="150"/>
        </c:scaling>
        <c:delete val="0"/>
        <c:axPos val="l"/>
        <c:numFmt formatCode="#,##0" sourceLinked="0"/>
        <c:majorTickMark val="out"/>
        <c:minorTickMark val="none"/>
        <c:tickLblPos val="nextTo"/>
        <c:crossAx val="237297024"/>
        <c:crosses val="autoZero"/>
        <c:crossBetween val="between"/>
        <c:majorUnit val="25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3">
                <a:lumMod val="60000"/>
                <a:lumOff val="40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chemeClr val="accent3"/>
              </a:solidFill>
            </c:spPr>
            <c:extLst>
              <c:ext xmlns:c16="http://schemas.microsoft.com/office/drawing/2014/chart" uri="{C3380CC4-5D6E-409C-BE32-E72D297353CC}">
                <c16:uniqueId val="{00000001-E5C6-4185-A064-479A5B89FB50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3"/>
              </a:solidFill>
            </c:spPr>
            <c:extLst>
              <c:ext xmlns:c16="http://schemas.microsoft.com/office/drawing/2014/chart" uri="{C3380CC4-5D6E-409C-BE32-E72D297353CC}">
                <c16:uniqueId val="{00000003-E5C6-4185-A064-479A5B89FB50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E5C6-4185-A064-479A5B89FB50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6-E5C6-4185-A064-479A5B89FB50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8-E5C6-4185-A064-479A5B89FB50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A-E5C6-4185-A064-479A5B89FB50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E5C6-4185-A064-479A5B89FB50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 w="19050">
                <a:solidFill>
                  <a:schemeClr val="accent1">
                    <a:lumMod val="75000"/>
                  </a:schemeClr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E5C6-4185-A064-479A5B89FB50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E-E5C6-4185-A064-479A5B89FB50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F-E5C6-4185-A064-479A5B89FB50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0-E5C6-4185-A064-479A5B89FB50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1-E5C6-4185-A064-479A5B89FB50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2-E5C6-4185-A064-479A5B89FB50}"/>
              </c:ext>
            </c:extLst>
          </c:dPt>
          <c:dLbls>
            <c:dLbl>
              <c:idx val="7"/>
              <c:numFmt formatCode="#,##0" sourceLinked="0"/>
              <c:spPr/>
              <c:txPr>
                <a:bodyPr/>
                <a:lstStyle/>
                <a:p>
                  <a:pPr>
                    <a:defRPr b="1">
                      <a:solidFill>
                        <a:schemeClr val="accent1">
                          <a:lumMod val="75000"/>
                        </a:schemeClr>
                      </a:solidFill>
                    </a:defRPr>
                  </a:pPr>
                  <a:endParaRPr lang="ca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D-E5C6-4185-A064-479A5B89FB5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TRAMS!$B$11:$B$16</c:f>
              <c:strCache>
                <c:ptCount val="6"/>
                <c:pt idx="0">
                  <c:v>&lt; 1.000</c:v>
                </c:pt>
                <c:pt idx="1">
                  <c:v>1.001-5.000</c:v>
                </c:pt>
                <c:pt idx="2">
                  <c:v>5.001-20.000</c:v>
                </c:pt>
                <c:pt idx="3">
                  <c:v>20.001-50.000</c:v>
                </c:pt>
                <c:pt idx="4">
                  <c:v>50.001-75.000</c:v>
                </c:pt>
                <c:pt idx="5">
                  <c:v>&gt;75.000</c:v>
                </c:pt>
              </c:strCache>
            </c:strRef>
          </c:cat>
          <c:val>
            <c:numRef>
              <c:f>TRAMS!$C$11:$C$16</c:f>
              <c:numCache>
                <c:formatCode>###0.00</c:formatCode>
                <c:ptCount val="6"/>
                <c:pt idx="0">
                  <c:v>132.94221704100164</c:v>
                </c:pt>
                <c:pt idx="1">
                  <c:v>112.73137078252948</c:v>
                </c:pt>
                <c:pt idx="2">
                  <c:v>106.49731479497542</c:v>
                </c:pt>
                <c:pt idx="3">
                  <c:v>98.617612676107484</c:v>
                </c:pt>
                <c:pt idx="4">
                  <c:v>99.079811120777777</c:v>
                </c:pt>
                <c:pt idx="5">
                  <c:v>95.263616562710169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E5C6-4185-A064-479A5B89FB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8"/>
        <c:axId val="237842432"/>
        <c:axId val="237843968"/>
      </c:barChart>
      <c:catAx>
        <c:axId val="237842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5400000" vert="horz"/>
          <a:lstStyle/>
          <a:p>
            <a:pPr>
              <a:defRPr sz="900"/>
            </a:pPr>
            <a:endParaRPr lang="ca-ES"/>
          </a:p>
        </c:txPr>
        <c:crossAx val="237843968"/>
        <c:crosses val="autoZero"/>
        <c:auto val="1"/>
        <c:lblAlgn val="ctr"/>
        <c:lblOffset val="100"/>
        <c:noMultiLvlLbl val="1"/>
      </c:catAx>
      <c:valAx>
        <c:axId val="237843968"/>
        <c:scaling>
          <c:orientation val="minMax"/>
          <c:max val="150"/>
        </c:scaling>
        <c:delete val="0"/>
        <c:axPos val="l"/>
        <c:numFmt formatCode="#,##0" sourceLinked="0"/>
        <c:majorTickMark val="out"/>
        <c:minorTickMark val="none"/>
        <c:tickLblPos val="nextTo"/>
        <c:crossAx val="237842432"/>
        <c:crosses val="autoZero"/>
        <c:crossBetween val="between"/>
        <c:majorUnit val="25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3">
                <a:lumMod val="60000"/>
                <a:lumOff val="40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4470-4A18-8F3C-4BD0C2CE8727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4470-4A18-8F3C-4BD0C2CE8727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4470-4A18-8F3C-4BD0C2CE8727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4470-4A18-8F3C-4BD0C2CE8727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4470-4A18-8F3C-4BD0C2CE8727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8-4470-4A18-8F3C-4BD0C2CE8727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4470-4A18-8F3C-4BD0C2CE8727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 w="19050">
                <a:solidFill>
                  <a:schemeClr val="accent1">
                    <a:lumMod val="75000"/>
                  </a:schemeClr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4470-4A18-8F3C-4BD0C2CE8727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4470-4A18-8F3C-4BD0C2CE8727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4470-4A18-8F3C-4BD0C2CE8727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E-4470-4A18-8F3C-4BD0C2CE8727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F-4470-4A18-8F3C-4BD0C2CE8727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0-4470-4A18-8F3C-4BD0C2CE8727}"/>
              </c:ext>
            </c:extLst>
          </c:dPt>
          <c:dLbls>
            <c:dLbl>
              <c:idx val="7"/>
              <c:numFmt formatCode="#,##0" sourceLinked="0"/>
              <c:spPr/>
              <c:txPr>
                <a:bodyPr/>
                <a:lstStyle/>
                <a:p>
                  <a:pPr>
                    <a:defRPr b="1">
                      <a:solidFill>
                        <a:schemeClr val="accent1">
                          <a:lumMod val="75000"/>
                        </a:schemeClr>
                      </a:solidFill>
                    </a:defRPr>
                  </a:pPr>
                  <a:endParaRPr lang="ca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B-4470-4A18-8F3C-4BD0C2CE872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TRAMS!$B$18:$B$23</c:f>
              <c:strCache>
                <c:ptCount val="6"/>
                <c:pt idx="0">
                  <c:v>&lt; 1.000</c:v>
                </c:pt>
                <c:pt idx="1">
                  <c:v>1.001-5.000</c:v>
                </c:pt>
                <c:pt idx="2">
                  <c:v>5.001-20.000</c:v>
                </c:pt>
                <c:pt idx="3">
                  <c:v>20.001-50.000</c:v>
                </c:pt>
                <c:pt idx="4">
                  <c:v>50.001-75.000</c:v>
                </c:pt>
                <c:pt idx="5">
                  <c:v>&gt;75.000</c:v>
                </c:pt>
              </c:strCache>
            </c:strRef>
          </c:cat>
          <c:val>
            <c:numRef>
              <c:f>TRAMS!$C$18:$C$23</c:f>
              <c:numCache>
                <c:formatCode>###0.00</c:formatCode>
                <c:ptCount val="6"/>
                <c:pt idx="0">
                  <c:v>91.733607356182034</c:v>
                </c:pt>
                <c:pt idx="1">
                  <c:v>96.169794209634006</c:v>
                </c:pt>
                <c:pt idx="2">
                  <c:v>104.73095603078878</c:v>
                </c:pt>
                <c:pt idx="3">
                  <c:v>101.88846415390583</c:v>
                </c:pt>
                <c:pt idx="4">
                  <c:v>103.59985234502582</c:v>
                </c:pt>
                <c:pt idx="5">
                  <c:v>95.652782030705708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4470-4A18-8F3C-4BD0C2CE87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8"/>
        <c:axId val="237921024"/>
        <c:axId val="237922560"/>
      </c:barChart>
      <c:catAx>
        <c:axId val="2379210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5400000" vert="horz"/>
          <a:lstStyle/>
          <a:p>
            <a:pPr>
              <a:defRPr sz="900"/>
            </a:pPr>
            <a:endParaRPr lang="ca-ES"/>
          </a:p>
        </c:txPr>
        <c:crossAx val="237922560"/>
        <c:crosses val="autoZero"/>
        <c:auto val="1"/>
        <c:lblAlgn val="ctr"/>
        <c:lblOffset val="100"/>
        <c:noMultiLvlLbl val="1"/>
      </c:catAx>
      <c:valAx>
        <c:axId val="237922560"/>
        <c:scaling>
          <c:orientation val="minMax"/>
          <c:max val="150"/>
        </c:scaling>
        <c:delete val="0"/>
        <c:axPos val="l"/>
        <c:numFmt formatCode="#,##0" sourceLinked="0"/>
        <c:majorTickMark val="out"/>
        <c:minorTickMark val="none"/>
        <c:tickLblPos val="nextTo"/>
        <c:crossAx val="237921024"/>
        <c:crosses val="autoZero"/>
        <c:crossBetween val="between"/>
        <c:majorUnit val="25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3">
                <a:lumMod val="60000"/>
                <a:lumOff val="40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chemeClr val="accent3"/>
              </a:solidFill>
            </c:spPr>
            <c:extLst>
              <c:ext xmlns:c16="http://schemas.microsoft.com/office/drawing/2014/chart" uri="{C3380CC4-5D6E-409C-BE32-E72D297353CC}">
                <c16:uniqueId val="{00000001-DB09-4FC2-87A7-C894637C3506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3"/>
              </a:solidFill>
            </c:spPr>
            <c:extLst>
              <c:ext xmlns:c16="http://schemas.microsoft.com/office/drawing/2014/chart" uri="{C3380CC4-5D6E-409C-BE32-E72D297353CC}">
                <c16:uniqueId val="{00000003-DB09-4FC2-87A7-C894637C3506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DB09-4FC2-87A7-C894637C3506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6-DB09-4FC2-87A7-C894637C3506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DB09-4FC2-87A7-C894637C3506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9-DB09-4FC2-87A7-C894637C3506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DB09-4FC2-87A7-C894637C3506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 w="19050">
                <a:solidFill>
                  <a:schemeClr val="accent1">
                    <a:lumMod val="75000"/>
                  </a:schemeClr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C-DB09-4FC2-87A7-C894637C3506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DB09-4FC2-87A7-C894637C3506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E-DB09-4FC2-87A7-C894637C3506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F-DB09-4FC2-87A7-C894637C3506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0-DB09-4FC2-87A7-C894637C3506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1-DB09-4FC2-87A7-C894637C3506}"/>
              </c:ext>
            </c:extLst>
          </c:dPt>
          <c:dLbls>
            <c:dLbl>
              <c:idx val="7"/>
              <c:numFmt formatCode="#,##0" sourceLinked="0"/>
              <c:spPr/>
              <c:txPr>
                <a:bodyPr/>
                <a:lstStyle/>
                <a:p>
                  <a:pPr>
                    <a:defRPr b="1">
                      <a:solidFill>
                        <a:schemeClr val="accent1">
                          <a:lumMod val="75000"/>
                        </a:schemeClr>
                      </a:solidFill>
                    </a:defRPr>
                  </a:pPr>
                  <a:endParaRPr lang="ca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C-DB09-4FC2-87A7-C894637C350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TRAMS!$B$25:$B$30</c:f>
              <c:strCache>
                <c:ptCount val="6"/>
                <c:pt idx="0">
                  <c:v>&lt; 1.000</c:v>
                </c:pt>
                <c:pt idx="1">
                  <c:v>1.001-5.000</c:v>
                </c:pt>
                <c:pt idx="2">
                  <c:v>5.001-20.000</c:v>
                </c:pt>
                <c:pt idx="3">
                  <c:v>20.001-50.000</c:v>
                </c:pt>
                <c:pt idx="4">
                  <c:v>50.001-75.000</c:v>
                </c:pt>
                <c:pt idx="5">
                  <c:v>&gt;75.000</c:v>
                </c:pt>
              </c:strCache>
            </c:strRef>
          </c:cat>
          <c:val>
            <c:numRef>
              <c:f>TRAMS!$C$25:$C$30</c:f>
              <c:numCache>
                <c:formatCode>###0.00</c:formatCode>
                <c:ptCount val="6"/>
                <c:pt idx="0">
                  <c:v>123.5493290517786</c:v>
                </c:pt>
                <c:pt idx="1">
                  <c:v>109.57582146571158</c:v>
                </c:pt>
                <c:pt idx="2">
                  <c:v>105.08144496028562</c:v>
                </c:pt>
                <c:pt idx="3">
                  <c:v>99.828816903727571</c:v>
                </c:pt>
                <c:pt idx="4">
                  <c:v>100.32742385979418</c:v>
                </c:pt>
                <c:pt idx="5">
                  <c:v>95.452230287050284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DB09-4FC2-87A7-C894637C35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8"/>
        <c:axId val="237954944"/>
        <c:axId val="237956480"/>
      </c:barChart>
      <c:catAx>
        <c:axId val="2379549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5400000" vert="horz"/>
          <a:lstStyle/>
          <a:p>
            <a:pPr>
              <a:defRPr sz="900"/>
            </a:pPr>
            <a:endParaRPr lang="ca-ES"/>
          </a:p>
        </c:txPr>
        <c:crossAx val="237956480"/>
        <c:crosses val="autoZero"/>
        <c:auto val="1"/>
        <c:lblAlgn val="ctr"/>
        <c:lblOffset val="100"/>
        <c:noMultiLvlLbl val="1"/>
      </c:catAx>
      <c:valAx>
        <c:axId val="237956480"/>
        <c:scaling>
          <c:orientation val="minMax"/>
          <c:max val="150"/>
        </c:scaling>
        <c:delete val="0"/>
        <c:axPos val="l"/>
        <c:numFmt formatCode="#,##0" sourceLinked="0"/>
        <c:majorTickMark val="out"/>
        <c:minorTickMark val="none"/>
        <c:tickLblPos val="nextTo"/>
        <c:crossAx val="237954944"/>
        <c:crosses val="autoZero"/>
        <c:crossBetween val="between"/>
        <c:majorUnit val="25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3">
                <a:lumMod val="60000"/>
                <a:lumOff val="40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chemeClr val="accent3"/>
              </a:solidFill>
            </c:spPr>
            <c:extLst>
              <c:ext xmlns:c16="http://schemas.microsoft.com/office/drawing/2014/chart" uri="{C3380CC4-5D6E-409C-BE32-E72D297353CC}">
                <c16:uniqueId val="{00000001-E4F3-43E1-B24B-B2931BEAF7B0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E4F3-43E1-B24B-B2931BEAF7B0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3"/>
              </a:solidFill>
            </c:spPr>
            <c:extLst>
              <c:ext xmlns:c16="http://schemas.microsoft.com/office/drawing/2014/chart" uri="{C3380CC4-5D6E-409C-BE32-E72D297353CC}">
                <c16:uniqueId val="{00000004-E4F3-43E1-B24B-B2931BEAF7B0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6-E4F3-43E1-B24B-B2931BEAF7B0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8-E4F3-43E1-B24B-B2931BEAF7B0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A-E4F3-43E1-B24B-B2931BEAF7B0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E4F3-43E1-B24B-B2931BEAF7B0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 w="19050">
                <a:solidFill>
                  <a:schemeClr val="accent1">
                    <a:lumMod val="75000"/>
                  </a:schemeClr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E4F3-43E1-B24B-B2931BEAF7B0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E-E4F3-43E1-B24B-B2931BEAF7B0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F-E4F3-43E1-B24B-B2931BEAF7B0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0-E4F3-43E1-B24B-B2931BEAF7B0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1-E4F3-43E1-B24B-B2931BEAF7B0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2-E4F3-43E1-B24B-B2931BEAF7B0}"/>
              </c:ext>
            </c:extLst>
          </c:dPt>
          <c:dLbls>
            <c:dLbl>
              <c:idx val="7"/>
              <c:numFmt formatCode="#,##0" sourceLinked="0"/>
              <c:spPr/>
              <c:txPr>
                <a:bodyPr/>
                <a:lstStyle/>
                <a:p>
                  <a:pPr>
                    <a:defRPr b="1">
                      <a:solidFill>
                        <a:schemeClr val="accent1">
                          <a:lumMod val="75000"/>
                        </a:schemeClr>
                      </a:solidFill>
                    </a:defRPr>
                  </a:pPr>
                  <a:endParaRPr lang="ca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D-E4F3-43E1-B24B-B2931BEAF7B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TRAMS!$B$32:$B$37</c:f>
              <c:strCache>
                <c:ptCount val="6"/>
                <c:pt idx="0">
                  <c:v>&lt; 1.000</c:v>
                </c:pt>
                <c:pt idx="1">
                  <c:v>1.001-5.000</c:v>
                </c:pt>
                <c:pt idx="2">
                  <c:v>5.001-20.000</c:v>
                </c:pt>
                <c:pt idx="3">
                  <c:v>20.001-50.000</c:v>
                </c:pt>
                <c:pt idx="4">
                  <c:v>50.001-75.000</c:v>
                </c:pt>
                <c:pt idx="5">
                  <c:v>&gt;75.000</c:v>
                </c:pt>
              </c:strCache>
            </c:strRef>
          </c:cat>
          <c:val>
            <c:numRef>
              <c:f>TRAMS!$C$32:$C$37</c:f>
              <c:numCache>
                <c:formatCode>###0.00</c:formatCode>
                <c:ptCount val="6"/>
                <c:pt idx="0">
                  <c:v>110.93435861145289</c:v>
                </c:pt>
                <c:pt idx="1">
                  <c:v>109.20800461559702</c:v>
                </c:pt>
                <c:pt idx="2">
                  <c:v>114.44670340178216</c:v>
                </c:pt>
                <c:pt idx="3">
                  <c:v>97.537286578733301</c:v>
                </c:pt>
                <c:pt idx="4">
                  <c:v>97.783318359431775</c:v>
                </c:pt>
                <c:pt idx="5">
                  <c:v>93.494687770909522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E4F3-43E1-B24B-B2931BEAF7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8"/>
        <c:axId val="237997440"/>
        <c:axId val="238003328"/>
      </c:barChart>
      <c:catAx>
        <c:axId val="237997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5400000" vert="horz"/>
          <a:lstStyle/>
          <a:p>
            <a:pPr>
              <a:defRPr sz="900"/>
            </a:pPr>
            <a:endParaRPr lang="ca-ES"/>
          </a:p>
        </c:txPr>
        <c:crossAx val="238003328"/>
        <c:crosses val="autoZero"/>
        <c:auto val="1"/>
        <c:lblAlgn val="ctr"/>
        <c:lblOffset val="100"/>
        <c:noMultiLvlLbl val="1"/>
      </c:catAx>
      <c:valAx>
        <c:axId val="238003328"/>
        <c:scaling>
          <c:orientation val="minMax"/>
          <c:max val="150"/>
        </c:scaling>
        <c:delete val="0"/>
        <c:axPos val="l"/>
        <c:numFmt formatCode="#,##0" sourceLinked="0"/>
        <c:majorTickMark val="out"/>
        <c:minorTickMark val="none"/>
        <c:tickLblPos val="nextTo"/>
        <c:crossAx val="237997440"/>
        <c:crosses val="autoZero"/>
        <c:crossBetween val="between"/>
        <c:majorUnit val="25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3">
                <a:lumMod val="60000"/>
                <a:lumOff val="40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chemeClr val="accent3"/>
              </a:solidFill>
            </c:spPr>
            <c:extLst>
              <c:ext xmlns:c16="http://schemas.microsoft.com/office/drawing/2014/chart" uri="{C3380CC4-5D6E-409C-BE32-E72D297353CC}">
                <c16:uniqueId val="{00000001-781F-4D84-995C-4344EE01DFBE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3"/>
              </a:solidFill>
            </c:spPr>
            <c:extLst>
              <c:ext xmlns:c16="http://schemas.microsoft.com/office/drawing/2014/chart" uri="{C3380CC4-5D6E-409C-BE32-E72D297353CC}">
                <c16:uniqueId val="{00000003-781F-4D84-995C-4344EE01DFBE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3"/>
              </a:solidFill>
            </c:spPr>
            <c:extLst>
              <c:ext xmlns:c16="http://schemas.microsoft.com/office/drawing/2014/chart" uri="{C3380CC4-5D6E-409C-BE32-E72D297353CC}">
                <c16:uniqueId val="{00000005-781F-4D84-995C-4344EE01DFBE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781F-4D84-995C-4344EE01DFBE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8-781F-4D84-995C-4344EE01DFBE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0A-781F-4D84-995C-4344EE01DFBE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781F-4D84-995C-4344EE01DFBE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 w="19050">
                <a:solidFill>
                  <a:schemeClr val="accent1">
                    <a:lumMod val="75000"/>
                  </a:schemeClr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781F-4D84-995C-4344EE01DFBE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E-781F-4D84-995C-4344EE01DFBE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F-781F-4D84-995C-4344EE01DFBE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0-781F-4D84-995C-4344EE01DFBE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1-781F-4D84-995C-4344EE01DFBE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2-781F-4D84-995C-4344EE01DFBE}"/>
              </c:ext>
            </c:extLst>
          </c:dPt>
          <c:dLbls>
            <c:dLbl>
              <c:idx val="7"/>
              <c:numFmt formatCode="#,##0" sourceLinked="0"/>
              <c:spPr/>
              <c:txPr>
                <a:bodyPr/>
                <a:lstStyle/>
                <a:p>
                  <a:pPr>
                    <a:defRPr b="1">
                      <a:solidFill>
                        <a:schemeClr val="accent1">
                          <a:lumMod val="75000"/>
                        </a:schemeClr>
                      </a:solidFill>
                    </a:defRPr>
                  </a:pPr>
                  <a:endParaRPr lang="ca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D-781F-4D84-995C-4344EE01DFB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TRAMS!$B$39:$B$44</c:f>
              <c:strCache>
                <c:ptCount val="6"/>
                <c:pt idx="0">
                  <c:v>&lt; 1.000</c:v>
                </c:pt>
                <c:pt idx="1">
                  <c:v>1.001-5.000</c:v>
                </c:pt>
                <c:pt idx="2">
                  <c:v>5.001-20.000</c:v>
                </c:pt>
                <c:pt idx="3">
                  <c:v>20.001-50.000</c:v>
                </c:pt>
                <c:pt idx="4">
                  <c:v>50.001-75.000</c:v>
                </c:pt>
                <c:pt idx="5">
                  <c:v>&gt;75.000</c:v>
                </c:pt>
              </c:strCache>
            </c:strRef>
          </c:cat>
          <c:val>
            <c:numRef>
              <c:f>TRAMS!$C$39:$C$44</c:f>
              <c:numCache>
                <c:formatCode>###0.00</c:formatCode>
                <c:ptCount val="6"/>
                <c:pt idx="0">
                  <c:v>331.16055804258178</c:v>
                </c:pt>
                <c:pt idx="1">
                  <c:v>215.44288159832644</c:v>
                </c:pt>
                <c:pt idx="2">
                  <c:v>155.01371835291124</c:v>
                </c:pt>
                <c:pt idx="3">
                  <c:v>102.09945156831039</c:v>
                </c:pt>
                <c:pt idx="4">
                  <c:v>96.786941520794826</c:v>
                </c:pt>
                <c:pt idx="5">
                  <c:v>76.074012284997252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781F-4D84-995C-4344EE01DF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8"/>
        <c:axId val="239105152"/>
        <c:axId val="239106688"/>
      </c:barChart>
      <c:catAx>
        <c:axId val="2391051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5400000" vert="horz"/>
          <a:lstStyle/>
          <a:p>
            <a:pPr>
              <a:defRPr sz="900"/>
            </a:pPr>
            <a:endParaRPr lang="ca-ES"/>
          </a:p>
        </c:txPr>
        <c:crossAx val="239106688"/>
        <c:crosses val="autoZero"/>
        <c:auto val="1"/>
        <c:lblAlgn val="ctr"/>
        <c:lblOffset val="100"/>
        <c:noMultiLvlLbl val="1"/>
      </c:catAx>
      <c:valAx>
        <c:axId val="239106688"/>
        <c:scaling>
          <c:orientation val="minMax"/>
          <c:max val="350"/>
        </c:scaling>
        <c:delete val="0"/>
        <c:axPos val="l"/>
        <c:numFmt formatCode="#,##0" sourceLinked="0"/>
        <c:majorTickMark val="out"/>
        <c:minorTickMark val="none"/>
        <c:tickLblPos val="nextTo"/>
        <c:crossAx val="239105152"/>
        <c:crosses val="autoZero"/>
        <c:crossBetween val="between"/>
        <c:majorUnit val="50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3">
                <a:lumMod val="60000"/>
                <a:lumOff val="40000"/>
              </a:schemeClr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91BF-4284-9464-119A95049625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91BF-4284-9464-119A95049625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91BF-4284-9464-119A95049625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91BF-4284-9464-119A95049625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91BF-4284-9464-119A95049625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6-91BF-4284-9464-119A95049625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91BF-4284-9464-119A95049625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 w="19050">
                <a:solidFill>
                  <a:schemeClr val="accent1">
                    <a:lumMod val="75000"/>
                  </a:schemeClr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91BF-4284-9464-119A95049625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91BF-4284-9464-119A95049625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91BF-4284-9464-119A95049625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91BF-4284-9464-119A95049625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91BF-4284-9464-119A95049625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E-91BF-4284-9464-119A95049625}"/>
              </c:ext>
            </c:extLst>
          </c:dPt>
          <c:dLbls>
            <c:dLbl>
              <c:idx val="7"/>
              <c:numFmt formatCode="#,##0" sourceLinked="0"/>
              <c:spPr/>
              <c:txPr>
                <a:bodyPr/>
                <a:lstStyle/>
                <a:p>
                  <a:pPr>
                    <a:defRPr b="1">
                      <a:solidFill>
                        <a:schemeClr val="accent1">
                          <a:lumMod val="75000"/>
                        </a:schemeClr>
                      </a:solidFill>
                    </a:defRPr>
                  </a:pPr>
                  <a:endParaRPr lang="ca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9-91BF-4284-9464-119A9504962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TRAMS!$B$46:$B$51</c:f>
              <c:strCache>
                <c:ptCount val="6"/>
                <c:pt idx="0">
                  <c:v>&lt; 1.000</c:v>
                </c:pt>
                <c:pt idx="1">
                  <c:v>1.001-5.000</c:v>
                </c:pt>
                <c:pt idx="2">
                  <c:v>5.001-20.000</c:v>
                </c:pt>
                <c:pt idx="3">
                  <c:v>20.001-50.000</c:v>
                </c:pt>
                <c:pt idx="4">
                  <c:v>50.001-75.000</c:v>
                </c:pt>
                <c:pt idx="5">
                  <c:v>&gt;75.000</c:v>
                </c:pt>
              </c:strCache>
            </c:strRef>
          </c:cat>
          <c:val>
            <c:numRef>
              <c:f>TRAMS!$C$46:$C$51</c:f>
              <c:numCache>
                <c:formatCode>###0.00</c:formatCode>
                <c:ptCount val="6"/>
                <c:pt idx="0">
                  <c:v>100.1882723117174</c:v>
                </c:pt>
                <c:pt idx="1">
                  <c:v>102.21951182971301</c:v>
                </c:pt>
                <c:pt idx="2">
                  <c:v>101.52145229087813</c:v>
                </c:pt>
                <c:pt idx="3">
                  <c:v>100.95215702400944</c:v>
                </c:pt>
                <c:pt idx="4">
                  <c:v>101.45906321137646</c:v>
                </c:pt>
                <c:pt idx="5">
                  <c:v>97.709832588050375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91BF-4284-9464-119A950496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8"/>
        <c:axId val="239154304"/>
        <c:axId val="239155840"/>
      </c:barChart>
      <c:catAx>
        <c:axId val="239154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5400000" vert="horz"/>
          <a:lstStyle/>
          <a:p>
            <a:pPr>
              <a:defRPr sz="900"/>
            </a:pPr>
            <a:endParaRPr lang="ca-ES"/>
          </a:p>
        </c:txPr>
        <c:crossAx val="239155840"/>
        <c:crosses val="autoZero"/>
        <c:auto val="1"/>
        <c:lblAlgn val="ctr"/>
        <c:lblOffset val="100"/>
        <c:noMultiLvlLbl val="1"/>
      </c:catAx>
      <c:valAx>
        <c:axId val="239155840"/>
        <c:scaling>
          <c:orientation val="minMax"/>
          <c:max val="150"/>
        </c:scaling>
        <c:delete val="0"/>
        <c:axPos val="l"/>
        <c:numFmt formatCode="#,##0" sourceLinked="0"/>
        <c:majorTickMark val="out"/>
        <c:minorTickMark val="none"/>
        <c:tickLblPos val="nextTo"/>
        <c:crossAx val="239154304"/>
        <c:crosses val="autoZero"/>
        <c:crossBetween val="between"/>
        <c:majorUnit val="25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3">
                <a:lumMod val="60000"/>
                <a:lumOff val="40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chemeClr val="accent3"/>
              </a:solidFill>
            </c:spPr>
            <c:extLst>
              <c:ext xmlns:c16="http://schemas.microsoft.com/office/drawing/2014/chart" uri="{C3380CC4-5D6E-409C-BE32-E72D297353CC}">
                <c16:uniqueId val="{00000001-EB2F-484D-949C-9B8A405F5015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EB2F-484D-949C-9B8A405F5015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EB2F-484D-949C-9B8A405F5015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EB2F-484D-949C-9B8A405F5015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EB2F-484D-949C-9B8A405F5015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09-EB2F-484D-949C-9B8A405F5015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EB2F-484D-949C-9B8A405F5015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 w="19050">
                <a:solidFill>
                  <a:schemeClr val="accent1">
                    <a:lumMod val="75000"/>
                  </a:schemeClr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C-EB2F-484D-949C-9B8A405F5015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EB2F-484D-949C-9B8A405F5015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E-EB2F-484D-949C-9B8A405F5015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F-EB2F-484D-949C-9B8A405F5015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0-EB2F-484D-949C-9B8A405F5015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1-EB2F-484D-949C-9B8A405F5015}"/>
              </c:ext>
            </c:extLst>
          </c:dPt>
          <c:dLbls>
            <c:dLbl>
              <c:idx val="7"/>
              <c:numFmt formatCode="#,##0" sourceLinked="0"/>
              <c:spPr/>
              <c:txPr>
                <a:bodyPr/>
                <a:lstStyle/>
                <a:p>
                  <a:pPr>
                    <a:defRPr b="1">
                      <a:solidFill>
                        <a:schemeClr val="accent1">
                          <a:lumMod val="75000"/>
                        </a:schemeClr>
                      </a:solidFill>
                    </a:defRPr>
                  </a:pPr>
                  <a:endParaRPr lang="ca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C-EB2F-484D-949C-9B8A405F501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TRAMS!$B$54:$B$59</c:f>
              <c:strCache>
                <c:ptCount val="6"/>
                <c:pt idx="0">
                  <c:v>&lt; 1.000</c:v>
                </c:pt>
                <c:pt idx="1">
                  <c:v>1.001-5.000</c:v>
                </c:pt>
                <c:pt idx="2">
                  <c:v>5.001-20.000</c:v>
                </c:pt>
                <c:pt idx="3">
                  <c:v>20.001-50.000</c:v>
                </c:pt>
                <c:pt idx="4">
                  <c:v>50.001-75.000</c:v>
                </c:pt>
                <c:pt idx="5">
                  <c:v>&gt;75.000</c:v>
                </c:pt>
              </c:strCache>
            </c:strRef>
          </c:cat>
          <c:val>
            <c:numRef>
              <c:f>TRAMS!$C$54:$C$59</c:f>
              <c:numCache>
                <c:formatCode>###0.00</c:formatCode>
                <c:ptCount val="6"/>
                <c:pt idx="0">
                  <c:v>114.87551428644559</c:v>
                </c:pt>
                <c:pt idx="1">
                  <c:v>107.83134978292586</c:v>
                </c:pt>
                <c:pt idx="2">
                  <c:v>108.83384589165325</c:v>
                </c:pt>
                <c:pt idx="3">
                  <c:v>93.86127503358027</c:v>
                </c:pt>
                <c:pt idx="4">
                  <c:v>96.204567120695174</c:v>
                </c:pt>
                <c:pt idx="5">
                  <c:v>78.393447884699668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EB2F-484D-949C-9B8A405F50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8"/>
        <c:axId val="239192320"/>
        <c:axId val="239927296"/>
      </c:barChart>
      <c:catAx>
        <c:axId val="2391923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5400000" vert="horz"/>
          <a:lstStyle/>
          <a:p>
            <a:pPr>
              <a:defRPr sz="900"/>
            </a:pPr>
            <a:endParaRPr lang="ca-ES"/>
          </a:p>
        </c:txPr>
        <c:crossAx val="239927296"/>
        <c:crosses val="autoZero"/>
        <c:auto val="1"/>
        <c:lblAlgn val="ctr"/>
        <c:lblOffset val="100"/>
        <c:noMultiLvlLbl val="1"/>
      </c:catAx>
      <c:valAx>
        <c:axId val="239927296"/>
        <c:scaling>
          <c:orientation val="minMax"/>
          <c:max val="150"/>
        </c:scaling>
        <c:delete val="0"/>
        <c:axPos val="l"/>
        <c:numFmt formatCode="#,##0" sourceLinked="0"/>
        <c:majorTickMark val="out"/>
        <c:minorTickMark val="none"/>
        <c:tickLblPos val="nextTo"/>
        <c:crossAx val="239192320"/>
        <c:crosses val="autoZero"/>
        <c:crossBetween val="between"/>
        <c:majorUnit val="25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1996887754992381"/>
          <c:y val="4.1523865072421499E-2"/>
          <c:w val="0.69757812315291057"/>
          <c:h val="0.75090834751183744"/>
        </c:manualLayout>
      </c:layout>
      <c:scatterChart>
        <c:scatterStyle val="lineMarker"/>
        <c:varyColors val="0"/>
        <c:ser>
          <c:idx val="0"/>
          <c:order val="0"/>
          <c:tx>
            <c:strRef>
              <c:f>'DESP ALTRES SERVEIS'!$X$1</c:f>
              <c:strCache>
                <c:ptCount val="1"/>
                <c:pt idx="0">
                  <c:v>Biblioteques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4"/>
            <c:spPr>
              <a:solidFill>
                <a:schemeClr val="accent1">
                  <a:alpha val="64000"/>
                </a:schemeClr>
              </a:solidFill>
            </c:spPr>
          </c:marker>
          <c:xVal>
            <c:numRef>
              <c:f>'DESP ALTRES SERVEIS'!$W$2:$W$140</c:f>
              <c:numCache>
                <c:formatCode>0.00</c:formatCode>
                <c:ptCount val="139"/>
                <c:pt idx="0">
                  <c:v>124.80900475140598</c:v>
                </c:pt>
                <c:pt idx="1">
                  <c:v>116.05112159295686</c:v>
                </c:pt>
                <c:pt idx="2">
                  <c:v>115.74655082711678</c:v>
                </c:pt>
                <c:pt idx="3">
                  <c:v>115.49846976800961</c:v>
                </c:pt>
                <c:pt idx="4">
                  <c:v>114.30697554421508</c:v>
                </c:pt>
                <c:pt idx="5">
                  <c:v>112.91061297004124</c:v>
                </c:pt>
                <c:pt idx="6">
                  <c:v>111.74373580408526</c:v>
                </c:pt>
                <c:pt idx="7">
                  <c:v>111.57291210058251</c:v>
                </c:pt>
                <c:pt idx="8">
                  <c:v>110.53545895573546</c:v>
                </c:pt>
                <c:pt idx="9">
                  <c:v>110.53439786969645</c:v>
                </c:pt>
                <c:pt idx="10">
                  <c:v>110.35371521428098</c:v>
                </c:pt>
                <c:pt idx="11">
                  <c:v>110.27421056521041</c:v>
                </c:pt>
                <c:pt idx="12">
                  <c:v>109.57609866847574</c:v>
                </c:pt>
                <c:pt idx="13">
                  <c:v>108.71991952563322</c:v>
                </c:pt>
                <c:pt idx="14">
                  <c:v>108.36280012429792</c:v>
                </c:pt>
                <c:pt idx="15">
                  <c:v>108.17244781594994</c:v>
                </c:pt>
                <c:pt idx="16">
                  <c:v>107.87835327246172</c:v>
                </c:pt>
                <c:pt idx="17">
                  <c:v>107.53970068926191</c:v>
                </c:pt>
                <c:pt idx="18">
                  <c:v>106.71883738566723</c:v>
                </c:pt>
                <c:pt idx="19">
                  <c:v>106.49397325618634</c:v>
                </c:pt>
                <c:pt idx="20">
                  <c:v>106.31600128210678</c:v>
                </c:pt>
                <c:pt idx="21">
                  <c:v>105.71166809056287</c:v>
                </c:pt>
                <c:pt idx="22">
                  <c:v>105.13178434665488</c:v>
                </c:pt>
                <c:pt idx="23">
                  <c:v>104.84746091176581</c:v>
                </c:pt>
                <c:pt idx="24">
                  <c:v>104.29127718519609</c:v>
                </c:pt>
                <c:pt idx="25">
                  <c:v>104.19692991813739</c:v>
                </c:pt>
                <c:pt idx="26">
                  <c:v>103.23149501733855</c:v>
                </c:pt>
                <c:pt idx="27">
                  <c:v>102.8529184978282</c:v>
                </c:pt>
                <c:pt idx="28">
                  <c:v>102.78356864743728</c:v>
                </c:pt>
                <c:pt idx="29">
                  <c:v>102.65039106261844</c:v>
                </c:pt>
                <c:pt idx="30">
                  <c:v>102.56414012722786</c:v>
                </c:pt>
                <c:pt idx="31">
                  <c:v>102.48725340021744</c:v>
                </c:pt>
                <c:pt idx="32">
                  <c:v>102.4306616730708</c:v>
                </c:pt>
                <c:pt idx="33">
                  <c:v>102.09245666654034</c:v>
                </c:pt>
                <c:pt idx="34">
                  <c:v>102.01896202676171</c:v>
                </c:pt>
                <c:pt idx="35">
                  <c:v>101.85765965325774</c:v>
                </c:pt>
                <c:pt idx="36">
                  <c:v>101.47413360202665</c:v>
                </c:pt>
                <c:pt idx="37">
                  <c:v>101.40845970594478</c:v>
                </c:pt>
                <c:pt idx="38">
                  <c:v>101.29267224732889</c:v>
                </c:pt>
                <c:pt idx="39">
                  <c:v>101.2257380077761</c:v>
                </c:pt>
                <c:pt idx="40">
                  <c:v>101.12001422446512</c:v>
                </c:pt>
                <c:pt idx="41">
                  <c:v>101.05918023034829</c:v>
                </c:pt>
                <c:pt idx="42">
                  <c:v>100.93628455923903</c:v>
                </c:pt>
                <c:pt idx="43">
                  <c:v>100.69938901154399</c:v>
                </c:pt>
                <c:pt idx="44">
                  <c:v>100.66720206051126</c:v>
                </c:pt>
                <c:pt idx="45">
                  <c:v>100.62321265703314</c:v>
                </c:pt>
                <c:pt idx="46">
                  <c:v>100.5532991784585</c:v>
                </c:pt>
                <c:pt idx="47">
                  <c:v>100.41281963955404</c:v>
                </c:pt>
                <c:pt idx="48">
                  <c:v>100.33823894994887</c:v>
                </c:pt>
                <c:pt idx="49">
                  <c:v>99.778691521065269</c:v>
                </c:pt>
                <c:pt idx="50">
                  <c:v>99.562070271560785</c:v>
                </c:pt>
                <c:pt idx="51">
                  <c:v>99.418874730411062</c:v>
                </c:pt>
                <c:pt idx="52">
                  <c:v>99.202218274781288</c:v>
                </c:pt>
                <c:pt idx="53">
                  <c:v>99.096506203546767</c:v>
                </c:pt>
                <c:pt idx="54">
                  <c:v>99.087985858682018</c:v>
                </c:pt>
                <c:pt idx="55">
                  <c:v>98.882965107162192</c:v>
                </c:pt>
                <c:pt idx="56">
                  <c:v>98.652854494029043</c:v>
                </c:pt>
                <c:pt idx="57">
                  <c:v>98.373977383176737</c:v>
                </c:pt>
                <c:pt idx="58">
                  <c:v>98.190930166704248</c:v>
                </c:pt>
                <c:pt idx="59">
                  <c:v>97.957443971913506</c:v>
                </c:pt>
                <c:pt idx="60">
                  <c:v>97.685069963625637</c:v>
                </c:pt>
                <c:pt idx="61">
                  <c:v>97.547646677856832</c:v>
                </c:pt>
                <c:pt idx="62">
                  <c:v>97.510573261149176</c:v>
                </c:pt>
                <c:pt idx="63">
                  <c:v>97.294434507941162</c:v>
                </c:pt>
                <c:pt idx="64">
                  <c:v>97.125222701283448</c:v>
                </c:pt>
                <c:pt idx="65">
                  <c:v>97.046582412926242</c:v>
                </c:pt>
                <c:pt idx="66">
                  <c:v>97.016040739561461</c:v>
                </c:pt>
                <c:pt idx="67">
                  <c:v>97.003849634946334</c:v>
                </c:pt>
                <c:pt idx="68">
                  <c:v>96.87289696404207</c:v>
                </c:pt>
                <c:pt idx="69">
                  <c:v>96.727941253452371</c:v>
                </c:pt>
                <c:pt idx="70">
                  <c:v>96.565535617695559</c:v>
                </c:pt>
                <c:pt idx="71">
                  <c:v>96.402302298863177</c:v>
                </c:pt>
                <c:pt idx="72">
                  <c:v>96.13643093188756</c:v>
                </c:pt>
                <c:pt idx="73">
                  <c:v>96.11463775749634</c:v>
                </c:pt>
                <c:pt idx="74">
                  <c:v>95.967128632793873</c:v>
                </c:pt>
                <c:pt idx="75">
                  <c:v>95.923656453083623</c:v>
                </c:pt>
                <c:pt idx="76">
                  <c:v>95.879135400908353</c:v>
                </c:pt>
                <c:pt idx="77">
                  <c:v>95.771110661584032</c:v>
                </c:pt>
                <c:pt idx="78">
                  <c:v>95.598785373772515</c:v>
                </c:pt>
                <c:pt idx="79">
                  <c:v>95.14812220539423</c:v>
                </c:pt>
                <c:pt idx="80">
                  <c:v>95.027128788229348</c:v>
                </c:pt>
                <c:pt idx="81">
                  <c:v>94.903134300013704</c:v>
                </c:pt>
                <c:pt idx="82">
                  <c:v>94.900614759417977</c:v>
                </c:pt>
                <c:pt idx="83">
                  <c:v>94.894105900792908</c:v>
                </c:pt>
                <c:pt idx="84">
                  <c:v>94.70714670541534</c:v>
                </c:pt>
                <c:pt idx="85">
                  <c:v>94.35701970960838</c:v>
                </c:pt>
                <c:pt idx="86">
                  <c:v>94.246879194179613</c:v>
                </c:pt>
                <c:pt idx="87">
                  <c:v>93.946975459247284</c:v>
                </c:pt>
                <c:pt idx="88">
                  <c:v>93.833662686191261</c:v>
                </c:pt>
                <c:pt idx="89">
                  <c:v>93.829861467029133</c:v>
                </c:pt>
                <c:pt idx="90">
                  <c:v>93.793572576993697</c:v>
                </c:pt>
                <c:pt idx="91">
                  <c:v>93.63724891070305</c:v>
                </c:pt>
                <c:pt idx="92">
                  <c:v>93.56037782213258</c:v>
                </c:pt>
                <c:pt idx="93">
                  <c:v>93.458608230736758</c:v>
                </c:pt>
                <c:pt idx="94">
                  <c:v>93.405406895033764</c:v>
                </c:pt>
                <c:pt idx="95">
                  <c:v>93.40305427515969</c:v>
                </c:pt>
                <c:pt idx="96">
                  <c:v>93.16510645152141</c:v>
                </c:pt>
                <c:pt idx="97">
                  <c:v>93.076778463110472</c:v>
                </c:pt>
                <c:pt idx="98">
                  <c:v>92.762257645820185</c:v>
                </c:pt>
                <c:pt idx="99">
                  <c:v>92.516284379653897</c:v>
                </c:pt>
                <c:pt idx="100">
                  <c:v>92.491881448898198</c:v>
                </c:pt>
                <c:pt idx="101">
                  <c:v>92.422266627630492</c:v>
                </c:pt>
                <c:pt idx="102">
                  <c:v>92.417121588431016</c:v>
                </c:pt>
                <c:pt idx="103">
                  <c:v>92.366588833648223</c:v>
                </c:pt>
                <c:pt idx="104">
                  <c:v>92.302546510859713</c:v>
                </c:pt>
                <c:pt idx="105">
                  <c:v>92.070147409401812</c:v>
                </c:pt>
                <c:pt idx="106">
                  <c:v>92.018825743268948</c:v>
                </c:pt>
                <c:pt idx="107">
                  <c:v>91.910509011351564</c:v>
                </c:pt>
                <c:pt idx="108">
                  <c:v>91.863307926310213</c:v>
                </c:pt>
                <c:pt idx="109">
                  <c:v>91.723137166754242</c:v>
                </c:pt>
                <c:pt idx="110">
                  <c:v>91.540185910676769</c:v>
                </c:pt>
                <c:pt idx="111">
                  <c:v>91.378272924888506</c:v>
                </c:pt>
                <c:pt idx="112">
                  <c:v>91.352441285208528</c:v>
                </c:pt>
                <c:pt idx="113">
                  <c:v>90.804194973918229</c:v>
                </c:pt>
                <c:pt idx="114">
                  <c:v>90.735219291476909</c:v>
                </c:pt>
                <c:pt idx="115">
                  <c:v>90.651368229571858</c:v>
                </c:pt>
                <c:pt idx="116">
                  <c:v>90.532783317700762</c:v>
                </c:pt>
                <c:pt idx="117">
                  <c:v>89.969239147635079</c:v>
                </c:pt>
                <c:pt idx="118">
                  <c:v>89.849881527152434</c:v>
                </c:pt>
                <c:pt idx="119">
                  <c:v>89.727701041103529</c:v>
                </c:pt>
                <c:pt idx="120">
                  <c:v>89.509129595786845</c:v>
                </c:pt>
                <c:pt idx="121">
                  <c:v>89.485197061488165</c:v>
                </c:pt>
                <c:pt idx="122">
                  <c:v>88.915849655264168</c:v>
                </c:pt>
                <c:pt idx="123">
                  <c:v>88.890903115150365</c:v>
                </c:pt>
                <c:pt idx="124">
                  <c:v>88.729511664989104</c:v>
                </c:pt>
                <c:pt idx="125">
                  <c:v>88.448268732010519</c:v>
                </c:pt>
                <c:pt idx="126">
                  <c:v>88.411528325006486</c:v>
                </c:pt>
                <c:pt idx="127">
                  <c:v>88.350201947395888</c:v>
                </c:pt>
                <c:pt idx="128">
                  <c:v>88.236237273971128</c:v>
                </c:pt>
                <c:pt idx="129">
                  <c:v>88.174748564394307</c:v>
                </c:pt>
                <c:pt idx="130">
                  <c:v>87.059455792496919</c:v>
                </c:pt>
                <c:pt idx="131">
                  <c:v>86.940873317773267</c:v>
                </c:pt>
                <c:pt idx="132">
                  <c:v>86.921946501621193</c:v>
                </c:pt>
                <c:pt idx="133">
                  <c:v>86.338644102062148</c:v>
                </c:pt>
                <c:pt idx="134">
                  <c:v>85.717983863429055</c:v>
                </c:pt>
                <c:pt idx="135">
                  <c:v>84.22798224766268</c:v>
                </c:pt>
                <c:pt idx="136">
                  <c:v>82.839228120537101</c:v>
                </c:pt>
                <c:pt idx="137">
                  <c:v>82.064344685298551</c:v>
                </c:pt>
                <c:pt idx="138">
                  <c:v>99.539535054844947</c:v>
                </c:pt>
              </c:numCache>
            </c:numRef>
          </c:xVal>
          <c:yVal>
            <c:numRef>
              <c:f>'DESP ALTRES SERVEIS'!$X$2:$X$140</c:f>
              <c:numCache>
                <c:formatCode>General</c:formatCode>
                <c:ptCount val="139"/>
                <c:pt idx="0">
                  <c:v>0.89</c:v>
                </c:pt>
                <c:pt idx="1">
                  <c:v>1.1000000000000001</c:v>
                </c:pt>
                <c:pt idx="2">
                  <c:v>0.84</c:v>
                </c:pt>
                <c:pt idx="3">
                  <c:v>1.2</c:v>
                </c:pt>
                <c:pt idx="4">
                  <c:v>2</c:v>
                </c:pt>
                <c:pt idx="5">
                  <c:v>2.1</c:v>
                </c:pt>
                <c:pt idx="6">
                  <c:v>1.1000000000000001</c:v>
                </c:pt>
                <c:pt idx="7">
                  <c:v>1.4</c:v>
                </c:pt>
                <c:pt idx="8">
                  <c:v>0.6</c:v>
                </c:pt>
                <c:pt idx="9">
                  <c:v>0.95</c:v>
                </c:pt>
                <c:pt idx="10">
                  <c:v>0.7</c:v>
                </c:pt>
                <c:pt idx="11">
                  <c:v>1.6</c:v>
                </c:pt>
                <c:pt idx="12">
                  <c:v>0.82</c:v>
                </c:pt>
                <c:pt idx="13">
                  <c:v>1.6</c:v>
                </c:pt>
                <c:pt idx="14">
                  <c:v>1.3</c:v>
                </c:pt>
                <c:pt idx="15">
                  <c:v>1.9</c:v>
                </c:pt>
                <c:pt idx="16">
                  <c:v>2.2999999999999998</c:v>
                </c:pt>
                <c:pt idx="17">
                  <c:v>1.6</c:v>
                </c:pt>
                <c:pt idx="18">
                  <c:v>2.2000000000000002</c:v>
                </c:pt>
                <c:pt idx="19">
                  <c:v>1.5</c:v>
                </c:pt>
                <c:pt idx="20">
                  <c:v>0.49</c:v>
                </c:pt>
                <c:pt idx="21">
                  <c:v>0.81</c:v>
                </c:pt>
                <c:pt idx="22">
                  <c:v>2.8</c:v>
                </c:pt>
                <c:pt idx="23">
                  <c:v>1</c:v>
                </c:pt>
                <c:pt idx="24">
                  <c:v>1.3</c:v>
                </c:pt>
                <c:pt idx="25">
                  <c:v>1.7</c:v>
                </c:pt>
                <c:pt idx="26">
                  <c:v>1.1000000000000001</c:v>
                </c:pt>
                <c:pt idx="27">
                  <c:v>1.5</c:v>
                </c:pt>
                <c:pt idx="28">
                  <c:v>1.3</c:v>
                </c:pt>
                <c:pt idx="29">
                  <c:v>1.9</c:v>
                </c:pt>
                <c:pt idx="30">
                  <c:v>1.7</c:v>
                </c:pt>
                <c:pt idx="31">
                  <c:v>1.8</c:v>
                </c:pt>
                <c:pt idx="32">
                  <c:v>0.95</c:v>
                </c:pt>
                <c:pt idx="33">
                  <c:v>1.3</c:v>
                </c:pt>
                <c:pt idx="34">
                  <c:v>2.1</c:v>
                </c:pt>
                <c:pt idx="35">
                  <c:v>1</c:v>
                </c:pt>
                <c:pt idx="36">
                  <c:v>1.1000000000000001</c:v>
                </c:pt>
                <c:pt idx="37">
                  <c:v>1.7</c:v>
                </c:pt>
                <c:pt idx="38">
                  <c:v>1.8</c:v>
                </c:pt>
                <c:pt idx="39">
                  <c:v>1.4</c:v>
                </c:pt>
                <c:pt idx="40">
                  <c:v>1.7</c:v>
                </c:pt>
                <c:pt idx="41">
                  <c:v>1</c:v>
                </c:pt>
                <c:pt idx="42">
                  <c:v>0.79</c:v>
                </c:pt>
                <c:pt idx="43">
                  <c:v>0.84</c:v>
                </c:pt>
                <c:pt idx="44">
                  <c:v>0.82</c:v>
                </c:pt>
                <c:pt idx="45">
                  <c:v>1.1000000000000001</c:v>
                </c:pt>
                <c:pt idx="46">
                  <c:v>1.1000000000000001</c:v>
                </c:pt>
                <c:pt idx="47">
                  <c:v>1.3</c:v>
                </c:pt>
                <c:pt idx="48">
                  <c:v>2</c:v>
                </c:pt>
                <c:pt idx="49">
                  <c:v>0.66</c:v>
                </c:pt>
                <c:pt idx="50">
                  <c:v>0.32</c:v>
                </c:pt>
                <c:pt idx="51">
                  <c:v>0.77</c:v>
                </c:pt>
                <c:pt idx="52">
                  <c:v>1.7</c:v>
                </c:pt>
                <c:pt idx="53">
                  <c:v>0.81</c:v>
                </c:pt>
                <c:pt idx="54">
                  <c:v>1.2</c:v>
                </c:pt>
                <c:pt idx="55">
                  <c:v>0.38</c:v>
                </c:pt>
                <c:pt idx="56">
                  <c:v>1</c:v>
                </c:pt>
                <c:pt idx="57">
                  <c:v>1.1000000000000001</c:v>
                </c:pt>
                <c:pt idx="58">
                  <c:v>1.1000000000000001</c:v>
                </c:pt>
                <c:pt idx="59">
                  <c:v>1.3</c:v>
                </c:pt>
                <c:pt idx="60">
                  <c:v>0.89</c:v>
                </c:pt>
                <c:pt idx="61">
                  <c:v>1.1000000000000001</c:v>
                </c:pt>
                <c:pt idx="62">
                  <c:v>1.4</c:v>
                </c:pt>
                <c:pt idx="63">
                  <c:v>0.89</c:v>
                </c:pt>
                <c:pt idx="64">
                  <c:v>1.5</c:v>
                </c:pt>
                <c:pt idx="65">
                  <c:v>1.4</c:v>
                </c:pt>
                <c:pt idx="66">
                  <c:v>0.87</c:v>
                </c:pt>
                <c:pt idx="67">
                  <c:v>1.1000000000000001</c:v>
                </c:pt>
                <c:pt idx="68">
                  <c:v>1.5</c:v>
                </c:pt>
                <c:pt idx="69">
                  <c:v>1.8</c:v>
                </c:pt>
                <c:pt idx="70">
                  <c:v>1.3</c:v>
                </c:pt>
                <c:pt idx="71">
                  <c:v>0.61</c:v>
                </c:pt>
                <c:pt idx="72">
                  <c:v>1.3</c:v>
                </c:pt>
                <c:pt idx="73">
                  <c:v>0.69</c:v>
                </c:pt>
                <c:pt idx="74">
                  <c:v>0.48</c:v>
                </c:pt>
                <c:pt idx="75">
                  <c:v>1.3</c:v>
                </c:pt>
                <c:pt idx="76">
                  <c:v>0.56999999999999995</c:v>
                </c:pt>
                <c:pt idx="77">
                  <c:v>0.96</c:v>
                </c:pt>
                <c:pt idx="78">
                  <c:v>0.67</c:v>
                </c:pt>
                <c:pt idx="79">
                  <c:v>0.87</c:v>
                </c:pt>
                <c:pt idx="80">
                  <c:v>2.5</c:v>
                </c:pt>
                <c:pt idx="81">
                  <c:v>2.5</c:v>
                </c:pt>
                <c:pt idx="82">
                  <c:v>1</c:v>
                </c:pt>
                <c:pt idx="83">
                  <c:v>1.1000000000000001</c:v>
                </c:pt>
                <c:pt idx="84">
                  <c:v>0.81</c:v>
                </c:pt>
                <c:pt idx="85">
                  <c:v>1.5</c:v>
                </c:pt>
                <c:pt idx="86">
                  <c:v>2.7</c:v>
                </c:pt>
                <c:pt idx="87">
                  <c:v>0.76</c:v>
                </c:pt>
                <c:pt idx="88">
                  <c:v>0.77</c:v>
                </c:pt>
                <c:pt idx="89">
                  <c:v>1.4</c:v>
                </c:pt>
                <c:pt idx="90">
                  <c:v>1.4</c:v>
                </c:pt>
                <c:pt idx="91">
                  <c:v>1.5</c:v>
                </c:pt>
                <c:pt idx="92">
                  <c:v>1.2</c:v>
                </c:pt>
                <c:pt idx="93">
                  <c:v>1.5</c:v>
                </c:pt>
                <c:pt idx="94">
                  <c:v>1.1000000000000001</c:v>
                </c:pt>
                <c:pt idx="95">
                  <c:v>2.2000000000000002</c:v>
                </c:pt>
                <c:pt idx="96">
                  <c:v>0.97</c:v>
                </c:pt>
                <c:pt idx="97">
                  <c:v>1.4</c:v>
                </c:pt>
                <c:pt idx="98">
                  <c:v>2</c:v>
                </c:pt>
                <c:pt idx="99">
                  <c:v>0.55000000000000004</c:v>
                </c:pt>
                <c:pt idx="100">
                  <c:v>0.84</c:v>
                </c:pt>
                <c:pt idx="101">
                  <c:v>1.8</c:v>
                </c:pt>
                <c:pt idx="102">
                  <c:v>2.7</c:v>
                </c:pt>
                <c:pt idx="103">
                  <c:v>1.1000000000000001</c:v>
                </c:pt>
                <c:pt idx="104">
                  <c:v>1.1000000000000001</c:v>
                </c:pt>
                <c:pt idx="105">
                  <c:v>0.65</c:v>
                </c:pt>
                <c:pt idx="106">
                  <c:v>1.1000000000000001</c:v>
                </c:pt>
                <c:pt idx="107">
                  <c:v>1.4</c:v>
                </c:pt>
                <c:pt idx="108">
                  <c:v>1.3</c:v>
                </c:pt>
                <c:pt idx="109">
                  <c:v>0.73</c:v>
                </c:pt>
                <c:pt idx="110">
                  <c:v>0.46</c:v>
                </c:pt>
                <c:pt idx="111">
                  <c:v>1.1000000000000001</c:v>
                </c:pt>
                <c:pt idx="112">
                  <c:v>0.56999999999999995</c:v>
                </c:pt>
                <c:pt idx="113">
                  <c:v>0.95</c:v>
                </c:pt>
                <c:pt idx="114">
                  <c:v>1.4</c:v>
                </c:pt>
                <c:pt idx="115">
                  <c:v>1.3</c:v>
                </c:pt>
                <c:pt idx="116">
                  <c:v>1.3</c:v>
                </c:pt>
                <c:pt idx="117">
                  <c:v>1.3</c:v>
                </c:pt>
                <c:pt idx="118">
                  <c:v>1</c:v>
                </c:pt>
                <c:pt idx="119">
                  <c:v>1.1000000000000001</c:v>
                </c:pt>
                <c:pt idx="120">
                  <c:v>1.2</c:v>
                </c:pt>
                <c:pt idx="121">
                  <c:v>1.1000000000000001</c:v>
                </c:pt>
                <c:pt idx="122">
                  <c:v>1.3</c:v>
                </c:pt>
                <c:pt idx="123">
                  <c:v>1.1000000000000001</c:v>
                </c:pt>
                <c:pt idx="124">
                  <c:v>0.74</c:v>
                </c:pt>
                <c:pt idx="125">
                  <c:v>0.72</c:v>
                </c:pt>
                <c:pt idx="126">
                  <c:v>1.6</c:v>
                </c:pt>
                <c:pt idx="127">
                  <c:v>2</c:v>
                </c:pt>
                <c:pt idx="128">
                  <c:v>1.5</c:v>
                </c:pt>
                <c:pt idx="129">
                  <c:v>0.95</c:v>
                </c:pt>
                <c:pt idx="130">
                  <c:v>1</c:v>
                </c:pt>
                <c:pt idx="131">
                  <c:v>1.2</c:v>
                </c:pt>
                <c:pt idx="132">
                  <c:v>1.1000000000000001</c:v>
                </c:pt>
                <c:pt idx="133">
                  <c:v>1.1000000000000001</c:v>
                </c:pt>
                <c:pt idx="134">
                  <c:v>1.7</c:v>
                </c:pt>
                <c:pt idx="135">
                  <c:v>2.9</c:v>
                </c:pt>
                <c:pt idx="136">
                  <c:v>1.1000000000000001</c:v>
                </c:pt>
                <c:pt idx="137">
                  <c:v>1.3</c:v>
                </c:pt>
                <c:pt idx="138">
                  <c:v>1.7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059-4B2E-8080-00D9FB0EE1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9938944"/>
        <c:axId val="241969024"/>
      </c:scatterChart>
      <c:valAx>
        <c:axId val="239938944"/>
        <c:scaling>
          <c:orientation val="minMax"/>
          <c:max val="130"/>
          <c:min val="7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ca-ES"/>
                  <a:t>Índex de Vulnerabilitat Social</a:t>
                </a:r>
              </a:p>
            </c:rich>
          </c:tx>
          <c:layout>
            <c:manualLayout>
              <c:xMode val="edge"/>
              <c:yMode val="edge"/>
              <c:x val="0.16555235174287278"/>
              <c:y val="0.89612163782260146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241969024"/>
        <c:crosses val="autoZero"/>
        <c:crossBetween val="midCat"/>
      </c:valAx>
      <c:valAx>
        <c:axId val="241969024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ca-ES"/>
                  <a:t>% despesa s. pressupost</a:t>
                </a:r>
              </a:p>
            </c:rich>
          </c:tx>
          <c:layout>
            <c:manualLayout>
              <c:xMode val="edge"/>
              <c:yMode val="edge"/>
              <c:x val="2.2809875789613957E-3"/>
              <c:y val="9.7001160895612601E-2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crossAx val="239938944"/>
        <c:crosses val="autoZero"/>
        <c:crossBetween val="midCat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1996887754992381"/>
          <c:y val="4.1523865072421499E-2"/>
          <c:w val="0.69757812315291057"/>
          <c:h val="0.75090834751183744"/>
        </c:manualLayout>
      </c:layout>
      <c:scatterChart>
        <c:scatterStyle val="lineMarker"/>
        <c:varyColors val="0"/>
        <c:ser>
          <c:idx val="0"/>
          <c:order val="0"/>
          <c:tx>
            <c:strRef>
              <c:f>'DESP ALTRES SERVEIS'!$Z$1</c:f>
              <c:strCache>
                <c:ptCount val="1"/>
                <c:pt idx="0">
                  <c:v>Enllumenat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4"/>
            <c:spPr>
              <a:solidFill>
                <a:schemeClr val="accent1">
                  <a:alpha val="64000"/>
                </a:schemeClr>
              </a:solidFill>
            </c:spPr>
          </c:marker>
          <c:xVal>
            <c:numRef>
              <c:f>'DESP ALTRES SERVEIS'!$Y$2:$Y$27</c:f>
              <c:numCache>
                <c:formatCode>0.00</c:formatCode>
                <c:ptCount val="26"/>
                <c:pt idx="0">
                  <c:v>116.05112159295686</c:v>
                </c:pt>
                <c:pt idx="1">
                  <c:v>115.74655082711678</c:v>
                </c:pt>
                <c:pt idx="2">
                  <c:v>102.8529184978282</c:v>
                </c:pt>
                <c:pt idx="3">
                  <c:v>102.78356864743728</c:v>
                </c:pt>
                <c:pt idx="4">
                  <c:v>102.56414012722786</c:v>
                </c:pt>
                <c:pt idx="5">
                  <c:v>100.69938901154399</c:v>
                </c:pt>
                <c:pt idx="6">
                  <c:v>100.5532991784585</c:v>
                </c:pt>
                <c:pt idx="7">
                  <c:v>100.42707791096211</c:v>
                </c:pt>
                <c:pt idx="8">
                  <c:v>97.125222701283448</c:v>
                </c:pt>
                <c:pt idx="9">
                  <c:v>97.003849634946334</c:v>
                </c:pt>
                <c:pt idx="10">
                  <c:v>96.402302298863177</c:v>
                </c:pt>
                <c:pt idx="11">
                  <c:v>94.900614759417977</c:v>
                </c:pt>
                <c:pt idx="12">
                  <c:v>93.793572576993697</c:v>
                </c:pt>
                <c:pt idx="13">
                  <c:v>93.458608230736758</c:v>
                </c:pt>
                <c:pt idx="14">
                  <c:v>93.405406895033764</c:v>
                </c:pt>
                <c:pt idx="15">
                  <c:v>93.076778463110472</c:v>
                </c:pt>
                <c:pt idx="16">
                  <c:v>92.018825743268948</c:v>
                </c:pt>
                <c:pt idx="17">
                  <c:v>91.863307926310213</c:v>
                </c:pt>
                <c:pt idx="18">
                  <c:v>91.352441285208528</c:v>
                </c:pt>
                <c:pt idx="19">
                  <c:v>89.509129595786845</c:v>
                </c:pt>
                <c:pt idx="20">
                  <c:v>88.915849655264168</c:v>
                </c:pt>
                <c:pt idx="21">
                  <c:v>88.890903115150365</c:v>
                </c:pt>
                <c:pt idx="22">
                  <c:v>88.174748564394307</c:v>
                </c:pt>
                <c:pt idx="23">
                  <c:v>86.921946501621193</c:v>
                </c:pt>
                <c:pt idx="24">
                  <c:v>86.338644102062148</c:v>
                </c:pt>
                <c:pt idx="25">
                  <c:v>85.717983863429055</c:v>
                </c:pt>
              </c:numCache>
            </c:numRef>
          </c:xVal>
          <c:yVal>
            <c:numRef>
              <c:f>'DESP ALTRES SERVEIS'!$Z$2:$Z$27</c:f>
              <c:numCache>
                <c:formatCode>General</c:formatCode>
                <c:ptCount val="26"/>
                <c:pt idx="0">
                  <c:v>2.6</c:v>
                </c:pt>
                <c:pt idx="1">
                  <c:v>2.1</c:v>
                </c:pt>
                <c:pt idx="2">
                  <c:v>5</c:v>
                </c:pt>
                <c:pt idx="3">
                  <c:v>1.8</c:v>
                </c:pt>
                <c:pt idx="4">
                  <c:v>1.8</c:v>
                </c:pt>
                <c:pt idx="5">
                  <c:v>3.1</c:v>
                </c:pt>
                <c:pt idx="6">
                  <c:v>1.9</c:v>
                </c:pt>
                <c:pt idx="7">
                  <c:v>2.2999999999999998</c:v>
                </c:pt>
                <c:pt idx="8">
                  <c:v>2.4</c:v>
                </c:pt>
                <c:pt idx="9">
                  <c:v>2</c:v>
                </c:pt>
                <c:pt idx="10">
                  <c:v>1.9</c:v>
                </c:pt>
                <c:pt idx="11">
                  <c:v>3</c:v>
                </c:pt>
                <c:pt idx="12">
                  <c:v>3.5</c:v>
                </c:pt>
                <c:pt idx="13">
                  <c:v>2.6</c:v>
                </c:pt>
                <c:pt idx="14">
                  <c:v>2</c:v>
                </c:pt>
                <c:pt idx="15">
                  <c:v>2</c:v>
                </c:pt>
                <c:pt idx="16">
                  <c:v>2.4</c:v>
                </c:pt>
                <c:pt idx="17">
                  <c:v>1.5</c:v>
                </c:pt>
                <c:pt idx="18">
                  <c:v>1.2</c:v>
                </c:pt>
                <c:pt idx="19">
                  <c:v>2.1</c:v>
                </c:pt>
                <c:pt idx="20">
                  <c:v>3.9</c:v>
                </c:pt>
                <c:pt idx="21">
                  <c:v>2.2999999999999998</c:v>
                </c:pt>
                <c:pt idx="22">
                  <c:v>1.4</c:v>
                </c:pt>
                <c:pt idx="23">
                  <c:v>1.7</c:v>
                </c:pt>
                <c:pt idx="24">
                  <c:v>2.6</c:v>
                </c:pt>
                <c:pt idx="25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280-4853-9C21-C1C1403545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1989120"/>
        <c:axId val="241991680"/>
      </c:scatterChart>
      <c:valAx>
        <c:axId val="241989120"/>
        <c:scaling>
          <c:orientation val="minMax"/>
          <c:max val="130"/>
          <c:min val="7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ca-ES"/>
                  <a:t>Índex de Vulnerabilitat Social</a:t>
                </a:r>
              </a:p>
            </c:rich>
          </c:tx>
          <c:layout>
            <c:manualLayout>
              <c:xMode val="edge"/>
              <c:yMode val="edge"/>
              <c:x val="0.16555235174287278"/>
              <c:y val="0.89612163782260146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241991680"/>
        <c:crosses val="autoZero"/>
        <c:crossBetween val="midCat"/>
      </c:valAx>
      <c:valAx>
        <c:axId val="241991680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ca-ES"/>
                  <a:t>% despesa s. pressupost</a:t>
                </a:r>
              </a:p>
            </c:rich>
          </c:tx>
          <c:layout>
            <c:manualLayout>
              <c:xMode val="edge"/>
              <c:yMode val="edge"/>
              <c:x val="2.2809875789613957E-3"/>
              <c:y val="9.7001160895612601E-2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241989120"/>
        <c:crosses val="autoZero"/>
        <c:crossBetween val="midCat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7"/>
            <c:spPr>
              <a:solidFill>
                <a:schemeClr val="accent1">
                  <a:alpha val="64000"/>
                </a:schemeClr>
              </a:solidFill>
            </c:spPr>
          </c:marker>
          <c:xVal>
            <c:numRef>
              <c:f>dispersió!$Q$3:$Q$318</c:f>
              <c:numCache>
                <c:formatCode>0.00</c:formatCode>
                <c:ptCount val="316"/>
                <c:pt idx="0">
                  <c:v>142.51622352526257</c:v>
                </c:pt>
                <c:pt idx="1">
                  <c:v>142.05744520646579</c:v>
                </c:pt>
                <c:pt idx="2">
                  <c:v>113.10574516406135</c:v>
                </c:pt>
                <c:pt idx="3">
                  <c:v>124.36060208444837</c:v>
                </c:pt>
                <c:pt idx="4">
                  <c:v>124.36060208444837</c:v>
                </c:pt>
                <c:pt idx="5">
                  <c:v>142.51622352526257</c:v>
                </c:pt>
                <c:pt idx="6">
                  <c:v>105.68929630018704</c:v>
                </c:pt>
                <c:pt idx="7">
                  <c:v>142.51622352526257</c:v>
                </c:pt>
                <c:pt idx="8">
                  <c:v>142.51622352526257</c:v>
                </c:pt>
                <c:pt idx="9">
                  <c:v>142.51622352526257</c:v>
                </c:pt>
                <c:pt idx="10">
                  <c:v>142.51622352526257</c:v>
                </c:pt>
                <c:pt idx="11">
                  <c:v>123.28006778358208</c:v>
                </c:pt>
                <c:pt idx="12">
                  <c:v>142.51622352526257</c:v>
                </c:pt>
                <c:pt idx="13">
                  <c:v>142.51622352526257</c:v>
                </c:pt>
                <c:pt idx="14">
                  <c:v>156.03389217844276</c:v>
                </c:pt>
                <c:pt idx="15">
                  <c:v>124.36060208444837</c:v>
                </c:pt>
                <c:pt idx="16">
                  <c:v>123.28006778358208</c:v>
                </c:pt>
                <c:pt idx="17">
                  <c:v>142.51622352526257</c:v>
                </c:pt>
                <c:pt idx="18">
                  <c:v>113.96354507086095</c:v>
                </c:pt>
                <c:pt idx="19">
                  <c:v>123.28006778358208</c:v>
                </c:pt>
                <c:pt idx="20">
                  <c:v>106.80406318936562</c:v>
                </c:pt>
                <c:pt idx="21">
                  <c:v>87.16895913290611</c:v>
                </c:pt>
                <c:pt idx="22">
                  <c:v>120.53115028146453</c:v>
                </c:pt>
                <c:pt idx="23">
                  <c:v>142.05744520646579</c:v>
                </c:pt>
                <c:pt idx="24">
                  <c:v>142.05744520646579</c:v>
                </c:pt>
                <c:pt idx="25">
                  <c:v>146.82750521940304</c:v>
                </c:pt>
                <c:pt idx="26">
                  <c:v>142.51622352526257</c:v>
                </c:pt>
                <c:pt idx="27">
                  <c:v>102.34475451615501</c:v>
                </c:pt>
                <c:pt idx="28">
                  <c:v>142.51622352526257</c:v>
                </c:pt>
                <c:pt idx="29">
                  <c:v>102.48721005730815</c:v>
                </c:pt>
                <c:pt idx="30">
                  <c:v>81.950638700746239</c:v>
                </c:pt>
                <c:pt idx="31">
                  <c:v>165.68473904362011</c:v>
                </c:pt>
                <c:pt idx="32">
                  <c:v>98.802127001802589</c:v>
                </c:pt>
                <c:pt idx="33">
                  <c:v>102.48954543447853</c:v>
                </c:pt>
                <c:pt idx="34">
                  <c:v>128.55572814077993</c:v>
                </c:pt>
                <c:pt idx="35">
                  <c:v>124.36060208444837</c:v>
                </c:pt>
                <c:pt idx="36">
                  <c:v>123.28006778358208</c:v>
                </c:pt>
                <c:pt idx="37">
                  <c:v>85.281610342916892</c:v>
                </c:pt>
                <c:pt idx="38">
                  <c:v>97.313110358262676</c:v>
                </c:pt>
                <c:pt idx="39">
                  <c:v>142.05744520646579</c:v>
                </c:pt>
                <c:pt idx="40">
                  <c:v>171.01535276709498</c:v>
                </c:pt>
                <c:pt idx="41">
                  <c:v>101.49865120822025</c:v>
                </c:pt>
                <c:pt idx="42">
                  <c:v>94.937826965094402</c:v>
                </c:pt>
                <c:pt idx="43">
                  <c:v>92.426885802615772</c:v>
                </c:pt>
                <c:pt idx="44">
                  <c:v>142.51622352526257</c:v>
                </c:pt>
                <c:pt idx="45">
                  <c:v>130.52639705390831</c:v>
                </c:pt>
                <c:pt idx="46">
                  <c:v>124.36060208444837</c:v>
                </c:pt>
                <c:pt idx="47">
                  <c:v>93.348881961260744</c:v>
                </c:pt>
                <c:pt idx="48">
                  <c:v>142.05744520646579</c:v>
                </c:pt>
                <c:pt idx="49">
                  <c:v>87.595333555120661</c:v>
                </c:pt>
                <c:pt idx="50">
                  <c:v>123.28006778358208</c:v>
                </c:pt>
                <c:pt idx="51">
                  <c:v>142.51622352526257</c:v>
                </c:pt>
                <c:pt idx="52">
                  <c:v>124.36060208444837</c:v>
                </c:pt>
                <c:pt idx="53">
                  <c:v>87.659347423565237</c:v>
                </c:pt>
                <c:pt idx="54">
                  <c:v>123.28006778358208</c:v>
                </c:pt>
                <c:pt idx="55">
                  <c:v>104.60301578703896</c:v>
                </c:pt>
                <c:pt idx="56">
                  <c:v>96.381125610082094</c:v>
                </c:pt>
                <c:pt idx="57">
                  <c:v>102.31935613769384</c:v>
                </c:pt>
                <c:pt idx="58">
                  <c:v>142.51622352526257</c:v>
                </c:pt>
                <c:pt idx="59">
                  <c:v>109.33669069392451</c:v>
                </c:pt>
                <c:pt idx="60">
                  <c:v>126.54301537369354</c:v>
                </c:pt>
                <c:pt idx="61">
                  <c:v>120.53115028146453</c:v>
                </c:pt>
                <c:pt idx="62">
                  <c:v>142.51622352526257</c:v>
                </c:pt>
                <c:pt idx="63">
                  <c:v>123.28006778358208</c:v>
                </c:pt>
                <c:pt idx="64">
                  <c:v>87.324419963909008</c:v>
                </c:pt>
                <c:pt idx="65">
                  <c:v>149.31302278341141</c:v>
                </c:pt>
                <c:pt idx="66">
                  <c:v>101.49865120822025</c:v>
                </c:pt>
                <c:pt idx="67">
                  <c:v>125.96446201551356</c:v>
                </c:pt>
                <c:pt idx="68">
                  <c:v>86.861609582207691</c:v>
                </c:pt>
                <c:pt idx="69">
                  <c:v>135.23394250138111</c:v>
                </c:pt>
                <c:pt idx="70">
                  <c:v>142.51622352526257</c:v>
                </c:pt>
                <c:pt idx="71">
                  <c:v>123.28006778358208</c:v>
                </c:pt>
                <c:pt idx="72">
                  <c:v>142.51622352526257</c:v>
                </c:pt>
                <c:pt idx="73">
                  <c:v>202.61901013022901</c:v>
                </c:pt>
                <c:pt idx="74">
                  <c:v>116.94281777087207</c:v>
                </c:pt>
                <c:pt idx="75">
                  <c:v>144.90773715753039</c:v>
                </c:pt>
                <c:pt idx="76">
                  <c:v>96.848530314591471</c:v>
                </c:pt>
                <c:pt idx="77">
                  <c:v>174.32724979220211</c:v>
                </c:pt>
                <c:pt idx="78">
                  <c:v>121.24891174980466</c:v>
                </c:pt>
                <c:pt idx="79">
                  <c:v>101.49865120822025</c:v>
                </c:pt>
                <c:pt idx="80">
                  <c:v>95.229049066639348</c:v>
                </c:pt>
                <c:pt idx="81">
                  <c:v>93.576698989424315</c:v>
                </c:pt>
                <c:pt idx="82">
                  <c:v>124.36060208444837</c:v>
                </c:pt>
                <c:pt idx="83">
                  <c:v>110.55120117681571</c:v>
                </c:pt>
                <c:pt idx="84">
                  <c:v>142.05744520646579</c:v>
                </c:pt>
                <c:pt idx="85">
                  <c:v>108.29718800566579</c:v>
                </c:pt>
                <c:pt idx="86">
                  <c:v>123.28006778358208</c:v>
                </c:pt>
                <c:pt idx="87">
                  <c:v>126.42854433843684</c:v>
                </c:pt>
                <c:pt idx="88">
                  <c:v>77.524921096170317</c:v>
                </c:pt>
                <c:pt idx="89">
                  <c:v>86.065982646719505</c:v>
                </c:pt>
                <c:pt idx="90">
                  <c:v>133.32249157061943</c:v>
                </c:pt>
                <c:pt idx="91">
                  <c:v>122.46658584525541</c:v>
                </c:pt>
                <c:pt idx="92">
                  <c:v>95.004040412570731</c:v>
                </c:pt>
                <c:pt idx="93">
                  <c:v>142.05744520646579</c:v>
                </c:pt>
                <c:pt idx="94">
                  <c:v>78.143349229731314</c:v>
                </c:pt>
                <c:pt idx="95">
                  <c:v>130.02627072690331</c:v>
                </c:pt>
                <c:pt idx="96">
                  <c:v>123.28006778358208</c:v>
                </c:pt>
                <c:pt idx="97">
                  <c:v>120.53115028146453</c:v>
                </c:pt>
                <c:pt idx="98">
                  <c:v>100.42692210453271</c:v>
                </c:pt>
                <c:pt idx="99">
                  <c:v>85.396213327012177</c:v>
                </c:pt>
                <c:pt idx="100">
                  <c:v>142.13545684638854</c:v>
                </c:pt>
                <c:pt idx="101">
                  <c:v>79.410590295394144</c:v>
                </c:pt>
                <c:pt idx="102">
                  <c:v>107.91231076835327</c:v>
                </c:pt>
                <c:pt idx="103">
                  <c:v>117.64572286770876</c:v>
                </c:pt>
                <c:pt idx="104">
                  <c:v>135.5069304883971</c:v>
                </c:pt>
                <c:pt idx="105">
                  <c:v>90.9912519199803</c:v>
                </c:pt>
                <c:pt idx="106">
                  <c:v>100.6131459785163</c:v>
                </c:pt>
                <c:pt idx="107">
                  <c:v>133.75821264948124</c:v>
                </c:pt>
                <c:pt idx="108">
                  <c:v>120.98125983214487</c:v>
                </c:pt>
                <c:pt idx="109">
                  <c:v>95.844717562265984</c:v>
                </c:pt>
                <c:pt idx="110">
                  <c:v>110.79770858716896</c:v>
                </c:pt>
                <c:pt idx="111">
                  <c:v>150.27689343572274</c:v>
                </c:pt>
                <c:pt idx="112">
                  <c:v>97.905582969985502</c:v>
                </c:pt>
                <c:pt idx="113">
                  <c:v>142.51622352526257</c:v>
                </c:pt>
                <c:pt idx="114">
                  <c:v>144.69464590326189</c:v>
                </c:pt>
                <c:pt idx="115">
                  <c:v>122.46658584525541</c:v>
                </c:pt>
                <c:pt idx="116">
                  <c:v>123.28006778358208</c:v>
                </c:pt>
                <c:pt idx="117">
                  <c:v>142.51622352526257</c:v>
                </c:pt>
                <c:pt idx="118">
                  <c:v>142.51622352526257</c:v>
                </c:pt>
                <c:pt idx="119">
                  <c:v>142.05744520646579</c:v>
                </c:pt>
                <c:pt idx="120">
                  <c:v>127.85042018979719</c:v>
                </c:pt>
                <c:pt idx="121">
                  <c:v>150.26761561748577</c:v>
                </c:pt>
                <c:pt idx="122">
                  <c:v>141.87660685754361</c:v>
                </c:pt>
                <c:pt idx="123">
                  <c:v>152.9588158103567</c:v>
                </c:pt>
                <c:pt idx="124">
                  <c:v>152.80039475054463</c:v>
                </c:pt>
                <c:pt idx="125">
                  <c:v>99.426095823766204</c:v>
                </c:pt>
                <c:pt idx="126">
                  <c:v>122.46658584525541</c:v>
                </c:pt>
                <c:pt idx="127">
                  <c:v>100.94948356449555</c:v>
                </c:pt>
                <c:pt idx="128">
                  <c:v>122.46658584525541</c:v>
                </c:pt>
                <c:pt idx="129">
                  <c:v>133.56633500693496</c:v>
                </c:pt>
                <c:pt idx="130">
                  <c:v>136.49216718043013</c:v>
                </c:pt>
                <c:pt idx="131">
                  <c:v>123.28006778358208</c:v>
                </c:pt>
                <c:pt idx="132">
                  <c:v>124.36060208444837</c:v>
                </c:pt>
                <c:pt idx="133">
                  <c:v>132.01397397344064</c:v>
                </c:pt>
                <c:pt idx="134">
                  <c:v>153.89627291828913</c:v>
                </c:pt>
                <c:pt idx="135">
                  <c:v>123.28006778358208</c:v>
                </c:pt>
                <c:pt idx="136">
                  <c:v>104.31788207036909</c:v>
                </c:pt>
                <c:pt idx="137">
                  <c:v>122.46658584525541</c:v>
                </c:pt>
                <c:pt idx="138">
                  <c:v>124.36060208444837</c:v>
                </c:pt>
                <c:pt idx="139">
                  <c:v>95.888985505143751</c:v>
                </c:pt>
                <c:pt idx="140">
                  <c:v>104.70911894032956</c:v>
                </c:pt>
                <c:pt idx="141">
                  <c:v>124.36060208444837</c:v>
                </c:pt>
                <c:pt idx="142">
                  <c:v>142.05744520646579</c:v>
                </c:pt>
                <c:pt idx="143">
                  <c:v>115.19026546822593</c:v>
                </c:pt>
                <c:pt idx="144">
                  <c:v>158.52918715222074</c:v>
                </c:pt>
                <c:pt idx="145">
                  <c:v>116.37362139438733</c:v>
                </c:pt>
                <c:pt idx="146">
                  <c:v>108.28394862580208</c:v>
                </c:pt>
                <c:pt idx="147">
                  <c:v>84.883963975904493</c:v>
                </c:pt>
                <c:pt idx="148">
                  <c:v>92.139571317739922</c:v>
                </c:pt>
                <c:pt idx="149">
                  <c:v>116.23521656894225</c:v>
                </c:pt>
                <c:pt idx="150">
                  <c:v>89.969675453925248</c:v>
                </c:pt>
                <c:pt idx="151">
                  <c:v>101.49865120822025</c:v>
                </c:pt>
                <c:pt idx="152">
                  <c:v>129.71011118186081</c:v>
                </c:pt>
                <c:pt idx="153">
                  <c:v>124.36060208444837</c:v>
                </c:pt>
                <c:pt idx="154">
                  <c:v>123.28006778358208</c:v>
                </c:pt>
                <c:pt idx="155">
                  <c:v>114.18315497463709</c:v>
                </c:pt>
                <c:pt idx="156">
                  <c:v>78.92497047961794</c:v>
                </c:pt>
                <c:pt idx="157">
                  <c:v>142.51622352526257</c:v>
                </c:pt>
                <c:pt idx="158">
                  <c:v>84.614511783449686</c:v>
                </c:pt>
                <c:pt idx="159">
                  <c:v>112.74727071058787</c:v>
                </c:pt>
                <c:pt idx="160">
                  <c:v>124.36060208444837</c:v>
                </c:pt>
                <c:pt idx="161">
                  <c:v>109.53524920172148</c:v>
                </c:pt>
                <c:pt idx="162">
                  <c:v>114.85530056345902</c:v>
                </c:pt>
                <c:pt idx="163">
                  <c:v>123.28006778358208</c:v>
                </c:pt>
                <c:pt idx="164">
                  <c:v>150.77968898581418</c:v>
                </c:pt>
                <c:pt idx="165">
                  <c:v>122.46658584525541</c:v>
                </c:pt>
                <c:pt idx="166">
                  <c:v>124.63059591486288</c:v>
                </c:pt>
                <c:pt idx="167">
                  <c:v>123.28006778358208</c:v>
                </c:pt>
                <c:pt idx="168">
                  <c:v>89.130169966468543</c:v>
                </c:pt>
                <c:pt idx="169">
                  <c:v>112.53428600329708</c:v>
                </c:pt>
                <c:pt idx="170">
                  <c:v>100.57808017039181</c:v>
                </c:pt>
                <c:pt idx="171">
                  <c:v>139.41199688560695</c:v>
                </c:pt>
                <c:pt idx="172">
                  <c:v>142.51622352526257</c:v>
                </c:pt>
                <c:pt idx="173">
                  <c:v>78.817621029856568</c:v>
                </c:pt>
                <c:pt idx="174">
                  <c:v>92.199386146360254</c:v>
                </c:pt>
                <c:pt idx="175">
                  <c:v>101.49865120822025</c:v>
                </c:pt>
                <c:pt idx="176">
                  <c:v>123.28006778358208</c:v>
                </c:pt>
                <c:pt idx="177">
                  <c:v>97.158027424862411</c:v>
                </c:pt>
                <c:pt idx="178">
                  <c:v>122.46658584525541</c:v>
                </c:pt>
                <c:pt idx="179">
                  <c:v>112.89578441669933</c:v>
                </c:pt>
                <c:pt idx="180">
                  <c:v>95.581909159742565</c:v>
                </c:pt>
                <c:pt idx="181">
                  <c:v>123.28006778358208</c:v>
                </c:pt>
                <c:pt idx="182">
                  <c:v>94.953956708626976</c:v>
                </c:pt>
                <c:pt idx="183">
                  <c:v>131.29326709406942</c:v>
                </c:pt>
                <c:pt idx="184">
                  <c:v>104.60301578703896</c:v>
                </c:pt>
                <c:pt idx="185">
                  <c:v>149.64914081543159</c:v>
                </c:pt>
                <c:pt idx="186">
                  <c:v>124.36060208444837</c:v>
                </c:pt>
                <c:pt idx="187">
                  <c:v>124.67273742623144</c:v>
                </c:pt>
                <c:pt idx="188">
                  <c:v>118.41260929542703</c:v>
                </c:pt>
                <c:pt idx="189">
                  <c:v>124.36060208444837</c:v>
                </c:pt>
                <c:pt idx="190">
                  <c:v>124.36060208444837</c:v>
                </c:pt>
                <c:pt idx="191">
                  <c:v>133.81869964574184</c:v>
                </c:pt>
                <c:pt idx="192">
                  <c:v>127.6059446405164</c:v>
                </c:pt>
                <c:pt idx="193">
                  <c:v>120.53115028146453</c:v>
                </c:pt>
                <c:pt idx="194">
                  <c:v>126.9328738232951</c:v>
                </c:pt>
                <c:pt idx="195">
                  <c:v>128.56180572375158</c:v>
                </c:pt>
                <c:pt idx="196">
                  <c:v>108.14548456642424</c:v>
                </c:pt>
                <c:pt idx="197">
                  <c:v>95.142921374867541</c:v>
                </c:pt>
                <c:pt idx="198">
                  <c:v>123.28006778358208</c:v>
                </c:pt>
                <c:pt idx="199">
                  <c:v>126.79908742210343</c:v>
                </c:pt>
                <c:pt idx="200">
                  <c:v>94.246453536977825</c:v>
                </c:pt>
                <c:pt idx="201">
                  <c:v>99.473768194147397</c:v>
                </c:pt>
                <c:pt idx="202">
                  <c:v>123.28006778358208</c:v>
                </c:pt>
                <c:pt idx="203">
                  <c:v>129.66924049387217</c:v>
                </c:pt>
                <c:pt idx="204">
                  <c:v>104.46924997783024</c:v>
                </c:pt>
                <c:pt idx="205">
                  <c:v>100.46456816780859</c:v>
                </c:pt>
                <c:pt idx="206">
                  <c:v>89.371006860521476</c:v>
                </c:pt>
                <c:pt idx="207">
                  <c:v>96.826023755883313</c:v>
                </c:pt>
                <c:pt idx="208">
                  <c:v>120.11275305180195</c:v>
                </c:pt>
                <c:pt idx="209">
                  <c:v>123.28006778358208</c:v>
                </c:pt>
                <c:pt idx="210">
                  <c:v>93.233623198240338</c:v>
                </c:pt>
                <c:pt idx="211">
                  <c:v>126.02434057471082</c:v>
                </c:pt>
                <c:pt idx="212">
                  <c:v>117.21116143697721</c:v>
                </c:pt>
                <c:pt idx="213">
                  <c:v>83.382839054611452</c:v>
                </c:pt>
                <c:pt idx="214">
                  <c:v>98.659664447004602</c:v>
                </c:pt>
                <c:pt idx="215">
                  <c:v>104.48527521802292</c:v>
                </c:pt>
                <c:pt idx="216">
                  <c:v>110.0096108407928</c:v>
                </c:pt>
                <c:pt idx="217">
                  <c:v>126.67108088039845</c:v>
                </c:pt>
                <c:pt idx="218">
                  <c:v>81.180631246436874</c:v>
                </c:pt>
                <c:pt idx="219">
                  <c:v>116.91038678598362</c:v>
                </c:pt>
                <c:pt idx="220">
                  <c:v>114.18007138303419</c:v>
                </c:pt>
                <c:pt idx="221">
                  <c:v>125.96521025068689</c:v>
                </c:pt>
                <c:pt idx="222">
                  <c:v>124.36060208444837</c:v>
                </c:pt>
                <c:pt idx="223">
                  <c:v>123.28006778358208</c:v>
                </c:pt>
                <c:pt idx="224">
                  <c:v>138.20468847023892</c:v>
                </c:pt>
                <c:pt idx="225">
                  <c:v>107.54430142399455</c:v>
                </c:pt>
                <c:pt idx="226">
                  <c:v>76.893436792036866</c:v>
                </c:pt>
                <c:pt idx="227">
                  <c:v>129.54842501757136</c:v>
                </c:pt>
                <c:pt idx="228">
                  <c:v>110.45699243124542</c:v>
                </c:pt>
                <c:pt idx="229">
                  <c:v>111.21473011616966</c:v>
                </c:pt>
                <c:pt idx="230">
                  <c:v>99.235294917875819</c:v>
                </c:pt>
                <c:pt idx="231">
                  <c:v>111.14361536953199</c:v>
                </c:pt>
                <c:pt idx="232">
                  <c:v>100.07406208791144</c:v>
                </c:pt>
                <c:pt idx="233">
                  <c:v>96.782712952253732</c:v>
                </c:pt>
                <c:pt idx="234">
                  <c:v>120.53115028146453</c:v>
                </c:pt>
                <c:pt idx="235">
                  <c:v>120.65460595847193</c:v>
                </c:pt>
                <c:pt idx="236">
                  <c:v>115.17927807194802</c:v>
                </c:pt>
                <c:pt idx="237">
                  <c:v>101.17521610003561</c:v>
                </c:pt>
                <c:pt idx="238">
                  <c:v>100.35390114569842</c:v>
                </c:pt>
                <c:pt idx="239">
                  <c:v>113.75792897842616</c:v>
                </c:pt>
                <c:pt idx="240">
                  <c:v>114.66745723845611</c:v>
                </c:pt>
                <c:pt idx="241">
                  <c:v>111.8150898070582</c:v>
                </c:pt>
                <c:pt idx="242">
                  <c:v>125.49931758343624</c:v>
                </c:pt>
                <c:pt idx="243">
                  <c:v>110.28029358556199</c:v>
                </c:pt>
                <c:pt idx="244">
                  <c:v>124.36060208444837</c:v>
                </c:pt>
                <c:pt idx="245">
                  <c:v>109.51961110301815</c:v>
                </c:pt>
                <c:pt idx="246">
                  <c:v>118.84389862955453</c:v>
                </c:pt>
                <c:pt idx="247">
                  <c:v>80.793999786251646</c:v>
                </c:pt>
                <c:pt idx="248">
                  <c:v>116.20472433177233</c:v>
                </c:pt>
                <c:pt idx="249">
                  <c:v>94.858533059350478</c:v>
                </c:pt>
                <c:pt idx="250">
                  <c:v>124.36060208444837</c:v>
                </c:pt>
                <c:pt idx="251">
                  <c:v>127.33449341246246</c:v>
                </c:pt>
                <c:pt idx="252">
                  <c:v>101.49865120822025</c:v>
                </c:pt>
                <c:pt idx="253">
                  <c:v>132.3346809446742</c:v>
                </c:pt>
                <c:pt idx="254">
                  <c:v>92.450531155867097</c:v>
                </c:pt>
                <c:pt idx="255">
                  <c:v>97.879076631798981</c:v>
                </c:pt>
                <c:pt idx="256">
                  <c:v>137.80415019749589</c:v>
                </c:pt>
                <c:pt idx="257">
                  <c:v>83.886827694060344</c:v>
                </c:pt>
                <c:pt idx="258">
                  <c:v>91.783965386317661</c:v>
                </c:pt>
                <c:pt idx="259">
                  <c:v>115.78698948073638</c:v>
                </c:pt>
                <c:pt idx="260">
                  <c:v>104.33435597536841</c:v>
                </c:pt>
                <c:pt idx="261">
                  <c:v>107.94384840647052</c:v>
                </c:pt>
                <c:pt idx="262">
                  <c:v>104.23335393132876</c:v>
                </c:pt>
                <c:pt idx="263">
                  <c:v>102.71230949388912</c:v>
                </c:pt>
                <c:pt idx="264">
                  <c:v>102.18503637174292</c:v>
                </c:pt>
                <c:pt idx="265">
                  <c:v>106.83502723336824</c:v>
                </c:pt>
                <c:pt idx="266">
                  <c:v>98.153398519946251</c:v>
                </c:pt>
                <c:pt idx="267">
                  <c:v>95.685835008836605</c:v>
                </c:pt>
                <c:pt idx="268">
                  <c:v>97.648352302422467</c:v>
                </c:pt>
                <c:pt idx="269">
                  <c:v>100.82206698501511</c:v>
                </c:pt>
                <c:pt idx="270">
                  <c:v>120.53115028146453</c:v>
                </c:pt>
                <c:pt idx="271">
                  <c:v>102.63721168240887</c:v>
                </c:pt>
                <c:pt idx="272">
                  <c:v>123.17165053117849</c:v>
                </c:pt>
                <c:pt idx="273">
                  <c:v>82.231310702931026</c:v>
                </c:pt>
                <c:pt idx="274">
                  <c:v>121.66630756661294</c:v>
                </c:pt>
                <c:pt idx="275">
                  <c:v>117.92330666092921</c:v>
                </c:pt>
                <c:pt idx="276">
                  <c:v>118.70179901431639</c:v>
                </c:pt>
                <c:pt idx="277">
                  <c:v>83.286746713492406</c:v>
                </c:pt>
                <c:pt idx="278">
                  <c:v>107.59244240242245</c:v>
                </c:pt>
                <c:pt idx="279">
                  <c:v>126.29568027530277</c:v>
                </c:pt>
                <c:pt idx="280">
                  <c:v>86.23584896766107</c:v>
                </c:pt>
                <c:pt idx="281">
                  <c:v>102.4485339144221</c:v>
                </c:pt>
                <c:pt idx="282">
                  <c:v>123.28006778358208</c:v>
                </c:pt>
                <c:pt idx="283">
                  <c:v>116.30130396057528</c:v>
                </c:pt>
                <c:pt idx="284">
                  <c:v>88.833102051171863</c:v>
                </c:pt>
                <c:pt idx="285">
                  <c:v>99.28596474315799</c:v>
                </c:pt>
                <c:pt idx="286">
                  <c:v>95.461924209168927</c:v>
                </c:pt>
                <c:pt idx="287">
                  <c:v>92.691224617144783</c:v>
                </c:pt>
                <c:pt idx="288">
                  <c:v>112.91378998763076</c:v>
                </c:pt>
                <c:pt idx="289">
                  <c:v>95.518217071316641</c:v>
                </c:pt>
                <c:pt idx="290">
                  <c:v>71.784767663228877</c:v>
                </c:pt>
                <c:pt idx="291">
                  <c:v>65.373993246137346</c:v>
                </c:pt>
                <c:pt idx="292">
                  <c:v>91.620630381699172</c:v>
                </c:pt>
                <c:pt idx="293">
                  <c:v>112.54508666803353</c:v>
                </c:pt>
                <c:pt idx="294">
                  <c:v>89.705815634942098</c:v>
                </c:pt>
                <c:pt idx="295">
                  <c:v>96.74726702724243</c:v>
                </c:pt>
                <c:pt idx="296">
                  <c:v>85.534466318284231</c:v>
                </c:pt>
                <c:pt idx="297">
                  <c:v>86.71057339905262</c:v>
                </c:pt>
                <c:pt idx="298">
                  <c:v>122.79167421096902</c:v>
                </c:pt>
                <c:pt idx="299">
                  <c:v>105.23213058746681</c:v>
                </c:pt>
                <c:pt idx="300">
                  <c:v>95.917173024354781</c:v>
                </c:pt>
                <c:pt idx="301">
                  <c:v>92.870817946807293</c:v>
                </c:pt>
                <c:pt idx="302">
                  <c:v>111.76488338625559</c:v>
                </c:pt>
                <c:pt idx="303">
                  <c:v>94.607292480425215</c:v>
                </c:pt>
                <c:pt idx="304">
                  <c:v>88.30132725770099</c:v>
                </c:pt>
                <c:pt idx="305">
                  <c:v>101.46991297805856</c:v>
                </c:pt>
                <c:pt idx="306">
                  <c:v>88.501584851646697</c:v>
                </c:pt>
                <c:pt idx="307">
                  <c:v>90.800596809479742</c:v>
                </c:pt>
                <c:pt idx="308">
                  <c:v>84.324098209858619</c:v>
                </c:pt>
                <c:pt idx="309">
                  <c:v>87.252436898256818</c:v>
                </c:pt>
                <c:pt idx="310">
                  <c:v>124.42601178475788</c:v>
                </c:pt>
                <c:pt idx="311">
                  <c:v>94.735300692258178</c:v>
                </c:pt>
                <c:pt idx="312">
                  <c:v>136.51285520461732</c:v>
                </c:pt>
                <c:pt idx="313">
                  <c:v>132.43319199128578</c:v>
                </c:pt>
                <c:pt idx="314">
                  <c:v>148.5860413004485</c:v>
                </c:pt>
                <c:pt idx="315">
                  <c:v>131.10879592243018</c:v>
                </c:pt>
              </c:numCache>
            </c:numRef>
          </c:xVal>
          <c:yVal>
            <c:numRef>
              <c:f>dispersió!$Y$3:$Y$318</c:f>
              <c:numCache>
                <c:formatCode>0.00</c:formatCode>
                <c:ptCount val="316"/>
                <c:pt idx="0">
                  <c:v>131.98151964625094</c:v>
                </c:pt>
                <c:pt idx="1">
                  <c:v>130.76722110587838</c:v>
                </c:pt>
                <c:pt idx="2">
                  <c:v>129.90718292464166</c:v>
                </c:pt>
                <c:pt idx="3">
                  <c:v>129.58043860565081</c:v>
                </c:pt>
                <c:pt idx="4">
                  <c:v>127.8797270474179</c:v>
                </c:pt>
                <c:pt idx="5">
                  <c:v>125.98481239396435</c:v>
                </c:pt>
                <c:pt idx="6">
                  <c:v>124.80900475140598</c:v>
                </c:pt>
                <c:pt idx="7">
                  <c:v>124.62495225616942</c:v>
                </c:pt>
                <c:pt idx="8">
                  <c:v>123.22184300402799</c:v>
                </c:pt>
                <c:pt idx="9">
                  <c:v>121.82471028884694</c:v>
                </c:pt>
                <c:pt idx="10">
                  <c:v>120.61246032971576</c:v>
                </c:pt>
                <c:pt idx="11">
                  <c:v>119.63141698528725</c:v>
                </c:pt>
                <c:pt idx="12">
                  <c:v>119.41346018615639</c:v>
                </c:pt>
                <c:pt idx="13">
                  <c:v>119.28950013899933</c:v>
                </c:pt>
                <c:pt idx="14">
                  <c:v>118.93510841766629</c:v>
                </c:pt>
                <c:pt idx="15">
                  <c:v>118.69185512483182</c:v>
                </c:pt>
                <c:pt idx="16">
                  <c:v>118.00986095607811</c:v>
                </c:pt>
                <c:pt idx="17">
                  <c:v>117.33392231651072</c:v>
                </c:pt>
                <c:pt idx="18">
                  <c:v>116.05112159295686</c:v>
                </c:pt>
                <c:pt idx="19">
                  <c:v>116.04346531633141</c:v>
                </c:pt>
                <c:pt idx="20">
                  <c:v>115.74655082711678</c:v>
                </c:pt>
                <c:pt idx="21">
                  <c:v>115.49846976800961</c:v>
                </c:pt>
                <c:pt idx="22">
                  <c:v>115.30556050100904</c:v>
                </c:pt>
                <c:pt idx="23">
                  <c:v>114.36648749076195</c:v>
                </c:pt>
                <c:pt idx="24">
                  <c:v>114.30697554421508</c:v>
                </c:pt>
                <c:pt idx="25">
                  <c:v>113.90523894971741</c:v>
                </c:pt>
                <c:pt idx="26">
                  <c:v>113.36554315382094</c:v>
                </c:pt>
                <c:pt idx="27">
                  <c:v>112.91061297004124</c:v>
                </c:pt>
                <c:pt idx="28">
                  <c:v>112.69461654291891</c:v>
                </c:pt>
                <c:pt idx="29">
                  <c:v>111.74373580408526</c:v>
                </c:pt>
                <c:pt idx="30">
                  <c:v>111.57291210058251</c:v>
                </c:pt>
                <c:pt idx="31">
                  <c:v>111.23147571723993</c:v>
                </c:pt>
                <c:pt idx="32">
                  <c:v>110.53545895573546</c:v>
                </c:pt>
                <c:pt idx="33">
                  <c:v>110.53439786969645</c:v>
                </c:pt>
                <c:pt idx="34">
                  <c:v>110.44837712665486</c:v>
                </c:pt>
                <c:pt idx="35">
                  <c:v>110.41889635992524</c:v>
                </c:pt>
                <c:pt idx="36">
                  <c:v>110.36023411087103</c:v>
                </c:pt>
                <c:pt idx="37">
                  <c:v>110.35371521428098</c:v>
                </c:pt>
                <c:pt idx="38">
                  <c:v>110.27421056521041</c:v>
                </c:pt>
                <c:pt idx="39">
                  <c:v>109.92600710214516</c:v>
                </c:pt>
                <c:pt idx="40">
                  <c:v>109.57609866847574</c:v>
                </c:pt>
                <c:pt idx="41">
                  <c:v>109.1630079660797</c:v>
                </c:pt>
                <c:pt idx="42">
                  <c:v>108.71991952563322</c:v>
                </c:pt>
                <c:pt idx="43">
                  <c:v>108.36280012429792</c:v>
                </c:pt>
                <c:pt idx="44">
                  <c:v>108.34026930767897</c:v>
                </c:pt>
                <c:pt idx="45">
                  <c:v>108.17244781594994</c:v>
                </c:pt>
                <c:pt idx="46">
                  <c:v>108.11011200188437</c:v>
                </c:pt>
                <c:pt idx="47">
                  <c:v>107.87835327246172</c:v>
                </c:pt>
                <c:pt idx="48">
                  <c:v>107.83246098447168</c:v>
                </c:pt>
                <c:pt idx="49">
                  <c:v>107.53970068926191</c:v>
                </c:pt>
                <c:pt idx="50">
                  <c:v>107.52908600235116</c:v>
                </c:pt>
                <c:pt idx="51">
                  <c:v>107.28394906496507</c:v>
                </c:pt>
                <c:pt idx="52">
                  <c:v>107.2229878392472</c:v>
                </c:pt>
                <c:pt idx="53">
                  <c:v>107.21284167950054</c:v>
                </c:pt>
                <c:pt idx="54">
                  <c:v>106.89974191473158</c:v>
                </c:pt>
                <c:pt idx="55">
                  <c:v>106.81802430034105</c:v>
                </c:pt>
                <c:pt idx="56">
                  <c:v>106.73314600593019</c:v>
                </c:pt>
                <c:pt idx="57">
                  <c:v>106.71883738566723</c:v>
                </c:pt>
                <c:pt idx="58">
                  <c:v>106.55137072697832</c:v>
                </c:pt>
                <c:pt idx="59">
                  <c:v>106.49397325618634</c:v>
                </c:pt>
                <c:pt idx="60">
                  <c:v>106.31600128210678</c:v>
                </c:pt>
                <c:pt idx="61">
                  <c:v>106.19919729654021</c:v>
                </c:pt>
                <c:pt idx="62">
                  <c:v>106.1643877008681</c:v>
                </c:pt>
                <c:pt idx="63">
                  <c:v>105.96204570938792</c:v>
                </c:pt>
                <c:pt idx="64">
                  <c:v>105.73166763697677</c:v>
                </c:pt>
                <c:pt idx="65">
                  <c:v>105.71166809056287</c:v>
                </c:pt>
                <c:pt idx="66">
                  <c:v>105.51818293676712</c:v>
                </c:pt>
                <c:pt idx="67">
                  <c:v>105.31664329644686</c:v>
                </c:pt>
                <c:pt idx="68">
                  <c:v>105.23765895927409</c:v>
                </c:pt>
                <c:pt idx="69">
                  <c:v>105.13178434665488</c:v>
                </c:pt>
                <c:pt idx="70">
                  <c:v>105.10716516107868</c:v>
                </c:pt>
                <c:pt idx="71">
                  <c:v>105.08247171041907</c:v>
                </c:pt>
                <c:pt idx="72">
                  <c:v>104.93294058398524</c:v>
                </c:pt>
                <c:pt idx="73">
                  <c:v>104.84746091176581</c:v>
                </c:pt>
                <c:pt idx="74">
                  <c:v>104.62729638507173</c:v>
                </c:pt>
                <c:pt idx="75">
                  <c:v>104.56374565845493</c:v>
                </c:pt>
                <c:pt idx="76">
                  <c:v>104.29127718519609</c:v>
                </c:pt>
                <c:pt idx="77">
                  <c:v>104.19692991813739</c:v>
                </c:pt>
                <c:pt idx="78">
                  <c:v>104.18298663361614</c:v>
                </c:pt>
                <c:pt idx="79">
                  <c:v>104.18068126585412</c:v>
                </c:pt>
                <c:pt idx="80">
                  <c:v>103.95067747876331</c:v>
                </c:pt>
                <c:pt idx="81">
                  <c:v>103.90479961887353</c:v>
                </c:pt>
                <c:pt idx="82">
                  <c:v>103.76724694805438</c:v>
                </c:pt>
                <c:pt idx="83">
                  <c:v>103.68888669135487</c:v>
                </c:pt>
                <c:pt idx="84">
                  <c:v>103.62703413893682</c:v>
                </c:pt>
                <c:pt idx="85">
                  <c:v>103.49822016750525</c:v>
                </c:pt>
                <c:pt idx="86">
                  <c:v>103.39032942569284</c:v>
                </c:pt>
                <c:pt idx="87">
                  <c:v>103.23149501733855</c:v>
                </c:pt>
                <c:pt idx="88">
                  <c:v>103.21345393393472</c:v>
                </c:pt>
                <c:pt idx="89">
                  <c:v>103.18207481610497</c:v>
                </c:pt>
                <c:pt idx="90">
                  <c:v>102.8529184978282</c:v>
                </c:pt>
                <c:pt idx="91">
                  <c:v>102.82333743563404</c:v>
                </c:pt>
                <c:pt idx="92">
                  <c:v>102.78356864743728</c:v>
                </c:pt>
                <c:pt idx="93">
                  <c:v>102.76641343849451</c:v>
                </c:pt>
                <c:pt idx="94">
                  <c:v>102.67682718925522</c:v>
                </c:pt>
                <c:pt idx="95">
                  <c:v>102.65039106261844</c:v>
                </c:pt>
                <c:pt idx="96">
                  <c:v>102.63845669161427</c:v>
                </c:pt>
                <c:pt idx="97">
                  <c:v>102.6019394404362</c:v>
                </c:pt>
                <c:pt idx="98">
                  <c:v>102.56414012722786</c:v>
                </c:pt>
                <c:pt idx="99">
                  <c:v>102.48725340021744</c:v>
                </c:pt>
                <c:pt idx="100">
                  <c:v>102.4306616730708</c:v>
                </c:pt>
                <c:pt idx="101">
                  <c:v>102.09245666654034</c:v>
                </c:pt>
                <c:pt idx="102">
                  <c:v>102.01896202676171</c:v>
                </c:pt>
                <c:pt idx="103">
                  <c:v>102.00144211036641</c:v>
                </c:pt>
                <c:pt idx="104">
                  <c:v>101.85765965325774</c:v>
                </c:pt>
                <c:pt idx="105">
                  <c:v>101.47413360202665</c:v>
                </c:pt>
                <c:pt idx="106">
                  <c:v>101.46756402189141</c:v>
                </c:pt>
                <c:pt idx="107">
                  <c:v>101.40845970594478</c:v>
                </c:pt>
                <c:pt idx="108">
                  <c:v>101.30133770173737</c:v>
                </c:pt>
                <c:pt idx="109">
                  <c:v>101.29267224732889</c:v>
                </c:pt>
                <c:pt idx="110">
                  <c:v>101.2257380077761</c:v>
                </c:pt>
                <c:pt idx="111">
                  <c:v>101.12001422446512</c:v>
                </c:pt>
                <c:pt idx="112">
                  <c:v>101.05918023034829</c:v>
                </c:pt>
                <c:pt idx="113">
                  <c:v>101.04378254154977</c:v>
                </c:pt>
                <c:pt idx="114">
                  <c:v>100.93628455923903</c:v>
                </c:pt>
                <c:pt idx="115">
                  <c:v>100.9022691637644</c:v>
                </c:pt>
                <c:pt idx="116">
                  <c:v>100.83649914768472</c:v>
                </c:pt>
                <c:pt idx="117">
                  <c:v>100.79367434543909</c:v>
                </c:pt>
                <c:pt idx="118">
                  <c:v>100.77057602045571</c:v>
                </c:pt>
                <c:pt idx="119">
                  <c:v>100.74432465589155</c:v>
                </c:pt>
                <c:pt idx="120">
                  <c:v>100.71002453122171</c:v>
                </c:pt>
                <c:pt idx="121">
                  <c:v>100.69938901154399</c:v>
                </c:pt>
                <c:pt idx="122">
                  <c:v>100.66720206051126</c:v>
                </c:pt>
                <c:pt idx="123">
                  <c:v>100.62321265703314</c:v>
                </c:pt>
                <c:pt idx="124">
                  <c:v>100.5532991784585</c:v>
                </c:pt>
                <c:pt idx="125">
                  <c:v>100.42707791096211</c:v>
                </c:pt>
                <c:pt idx="126">
                  <c:v>100.42626713894634</c:v>
                </c:pt>
                <c:pt idx="127">
                  <c:v>100.41281963955404</c:v>
                </c:pt>
                <c:pt idx="128">
                  <c:v>100.38871995041011</c:v>
                </c:pt>
                <c:pt idx="129">
                  <c:v>100.33823894994887</c:v>
                </c:pt>
                <c:pt idx="130">
                  <c:v>100.31763031841214</c:v>
                </c:pt>
                <c:pt idx="131">
                  <c:v>100.19306608597287</c:v>
                </c:pt>
                <c:pt idx="132">
                  <c:v>100.13548107380393</c:v>
                </c:pt>
                <c:pt idx="133">
                  <c:v>100.1207248674894</c:v>
                </c:pt>
                <c:pt idx="134">
                  <c:v>99.815479005493501</c:v>
                </c:pt>
                <c:pt idx="135">
                  <c:v>99.804910475713399</c:v>
                </c:pt>
                <c:pt idx="136">
                  <c:v>99.778691521065269</c:v>
                </c:pt>
                <c:pt idx="137">
                  <c:v>99.727675338272121</c:v>
                </c:pt>
                <c:pt idx="138">
                  <c:v>99.635059309729016</c:v>
                </c:pt>
                <c:pt idx="139">
                  <c:v>99.562070271560785</c:v>
                </c:pt>
                <c:pt idx="140">
                  <c:v>99.418874730411062</c:v>
                </c:pt>
                <c:pt idx="141">
                  <c:v>99.350806931858102</c:v>
                </c:pt>
                <c:pt idx="142">
                  <c:v>99.258549047990016</c:v>
                </c:pt>
                <c:pt idx="143">
                  <c:v>99.23634237793928</c:v>
                </c:pt>
                <c:pt idx="144">
                  <c:v>99.202218274781288</c:v>
                </c:pt>
                <c:pt idx="145">
                  <c:v>99.096506203546767</c:v>
                </c:pt>
                <c:pt idx="146">
                  <c:v>99.087985858682018</c:v>
                </c:pt>
                <c:pt idx="147">
                  <c:v>99.063371824133469</c:v>
                </c:pt>
                <c:pt idx="148">
                  <c:v>99.043627553166075</c:v>
                </c:pt>
                <c:pt idx="149">
                  <c:v>99.012770001701909</c:v>
                </c:pt>
                <c:pt idx="150">
                  <c:v>98.882965107162192</c:v>
                </c:pt>
                <c:pt idx="151">
                  <c:v>98.677032364267518</c:v>
                </c:pt>
                <c:pt idx="152">
                  <c:v>98.652854494029043</c:v>
                </c:pt>
                <c:pt idx="153">
                  <c:v>98.647988902140469</c:v>
                </c:pt>
                <c:pt idx="154">
                  <c:v>98.592611415071445</c:v>
                </c:pt>
                <c:pt idx="155">
                  <c:v>98.465853942775652</c:v>
                </c:pt>
                <c:pt idx="156">
                  <c:v>98.373977383176737</c:v>
                </c:pt>
                <c:pt idx="157">
                  <c:v>98.349534603341809</c:v>
                </c:pt>
                <c:pt idx="158">
                  <c:v>98.345268259015427</c:v>
                </c:pt>
                <c:pt idx="159">
                  <c:v>98.31965989984532</c:v>
                </c:pt>
                <c:pt idx="160">
                  <c:v>98.243647406905666</c:v>
                </c:pt>
                <c:pt idx="161">
                  <c:v>98.190930166704248</c:v>
                </c:pt>
                <c:pt idx="162">
                  <c:v>97.957443971913506</c:v>
                </c:pt>
                <c:pt idx="163">
                  <c:v>97.911947581847244</c:v>
                </c:pt>
                <c:pt idx="164">
                  <c:v>97.870695808301193</c:v>
                </c:pt>
                <c:pt idx="165">
                  <c:v>97.815113300193204</c:v>
                </c:pt>
                <c:pt idx="166">
                  <c:v>97.771324144608599</c:v>
                </c:pt>
                <c:pt idx="167">
                  <c:v>97.738139087450321</c:v>
                </c:pt>
                <c:pt idx="168">
                  <c:v>97.685069963625637</c:v>
                </c:pt>
                <c:pt idx="169">
                  <c:v>97.627444226368524</c:v>
                </c:pt>
                <c:pt idx="170">
                  <c:v>97.547646677856832</c:v>
                </c:pt>
                <c:pt idx="171">
                  <c:v>97.510573261149176</c:v>
                </c:pt>
                <c:pt idx="172">
                  <c:v>97.46410902108147</c:v>
                </c:pt>
                <c:pt idx="173">
                  <c:v>97.306855747308759</c:v>
                </c:pt>
                <c:pt idx="174">
                  <c:v>97.294434507941162</c:v>
                </c:pt>
                <c:pt idx="175">
                  <c:v>97.155377023835413</c:v>
                </c:pt>
                <c:pt idx="176">
                  <c:v>97.133710967381489</c:v>
                </c:pt>
                <c:pt idx="177">
                  <c:v>97.125222701283448</c:v>
                </c:pt>
                <c:pt idx="178">
                  <c:v>97.105058709911731</c:v>
                </c:pt>
                <c:pt idx="179">
                  <c:v>97.046582412926242</c:v>
                </c:pt>
                <c:pt idx="180">
                  <c:v>97.016040739561461</c:v>
                </c:pt>
                <c:pt idx="181">
                  <c:v>97.013388359420702</c:v>
                </c:pt>
                <c:pt idx="182">
                  <c:v>97.003849634946334</c:v>
                </c:pt>
                <c:pt idx="183">
                  <c:v>96.912681053930015</c:v>
                </c:pt>
                <c:pt idx="184">
                  <c:v>96.884627703091127</c:v>
                </c:pt>
                <c:pt idx="185">
                  <c:v>96.87289696404207</c:v>
                </c:pt>
                <c:pt idx="186">
                  <c:v>96.748408363862865</c:v>
                </c:pt>
                <c:pt idx="187">
                  <c:v>96.727941253452371</c:v>
                </c:pt>
                <c:pt idx="188">
                  <c:v>96.665254337602221</c:v>
                </c:pt>
                <c:pt idx="189">
                  <c:v>96.660411389211475</c:v>
                </c:pt>
                <c:pt idx="190">
                  <c:v>96.567929802850415</c:v>
                </c:pt>
                <c:pt idx="191">
                  <c:v>96.565535617695559</c:v>
                </c:pt>
                <c:pt idx="192">
                  <c:v>96.402302298863177</c:v>
                </c:pt>
                <c:pt idx="193">
                  <c:v>96.282937093946543</c:v>
                </c:pt>
                <c:pt idx="194">
                  <c:v>96.240069114453007</c:v>
                </c:pt>
                <c:pt idx="195">
                  <c:v>96.23418053292653</c:v>
                </c:pt>
                <c:pt idx="196">
                  <c:v>96.13643093188756</c:v>
                </c:pt>
                <c:pt idx="197">
                  <c:v>96.11463775749634</c:v>
                </c:pt>
                <c:pt idx="198">
                  <c:v>96.090078513473685</c:v>
                </c:pt>
                <c:pt idx="199">
                  <c:v>95.967128632793873</c:v>
                </c:pt>
                <c:pt idx="200">
                  <c:v>95.923656453083623</c:v>
                </c:pt>
                <c:pt idx="201">
                  <c:v>95.879135400908353</c:v>
                </c:pt>
                <c:pt idx="202">
                  <c:v>95.846743105022398</c:v>
                </c:pt>
                <c:pt idx="203">
                  <c:v>95.791768809295178</c:v>
                </c:pt>
                <c:pt idx="204">
                  <c:v>95.771110661584032</c:v>
                </c:pt>
                <c:pt idx="205">
                  <c:v>95.663229128903794</c:v>
                </c:pt>
                <c:pt idx="206">
                  <c:v>95.602710993022242</c:v>
                </c:pt>
                <c:pt idx="207">
                  <c:v>95.598785373772515</c:v>
                </c:pt>
                <c:pt idx="208">
                  <c:v>95.409062320058922</c:v>
                </c:pt>
                <c:pt idx="209">
                  <c:v>95.3438412227176</c:v>
                </c:pt>
                <c:pt idx="210">
                  <c:v>95.275506726930203</c:v>
                </c:pt>
                <c:pt idx="211">
                  <c:v>95.14812220539423</c:v>
                </c:pt>
                <c:pt idx="212">
                  <c:v>95.12725481474034</c:v>
                </c:pt>
                <c:pt idx="213">
                  <c:v>95.027128788229348</c:v>
                </c:pt>
                <c:pt idx="214">
                  <c:v>94.903134300013704</c:v>
                </c:pt>
                <c:pt idx="215">
                  <c:v>94.900614759417977</c:v>
                </c:pt>
                <c:pt idx="216">
                  <c:v>94.894105900792908</c:v>
                </c:pt>
                <c:pt idx="217">
                  <c:v>94.855596605447204</c:v>
                </c:pt>
                <c:pt idx="218">
                  <c:v>94.798637835165962</c:v>
                </c:pt>
                <c:pt idx="219">
                  <c:v>94.724379738843879</c:v>
                </c:pt>
                <c:pt idx="220">
                  <c:v>94.70714670541534</c:v>
                </c:pt>
                <c:pt idx="221">
                  <c:v>94.687436224068747</c:v>
                </c:pt>
                <c:pt idx="222">
                  <c:v>94.576185070654674</c:v>
                </c:pt>
                <c:pt idx="223">
                  <c:v>94.409248485796326</c:v>
                </c:pt>
                <c:pt idx="224">
                  <c:v>94.393625259783391</c:v>
                </c:pt>
                <c:pt idx="225">
                  <c:v>94.35701970960838</c:v>
                </c:pt>
                <c:pt idx="226">
                  <c:v>94.309769258310283</c:v>
                </c:pt>
                <c:pt idx="227">
                  <c:v>94.246879194179613</c:v>
                </c:pt>
                <c:pt idx="228">
                  <c:v>94.167452352930695</c:v>
                </c:pt>
                <c:pt idx="229">
                  <c:v>94.030038856369814</c:v>
                </c:pt>
                <c:pt idx="230">
                  <c:v>93.946975459247284</c:v>
                </c:pt>
                <c:pt idx="231">
                  <c:v>93.833662686191261</c:v>
                </c:pt>
                <c:pt idx="232">
                  <c:v>93.829861467029133</c:v>
                </c:pt>
                <c:pt idx="233">
                  <c:v>93.793572576993697</c:v>
                </c:pt>
                <c:pt idx="234">
                  <c:v>93.738132991523031</c:v>
                </c:pt>
                <c:pt idx="235">
                  <c:v>93.63724891070305</c:v>
                </c:pt>
                <c:pt idx="236">
                  <c:v>93.561127104798032</c:v>
                </c:pt>
                <c:pt idx="237">
                  <c:v>93.56037782213258</c:v>
                </c:pt>
                <c:pt idx="238">
                  <c:v>93.458608230736758</c:v>
                </c:pt>
                <c:pt idx="239">
                  <c:v>93.405406895033764</c:v>
                </c:pt>
                <c:pt idx="240">
                  <c:v>93.40305427515969</c:v>
                </c:pt>
                <c:pt idx="241">
                  <c:v>93.32288107008705</c:v>
                </c:pt>
                <c:pt idx="242">
                  <c:v>93.16510645152141</c:v>
                </c:pt>
                <c:pt idx="243">
                  <c:v>93.076778463110472</c:v>
                </c:pt>
                <c:pt idx="244">
                  <c:v>93.003900180183365</c:v>
                </c:pt>
                <c:pt idx="245">
                  <c:v>92.936113547310669</c:v>
                </c:pt>
                <c:pt idx="246">
                  <c:v>92.820614374161664</c:v>
                </c:pt>
                <c:pt idx="247">
                  <c:v>92.762257645820185</c:v>
                </c:pt>
                <c:pt idx="248">
                  <c:v>92.516284379653897</c:v>
                </c:pt>
                <c:pt idx="249">
                  <c:v>92.491881448898198</c:v>
                </c:pt>
                <c:pt idx="250">
                  <c:v>92.431516610298033</c:v>
                </c:pt>
                <c:pt idx="251">
                  <c:v>92.422266627630492</c:v>
                </c:pt>
                <c:pt idx="252">
                  <c:v>92.420469195535347</c:v>
                </c:pt>
                <c:pt idx="253">
                  <c:v>92.417121588431016</c:v>
                </c:pt>
                <c:pt idx="254">
                  <c:v>92.366588833648223</c:v>
                </c:pt>
                <c:pt idx="255">
                  <c:v>92.302546510859713</c:v>
                </c:pt>
                <c:pt idx="256">
                  <c:v>92.292610079263738</c:v>
                </c:pt>
                <c:pt idx="257">
                  <c:v>92.070147409401812</c:v>
                </c:pt>
                <c:pt idx="258">
                  <c:v>92.018825743268948</c:v>
                </c:pt>
                <c:pt idx="259">
                  <c:v>91.991828207430245</c:v>
                </c:pt>
                <c:pt idx="260">
                  <c:v>91.95027864260598</c:v>
                </c:pt>
                <c:pt idx="261">
                  <c:v>91.934610177849663</c:v>
                </c:pt>
                <c:pt idx="262">
                  <c:v>91.910509011351564</c:v>
                </c:pt>
                <c:pt idx="263">
                  <c:v>91.863307926310213</c:v>
                </c:pt>
                <c:pt idx="264">
                  <c:v>91.723137166754242</c:v>
                </c:pt>
                <c:pt idx="265">
                  <c:v>91.645286330520591</c:v>
                </c:pt>
                <c:pt idx="266">
                  <c:v>91.540185910676769</c:v>
                </c:pt>
                <c:pt idx="267">
                  <c:v>91.512505008025514</c:v>
                </c:pt>
                <c:pt idx="268">
                  <c:v>91.378272924888506</c:v>
                </c:pt>
                <c:pt idx="269">
                  <c:v>91.352441285208528</c:v>
                </c:pt>
                <c:pt idx="270">
                  <c:v>90.821308847904817</c:v>
                </c:pt>
                <c:pt idx="271">
                  <c:v>90.804194973918229</c:v>
                </c:pt>
                <c:pt idx="272">
                  <c:v>90.735219291476909</c:v>
                </c:pt>
                <c:pt idx="273">
                  <c:v>90.651368229571858</c:v>
                </c:pt>
                <c:pt idx="274">
                  <c:v>90.532783317700762</c:v>
                </c:pt>
                <c:pt idx="275">
                  <c:v>90.515671633091898</c:v>
                </c:pt>
                <c:pt idx="276">
                  <c:v>90.249076587271503</c:v>
                </c:pt>
                <c:pt idx="277">
                  <c:v>90.137755476026754</c:v>
                </c:pt>
                <c:pt idx="278">
                  <c:v>90.011586457941235</c:v>
                </c:pt>
                <c:pt idx="279">
                  <c:v>89.969239147635079</c:v>
                </c:pt>
                <c:pt idx="280">
                  <c:v>89.849881527152434</c:v>
                </c:pt>
                <c:pt idx="281">
                  <c:v>89.834107459382267</c:v>
                </c:pt>
                <c:pt idx="282">
                  <c:v>89.764385455190421</c:v>
                </c:pt>
                <c:pt idx="283">
                  <c:v>89.727701041103529</c:v>
                </c:pt>
                <c:pt idx="284">
                  <c:v>89.509129595786845</c:v>
                </c:pt>
                <c:pt idx="285">
                  <c:v>89.485197061488165</c:v>
                </c:pt>
                <c:pt idx="286">
                  <c:v>89.204924057050931</c:v>
                </c:pt>
                <c:pt idx="287">
                  <c:v>88.915849655264168</c:v>
                </c:pt>
                <c:pt idx="288">
                  <c:v>88.890903115150365</c:v>
                </c:pt>
                <c:pt idx="289">
                  <c:v>88.729511664989104</c:v>
                </c:pt>
                <c:pt idx="290">
                  <c:v>88.623618213353936</c:v>
                </c:pt>
                <c:pt idx="291">
                  <c:v>88.593345974961608</c:v>
                </c:pt>
                <c:pt idx="292">
                  <c:v>88.448268732010519</c:v>
                </c:pt>
                <c:pt idx="293">
                  <c:v>88.411528325006486</c:v>
                </c:pt>
                <c:pt idx="294">
                  <c:v>88.350201947395888</c:v>
                </c:pt>
                <c:pt idx="295">
                  <c:v>88.236237273971128</c:v>
                </c:pt>
                <c:pt idx="296">
                  <c:v>88.174748564394307</c:v>
                </c:pt>
                <c:pt idx="297">
                  <c:v>88.126796885002648</c:v>
                </c:pt>
                <c:pt idx="298">
                  <c:v>87.641006047992818</c:v>
                </c:pt>
                <c:pt idx="299">
                  <c:v>87.059455792496919</c:v>
                </c:pt>
                <c:pt idx="300">
                  <c:v>86.940873317773267</c:v>
                </c:pt>
                <c:pt idx="301">
                  <c:v>86.921946501621193</c:v>
                </c:pt>
                <c:pt idx="302">
                  <c:v>86.693171867849742</c:v>
                </c:pt>
                <c:pt idx="303">
                  <c:v>86.620423870817618</c:v>
                </c:pt>
                <c:pt idx="304">
                  <c:v>86.338644102062148</c:v>
                </c:pt>
                <c:pt idx="305">
                  <c:v>85.797338648356927</c:v>
                </c:pt>
                <c:pt idx="306">
                  <c:v>85.717983863429055</c:v>
                </c:pt>
                <c:pt idx="307">
                  <c:v>84.22798224766268</c:v>
                </c:pt>
                <c:pt idx="308">
                  <c:v>82.839228120537101</c:v>
                </c:pt>
                <c:pt idx="309">
                  <c:v>82.064344685298551</c:v>
                </c:pt>
                <c:pt idx="310">
                  <c:v>99.539535054844947</c:v>
                </c:pt>
                <c:pt idx="311">
                  <c:v>99.08234565979339</c:v>
                </c:pt>
                <c:pt idx="312">
                  <c:v>102.36536512345984</c:v>
                </c:pt>
                <c:pt idx="313">
                  <c:v>98.371835742899776</c:v>
                </c:pt>
                <c:pt idx="314">
                  <c:v>97.16279727755375</c:v>
                </c:pt>
                <c:pt idx="315">
                  <c:v>97.494095647012813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5EE-4845-87DC-DB598223F0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8157440"/>
        <c:axId val="218159744"/>
      </c:scatterChart>
      <c:valAx>
        <c:axId val="218157440"/>
        <c:scaling>
          <c:orientation val="minMax"/>
          <c:min val="5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ca-ES"/>
                  <a:t>Dificultat</a:t>
                </a:r>
                <a:r>
                  <a:rPr lang="ca-ES" baseline="0"/>
                  <a:t> d'accés a l'habitatge</a:t>
                </a:r>
                <a:endParaRPr lang="ca-ES"/>
              </a:p>
            </c:rich>
          </c:tx>
          <c:overlay val="0"/>
        </c:title>
        <c:numFmt formatCode="0" sourceLinked="0"/>
        <c:majorTickMark val="out"/>
        <c:minorTickMark val="none"/>
        <c:tickLblPos val="nextTo"/>
        <c:crossAx val="218159744"/>
        <c:crosses val="autoZero"/>
        <c:crossBetween val="midCat"/>
      </c:valAx>
      <c:valAx>
        <c:axId val="218159744"/>
        <c:scaling>
          <c:orientation val="minMax"/>
          <c:min val="6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000"/>
                </a:pPr>
                <a:r>
                  <a:rPr lang="ca-ES" sz="1000" b="1" i="0" baseline="0">
                    <a:effectLst/>
                  </a:rPr>
                  <a:t>Índex de vulnerabilitat social</a:t>
                </a:r>
                <a:endParaRPr lang="ca-ES" sz="1000">
                  <a:effectLst/>
                </a:endParaRPr>
              </a:p>
            </c:rich>
          </c:tx>
          <c:overlay val="0"/>
        </c:title>
        <c:numFmt formatCode="0" sourceLinked="0"/>
        <c:majorTickMark val="out"/>
        <c:minorTickMark val="none"/>
        <c:tickLblPos val="nextTo"/>
        <c:crossAx val="218157440"/>
        <c:crosses val="autoZero"/>
        <c:crossBetween val="midCat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1996887754992381"/>
          <c:y val="4.1523865072421499E-2"/>
          <c:w val="0.69757812315291057"/>
          <c:h val="0.75090834751183744"/>
        </c:manualLayout>
      </c:layout>
      <c:scatterChart>
        <c:scatterStyle val="lineMarker"/>
        <c:varyColors val="0"/>
        <c:ser>
          <c:idx val="0"/>
          <c:order val="0"/>
          <c:tx>
            <c:strRef>
              <c:f>'DESP ALTRES SERVEIS'!$AB$1</c:f>
              <c:strCache>
                <c:ptCount val="1"/>
                <c:pt idx="0">
                  <c:v>Bressol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4"/>
            <c:spPr>
              <a:solidFill>
                <a:schemeClr val="accent1">
                  <a:alpha val="64000"/>
                </a:schemeClr>
              </a:solidFill>
            </c:spPr>
          </c:marker>
          <c:trendline>
            <c:spPr>
              <a:ln w="19050">
                <a:solidFill>
                  <a:schemeClr val="accent3">
                    <a:lumMod val="75000"/>
                  </a:schemeClr>
                </a:solidFill>
              </a:ln>
            </c:spPr>
            <c:trendlineType val="linear"/>
            <c:dispRSqr val="0"/>
            <c:dispEq val="0"/>
          </c:trendline>
          <c:xVal>
            <c:numRef>
              <c:f>'DESP ALTRES SERVEIS'!$AA$2:$AA$46</c:f>
              <c:numCache>
                <c:formatCode>0.00</c:formatCode>
                <c:ptCount val="45"/>
                <c:pt idx="0">
                  <c:v>115.74655082711678</c:v>
                </c:pt>
                <c:pt idx="1">
                  <c:v>115.49846976800961</c:v>
                </c:pt>
                <c:pt idx="2">
                  <c:v>112.91061297004124</c:v>
                </c:pt>
                <c:pt idx="3">
                  <c:v>110.53545895573546</c:v>
                </c:pt>
                <c:pt idx="4">
                  <c:v>104.29127718519609</c:v>
                </c:pt>
                <c:pt idx="5">
                  <c:v>103.90479961887353</c:v>
                </c:pt>
                <c:pt idx="6">
                  <c:v>102.78356864743728</c:v>
                </c:pt>
                <c:pt idx="7">
                  <c:v>101.47413360202665</c:v>
                </c:pt>
                <c:pt idx="8">
                  <c:v>101.29267224732889</c:v>
                </c:pt>
                <c:pt idx="9">
                  <c:v>100.69938901154399</c:v>
                </c:pt>
                <c:pt idx="10">
                  <c:v>100.5532991784585</c:v>
                </c:pt>
                <c:pt idx="11">
                  <c:v>99.778691521065269</c:v>
                </c:pt>
                <c:pt idx="12">
                  <c:v>98.882965107162192</c:v>
                </c:pt>
                <c:pt idx="13">
                  <c:v>98.190930166704248</c:v>
                </c:pt>
                <c:pt idx="14">
                  <c:v>97.294434507941162</c:v>
                </c:pt>
                <c:pt idx="15">
                  <c:v>97.046582412926242</c:v>
                </c:pt>
                <c:pt idx="16">
                  <c:v>97.003849634946334</c:v>
                </c:pt>
                <c:pt idx="17">
                  <c:v>96.87289696404207</c:v>
                </c:pt>
                <c:pt idx="18">
                  <c:v>96.565535617695559</c:v>
                </c:pt>
                <c:pt idx="19">
                  <c:v>96.402302298863177</c:v>
                </c:pt>
                <c:pt idx="20">
                  <c:v>96.11463775749634</c:v>
                </c:pt>
                <c:pt idx="21">
                  <c:v>95.879135400908353</c:v>
                </c:pt>
                <c:pt idx="22">
                  <c:v>95.771110661584032</c:v>
                </c:pt>
                <c:pt idx="23">
                  <c:v>95.602710993022242</c:v>
                </c:pt>
                <c:pt idx="24">
                  <c:v>94.900614759417977</c:v>
                </c:pt>
                <c:pt idx="25">
                  <c:v>94.894105900792908</c:v>
                </c:pt>
                <c:pt idx="26">
                  <c:v>94.70714670541534</c:v>
                </c:pt>
                <c:pt idx="27">
                  <c:v>93.946975459247284</c:v>
                </c:pt>
                <c:pt idx="28">
                  <c:v>93.458608230736758</c:v>
                </c:pt>
                <c:pt idx="29">
                  <c:v>93.405406895033764</c:v>
                </c:pt>
                <c:pt idx="30">
                  <c:v>93.076778463110472</c:v>
                </c:pt>
                <c:pt idx="31">
                  <c:v>92.516284379653897</c:v>
                </c:pt>
                <c:pt idx="32">
                  <c:v>92.070147409401812</c:v>
                </c:pt>
                <c:pt idx="33">
                  <c:v>92.018825743268948</c:v>
                </c:pt>
                <c:pt idx="34">
                  <c:v>91.863307926310213</c:v>
                </c:pt>
                <c:pt idx="35">
                  <c:v>91.723137166754242</c:v>
                </c:pt>
                <c:pt idx="36">
                  <c:v>91.352441285208528</c:v>
                </c:pt>
                <c:pt idx="37">
                  <c:v>89.849881527152434</c:v>
                </c:pt>
                <c:pt idx="38">
                  <c:v>89.509129595786845</c:v>
                </c:pt>
                <c:pt idx="39">
                  <c:v>88.890903115150365</c:v>
                </c:pt>
                <c:pt idx="40">
                  <c:v>88.448268732010519</c:v>
                </c:pt>
                <c:pt idx="41">
                  <c:v>88.174748564394307</c:v>
                </c:pt>
                <c:pt idx="42">
                  <c:v>86.921946501621193</c:v>
                </c:pt>
                <c:pt idx="43">
                  <c:v>85.717983863429055</c:v>
                </c:pt>
                <c:pt idx="44">
                  <c:v>82.064344685298551</c:v>
                </c:pt>
              </c:numCache>
            </c:numRef>
          </c:xVal>
          <c:yVal>
            <c:numRef>
              <c:f>'DESP ALTRES SERVEIS'!$AB$2:$AB$46</c:f>
              <c:numCache>
                <c:formatCode>General</c:formatCode>
                <c:ptCount val="45"/>
                <c:pt idx="0">
                  <c:v>2.7</c:v>
                </c:pt>
                <c:pt idx="1">
                  <c:v>7</c:v>
                </c:pt>
                <c:pt idx="2">
                  <c:v>7</c:v>
                </c:pt>
                <c:pt idx="3">
                  <c:v>5.4</c:v>
                </c:pt>
                <c:pt idx="4">
                  <c:v>6.2</c:v>
                </c:pt>
                <c:pt idx="5">
                  <c:v>6.2</c:v>
                </c:pt>
                <c:pt idx="6">
                  <c:v>6.5</c:v>
                </c:pt>
                <c:pt idx="7">
                  <c:v>5</c:v>
                </c:pt>
                <c:pt idx="8">
                  <c:v>2.2000000000000002</c:v>
                </c:pt>
                <c:pt idx="9">
                  <c:v>2.2000000000000002</c:v>
                </c:pt>
                <c:pt idx="10">
                  <c:v>2.2000000000000002</c:v>
                </c:pt>
                <c:pt idx="11">
                  <c:v>3.6</c:v>
                </c:pt>
                <c:pt idx="12">
                  <c:v>6.1</c:v>
                </c:pt>
                <c:pt idx="13">
                  <c:v>4.8</c:v>
                </c:pt>
                <c:pt idx="14">
                  <c:v>2.2000000000000002</c:v>
                </c:pt>
                <c:pt idx="15">
                  <c:v>3.1</c:v>
                </c:pt>
                <c:pt idx="16">
                  <c:v>3.2</c:v>
                </c:pt>
                <c:pt idx="17">
                  <c:v>3.6</c:v>
                </c:pt>
                <c:pt idx="18">
                  <c:v>5.8</c:v>
                </c:pt>
                <c:pt idx="19">
                  <c:v>4.4000000000000004</c:v>
                </c:pt>
                <c:pt idx="20">
                  <c:v>6.5</c:v>
                </c:pt>
                <c:pt idx="21">
                  <c:v>3.1</c:v>
                </c:pt>
                <c:pt idx="22">
                  <c:v>3.9</c:v>
                </c:pt>
                <c:pt idx="23">
                  <c:v>9.4</c:v>
                </c:pt>
                <c:pt idx="24">
                  <c:v>4.9000000000000004</c:v>
                </c:pt>
                <c:pt idx="25">
                  <c:v>4.4000000000000004</c:v>
                </c:pt>
                <c:pt idx="26">
                  <c:v>4.3</c:v>
                </c:pt>
                <c:pt idx="27">
                  <c:v>6.6</c:v>
                </c:pt>
                <c:pt idx="28">
                  <c:v>4.5999999999999996</c:v>
                </c:pt>
                <c:pt idx="29">
                  <c:v>4.0999999999999996</c:v>
                </c:pt>
                <c:pt idx="30">
                  <c:v>2</c:v>
                </c:pt>
                <c:pt idx="31">
                  <c:v>3.7</c:v>
                </c:pt>
                <c:pt idx="32">
                  <c:v>3.9</c:v>
                </c:pt>
                <c:pt idx="33">
                  <c:v>5.2</c:v>
                </c:pt>
                <c:pt idx="34">
                  <c:v>2.9</c:v>
                </c:pt>
                <c:pt idx="35">
                  <c:v>2.9</c:v>
                </c:pt>
                <c:pt idx="36">
                  <c:v>2.2999999999999998</c:v>
                </c:pt>
                <c:pt idx="37">
                  <c:v>2.4</c:v>
                </c:pt>
                <c:pt idx="38">
                  <c:v>2.2000000000000002</c:v>
                </c:pt>
                <c:pt idx="39">
                  <c:v>6</c:v>
                </c:pt>
                <c:pt idx="40">
                  <c:v>2.4</c:v>
                </c:pt>
                <c:pt idx="41">
                  <c:v>3.1</c:v>
                </c:pt>
                <c:pt idx="42">
                  <c:v>4.5999999999999996</c:v>
                </c:pt>
                <c:pt idx="43">
                  <c:v>1.4</c:v>
                </c:pt>
                <c:pt idx="44">
                  <c:v>3.4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AE2-4409-BB0C-7ABF0EB2AD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5052928"/>
        <c:axId val="245054848"/>
      </c:scatterChart>
      <c:valAx>
        <c:axId val="245052928"/>
        <c:scaling>
          <c:orientation val="minMax"/>
          <c:max val="130"/>
          <c:min val="7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ca-ES"/>
                  <a:t>Índex de Vulnerabilitat Social</a:t>
                </a:r>
              </a:p>
            </c:rich>
          </c:tx>
          <c:layout>
            <c:manualLayout>
              <c:xMode val="edge"/>
              <c:yMode val="edge"/>
              <c:x val="0.16555235174287278"/>
              <c:y val="0.89612163782260146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245054848"/>
        <c:crosses val="autoZero"/>
        <c:crossBetween val="midCat"/>
      </c:valAx>
      <c:valAx>
        <c:axId val="245054848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ca-ES"/>
                  <a:t>% despesa s. pressupost</a:t>
                </a:r>
              </a:p>
            </c:rich>
          </c:tx>
          <c:layout>
            <c:manualLayout>
              <c:xMode val="edge"/>
              <c:yMode val="edge"/>
              <c:x val="2.2809875789613957E-3"/>
              <c:y val="9.7001160895612601E-2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245052928"/>
        <c:crosses val="autoZero"/>
        <c:crossBetween val="midCat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1996887754992381"/>
          <c:y val="4.1523865072421499E-2"/>
          <c:w val="0.69757812315291057"/>
          <c:h val="0.75090834751183744"/>
        </c:manualLayout>
      </c:layout>
      <c:scatterChart>
        <c:scatterStyle val="lineMarker"/>
        <c:varyColors val="0"/>
        <c:ser>
          <c:idx val="0"/>
          <c:order val="0"/>
          <c:tx>
            <c:strRef>
              <c:f>'DESP ALTRES SERVEIS'!$AD$1</c:f>
              <c:strCache>
                <c:ptCount val="1"/>
                <c:pt idx="0">
                  <c:v>Música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4"/>
            <c:spPr>
              <a:solidFill>
                <a:schemeClr val="accent1">
                  <a:alpha val="64000"/>
                </a:schemeClr>
              </a:solidFill>
            </c:spPr>
          </c:marker>
          <c:xVal>
            <c:numRef>
              <c:f>'DESP ALTRES SERVEIS'!$AC$2:$AC$41</c:f>
              <c:numCache>
                <c:formatCode>0.00</c:formatCode>
                <c:ptCount val="40"/>
                <c:pt idx="0">
                  <c:v>115.74655082711678</c:v>
                </c:pt>
                <c:pt idx="1">
                  <c:v>115.49846976800961</c:v>
                </c:pt>
                <c:pt idx="2">
                  <c:v>112.91061297004124</c:v>
                </c:pt>
                <c:pt idx="3">
                  <c:v>109.57609866847574</c:v>
                </c:pt>
                <c:pt idx="4">
                  <c:v>103.90479961887353</c:v>
                </c:pt>
                <c:pt idx="5">
                  <c:v>103.23149501733855</c:v>
                </c:pt>
                <c:pt idx="6">
                  <c:v>101.29267224732889</c:v>
                </c:pt>
                <c:pt idx="7">
                  <c:v>100.93628455923903</c:v>
                </c:pt>
                <c:pt idx="8">
                  <c:v>100.69938901154399</c:v>
                </c:pt>
                <c:pt idx="9">
                  <c:v>100.5532991784585</c:v>
                </c:pt>
                <c:pt idx="10">
                  <c:v>99.778691521065269</c:v>
                </c:pt>
                <c:pt idx="11">
                  <c:v>97.685069963625637</c:v>
                </c:pt>
                <c:pt idx="12">
                  <c:v>97.510573261149176</c:v>
                </c:pt>
                <c:pt idx="13">
                  <c:v>97.294434507941162</c:v>
                </c:pt>
                <c:pt idx="14">
                  <c:v>97.003849634946334</c:v>
                </c:pt>
                <c:pt idx="15">
                  <c:v>96.87289696404207</c:v>
                </c:pt>
                <c:pt idx="16">
                  <c:v>96.402302298863177</c:v>
                </c:pt>
                <c:pt idx="17">
                  <c:v>96.11463775749634</c:v>
                </c:pt>
                <c:pt idx="18">
                  <c:v>95.923656453083623</c:v>
                </c:pt>
                <c:pt idx="19">
                  <c:v>95.879135400908353</c:v>
                </c:pt>
                <c:pt idx="20">
                  <c:v>95.771110661584032</c:v>
                </c:pt>
                <c:pt idx="21">
                  <c:v>95.598785373772515</c:v>
                </c:pt>
                <c:pt idx="22">
                  <c:v>95.027128788229348</c:v>
                </c:pt>
                <c:pt idx="23">
                  <c:v>94.903134300013704</c:v>
                </c:pt>
                <c:pt idx="24">
                  <c:v>94.894105900792908</c:v>
                </c:pt>
                <c:pt idx="25">
                  <c:v>94.246879194179613</c:v>
                </c:pt>
                <c:pt idx="26">
                  <c:v>93.833662686191261</c:v>
                </c:pt>
                <c:pt idx="27">
                  <c:v>93.793572576993697</c:v>
                </c:pt>
                <c:pt idx="28">
                  <c:v>93.56037782213258</c:v>
                </c:pt>
                <c:pt idx="29">
                  <c:v>93.405406895033764</c:v>
                </c:pt>
                <c:pt idx="30">
                  <c:v>93.076778463110472</c:v>
                </c:pt>
                <c:pt idx="31">
                  <c:v>92.417121588431016</c:v>
                </c:pt>
                <c:pt idx="32">
                  <c:v>91.863307926310213</c:v>
                </c:pt>
                <c:pt idx="33">
                  <c:v>91.723137166754242</c:v>
                </c:pt>
                <c:pt idx="34">
                  <c:v>89.509129595786845</c:v>
                </c:pt>
                <c:pt idx="35">
                  <c:v>88.448268732010519</c:v>
                </c:pt>
                <c:pt idx="36">
                  <c:v>88.174748564394307</c:v>
                </c:pt>
                <c:pt idx="37">
                  <c:v>86.921946501621193</c:v>
                </c:pt>
                <c:pt idx="38">
                  <c:v>85.717983863429055</c:v>
                </c:pt>
                <c:pt idx="39">
                  <c:v>82.064344685298551</c:v>
                </c:pt>
              </c:numCache>
            </c:numRef>
          </c:xVal>
          <c:yVal>
            <c:numRef>
              <c:f>'DESP ALTRES SERVEIS'!$AD$2:$AD$41</c:f>
              <c:numCache>
                <c:formatCode>General</c:formatCode>
                <c:ptCount val="40"/>
                <c:pt idx="0">
                  <c:v>1.3</c:v>
                </c:pt>
                <c:pt idx="1">
                  <c:v>2.4</c:v>
                </c:pt>
                <c:pt idx="2">
                  <c:v>1.3</c:v>
                </c:pt>
                <c:pt idx="3">
                  <c:v>3.7</c:v>
                </c:pt>
                <c:pt idx="4">
                  <c:v>2.1</c:v>
                </c:pt>
                <c:pt idx="5">
                  <c:v>2.7</c:v>
                </c:pt>
                <c:pt idx="6">
                  <c:v>0.63</c:v>
                </c:pt>
                <c:pt idx="7">
                  <c:v>6.2</c:v>
                </c:pt>
                <c:pt idx="8">
                  <c:v>3.2</c:v>
                </c:pt>
                <c:pt idx="9">
                  <c:v>1.3</c:v>
                </c:pt>
                <c:pt idx="10">
                  <c:v>1.1000000000000001</c:v>
                </c:pt>
                <c:pt idx="11">
                  <c:v>1.3</c:v>
                </c:pt>
                <c:pt idx="12">
                  <c:v>4.9000000000000004</c:v>
                </c:pt>
                <c:pt idx="13">
                  <c:v>3</c:v>
                </c:pt>
                <c:pt idx="14">
                  <c:v>1.8</c:v>
                </c:pt>
                <c:pt idx="15">
                  <c:v>4.5999999999999996</c:v>
                </c:pt>
                <c:pt idx="16">
                  <c:v>1.8</c:v>
                </c:pt>
                <c:pt idx="17">
                  <c:v>1.9</c:v>
                </c:pt>
                <c:pt idx="18">
                  <c:v>3.2</c:v>
                </c:pt>
                <c:pt idx="19">
                  <c:v>1.6</c:v>
                </c:pt>
                <c:pt idx="20">
                  <c:v>2.2999999999999998</c:v>
                </c:pt>
                <c:pt idx="21">
                  <c:v>0.24</c:v>
                </c:pt>
                <c:pt idx="22">
                  <c:v>7.8</c:v>
                </c:pt>
                <c:pt idx="23">
                  <c:v>5.5</c:v>
                </c:pt>
                <c:pt idx="24">
                  <c:v>3.2</c:v>
                </c:pt>
                <c:pt idx="25">
                  <c:v>4.9000000000000004</c:v>
                </c:pt>
                <c:pt idx="26">
                  <c:v>3.5</c:v>
                </c:pt>
                <c:pt idx="27">
                  <c:v>2.8</c:v>
                </c:pt>
                <c:pt idx="28">
                  <c:v>2</c:v>
                </c:pt>
                <c:pt idx="29">
                  <c:v>1.1000000000000001</c:v>
                </c:pt>
                <c:pt idx="30">
                  <c:v>0.68</c:v>
                </c:pt>
                <c:pt idx="31">
                  <c:v>3.3</c:v>
                </c:pt>
                <c:pt idx="32">
                  <c:v>0.71</c:v>
                </c:pt>
                <c:pt idx="33">
                  <c:v>1.4</c:v>
                </c:pt>
                <c:pt idx="34">
                  <c:v>0.92</c:v>
                </c:pt>
                <c:pt idx="35">
                  <c:v>2.1</c:v>
                </c:pt>
                <c:pt idx="36">
                  <c:v>0.94</c:v>
                </c:pt>
                <c:pt idx="37">
                  <c:v>0.75</c:v>
                </c:pt>
                <c:pt idx="38">
                  <c:v>0.6</c:v>
                </c:pt>
                <c:pt idx="39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89C-4D4E-A92B-280C3E9D36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5083136"/>
        <c:axId val="247666176"/>
      </c:scatterChart>
      <c:valAx>
        <c:axId val="245083136"/>
        <c:scaling>
          <c:orientation val="minMax"/>
          <c:max val="130"/>
          <c:min val="7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ca-ES"/>
                  <a:t>Índex de Vulnerabilitat Social</a:t>
                </a:r>
              </a:p>
            </c:rich>
          </c:tx>
          <c:layout>
            <c:manualLayout>
              <c:xMode val="edge"/>
              <c:yMode val="edge"/>
              <c:x val="0.16555235174287278"/>
              <c:y val="0.89612163782260146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247666176"/>
        <c:crosses val="autoZero"/>
        <c:crossBetween val="midCat"/>
      </c:valAx>
      <c:valAx>
        <c:axId val="247666176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ca-ES"/>
                  <a:t>% despesa s. pressupost</a:t>
                </a:r>
              </a:p>
            </c:rich>
          </c:tx>
          <c:layout>
            <c:manualLayout>
              <c:xMode val="edge"/>
              <c:yMode val="edge"/>
              <c:x val="2.2809875789613957E-3"/>
              <c:y val="9.7001160895612601E-2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245083136"/>
        <c:crosses val="autoZero"/>
        <c:crossBetween val="midCat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1996887754992381"/>
          <c:y val="4.1523865072421499E-2"/>
          <c:w val="0.69757812315291057"/>
          <c:h val="0.75090834751183744"/>
        </c:manualLayout>
      </c:layout>
      <c:scatterChart>
        <c:scatterStyle val="lineMarker"/>
        <c:varyColors val="0"/>
        <c:ser>
          <c:idx val="0"/>
          <c:order val="0"/>
          <c:tx>
            <c:strRef>
              <c:f>'DESP ALTRES SERVEIS'!$AF$1</c:f>
              <c:strCache>
                <c:ptCount val="1"/>
                <c:pt idx="0">
                  <c:v>Espais escènics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4"/>
            <c:spPr>
              <a:solidFill>
                <a:schemeClr val="accent1">
                  <a:alpha val="64000"/>
                </a:schemeClr>
              </a:solidFill>
            </c:spPr>
          </c:marker>
          <c:trendline>
            <c:spPr>
              <a:ln w="19050">
                <a:solidFill>
                  <a:schemeClr val="accent3">
                    <a:lumMod val="75000"/>
                  </a:schemeClr>
                </a:solidFill>
              </a:ln>
            </c:spPr>
            <c:trendlineType val="linear"/>
            <c:dispRSqr val="0"/>
            <c:dispEq val="0"/>
          </c:trendline>
          <c:xVal>
            <c:numRef>
              <c:f>'DESP ALTRES SERVEIS'!$AE$2:$AE$32</c:f>
              <c:numCache>
                <c:formatCode>0.00</c:formatCode>
                <c:ptCount val="31"/>
                <c:pt idx="0">
                  <c:v>115.74655082711678</c:v>
                </c:pt>
                <c:pt idx="1">
                  <c:v>103.90479961887353</c:v>
                </c:pt>
                <c:pt idx="2">
                  <c:v>101.47413360202665</c:v>
                </c:pt>
                <c:pt idx="3">
                  <c:v>100.69938901154399</c:v>
                </c:pt>
                <c:pt idx="4">
                  <c:v>100.5532991784585</c:v>
                </c:pt>
                <c:pt idx="5">
                  <c:v>99.087985858682018</c:v>
                </c:pt>
                <c:pt idx="6">
                  <c:v>98.190930166704248</c:v>
                </c:pt>
                <c:pt idx="7">
                  <c:v>97.125222701283448</c:v>
                </c:pt>
                <c:pt idx="8">
                  <c:v>97.046582412926242</c:v>
                </c:pt>
                <c:pt idx="9">
                  <c:v>97.003849634946334</c:v>
                </c:pt>
                <c:pt idx="10">
                  <c:v>96.565535617695559</c:v>
                </c:pt>
                <c:pt idx="11">
                  <c:v>96.402302298863177</c:v>
                </c:pt>
                <c:pt idx="12">
                  <c:v>96.11463775749634</c:v>
                </c:pt>
                <c:pt idx="13">
                  <c:v>95.879135400908353</c:v>
                </c:pt>
                <c:pt idx="14">
                  <c:v>93.405406895033764</c:v>
                </c:pt>
                <c:pt idx="15">
                  <c:v>93.076778463110472</c:v>
                </c:pt>
                <c:pt idx="16">
                  <c:v>92.516284379653897</c:v>
                </c:pt>
                <c:pt idx="17">
                  <c:v>92.070147409401812</c:v>
                </c:pt>
                <c:pt idx="18">
                  <c:v>92.018825743268948</c:v>
                </c:pt>
                <c:pt idx="19">
                  <c:v>91.910509011351564</c:v>
                </c:pt>
                <c:pt idx="20">
                  <c:v>91.863307926310213</c:v>
                </c:pt>
                <c:pt idx="21">
                  <c:v>91.723137166754242</c:v>
                </c:pt>
                <c:pt idx="22">
                  <c:v>91.378272924888506</c:v>
                </c:pt>
                <c:pt idx="23">
                  <c:v>90.651368229571858</c:v>
                </c:pt>
                <c:pt idx="24">
                  <c:v>88.729511664989104</c:v>
                </c:pt>
                <c:pt idx="25">
                  <c:v>88.350201947395888</c:v>
                </c:pt>
                <c:pt idx="26">
                  <c:v>88.236237273971128</c:v>
                </c:pt>
                <c:pt idx="27">
                  <c:v>88.174748564394307</c:v>
                </c:pt>
                <c:pt idx="28">
                  <c:v>86.921946501621193</c:v>
                </c:pt>
                <c:pt idx="29">
                  <c:v>86.338644102062148</c:v>
                </c:pt>
                <c:pt idx="30">
                  <c:v>85.717983863429055</c:v>
                </c:pt>
              </c:numCache>
            </c:numRef>
          </c:xVal>
          <c:yVal>
            <c:numRef>
              <c:f>'DESP ALTRES SERVEIS'!$AF$2:$AF$32</c:f>
              <c:numCache>
                <c:formatCode>General</c:formatCode>
                <c:ptCount val="31"/>
                <c:pt idx="0">
                  <c:v>3.2</c:v>
                </c:pt>
                <c:pt idx="1">
                  <c:v>0.68</c:v>
                </c:pt>
                <c:pt idx="2">
                  <c:v>0.65</c:v>
                </c:pt>
                <c:pt idx="3">
                  <c:v>0.75</c:v>
                </c:pt>
                <c:pt idx="4">
                  <c:v>3.8</c:v>
                </c:pt>
                <c:pt idx="5">
                  <c:v>1.2</c:v>
                </c:pt>
                <c:pt idx="6">
                  <c:v>1</c:v>
                </c:pt>
                <c:pt idx="7">
                  <c:v>0.69</c:v>
                </c:pt>
                <c:pt idx="8">
                  <c:v>2.9</c:v>
                </c:pt>
                <c:pt idx="9">
                  <c:v>0.4</c:v>
                </c:pt>
                <c:pt idx="10">
                  <c:v>2.2000000000000002</c:v>
                </c:pt>
                <c:pt idx="11">
                  <c:v>1.4</c:v>
                </c:pt>
                <c:pt idx="12">
                  <c:v>0.33</c:v>
                </c:pt>
                <c:pt idx="13">
                  <c:v>1.3</c:v>
                </c:pt>
                <c:pt idx="14">
                  <c:v>0.6</c:v>
                </c:pt>
                <c:pt idx="15">
                  <c:v>3.1</c:v>
                </c:pt>
                <c:pt idx="16">
                  <c:v>3.8</c:v>
                </c:pt>
                <c:pt idx="17">
                  <c:v>2.8</c:v>
                </c:pt>
                <c:pt idx="18">
                  <c:v>0.85</c:v>
                </c:pt>
                <c:pt idx="19">
                  <c:v>1.1000000000000001</c:v>
                </c:pt>
                <c:pt idx="20">
                  <c:v>0.83</c:v>
                </c:pt>
                <c:pt idx="21">
                  <c:v>0.41</c:v>
                </c:pt>
                <c:pt idx="22">
                  <c:v>0.79</c:v>
                </c:pt>
                <c:pt idx="23">
                  <c:v>0.45</c:v>
                </c:pt>
                <c:pt idx="24">
                  <c:v>0.84</c:v>
                </c:pt>
                <c:pt idx="25">
                  <c:v>0.56999999999999995</c:v>
                </c:pt>
                <c:pt idx="26">
                  <c:v>0.89</c:v>
                </c:pt>
                <c:pt idx="27">
                  <c:v>0.4</c:v>
                </c:pt>
                <c:pt idx="28">
                  <c:v>0.93</c:v>
                </c:pt>
                <c:pt idx="29">
                  <c:v>0.45</c:v>
                </c:pt>
                <c:pt idx="30">
                  <c:v>0.57999999999999996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C34-4AE0-B768-FA34042707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7691520"/>
        <c:axId val="247693696"/>
      </c:scatterChart>
      <c:valAx>
        <c:axId val="247691520"/>
        <c:scaling>
          <c:orientation val="minMax"/>
          <c:max val="130"/>
          <c:min val="7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ca-ES"/>
                  <a:t>Índex de Vulnerabilitat Social</a:t>
                </a:r>
              </a:p>
            </c:rich>
          </c:tx>
          <c:layout>
            <c:manualLayout>
              <c:xMode val="edge"/>
              <c:yMode val="edge"/>
              <c:x val="0.16555235174287278"/>
              <c:y val="0.89612163782260146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247693696"/>
        <c:crosses val="autoZero"/>
        <c:crossBetween val="midCat"/>
      </c:valAx>
      <c:valAx>
        <c:axId val="247693696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ca-ES"/>
                  <a:t>% despesa s. pressupost</a:t>
                </a:r>
              </a:p>
            </c:rich>
          </c:tx>
          <c:layout>
            <c:manualLayout>
              <c:xMode val="edge"/>
              <c:yMode val="edge"/>
              <c:x val="2.2809875789613957E-3"/>
              <c:y val="9.7001160895612601E-2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crossAx val="247691520"/>
        <c:crosses val="autoZero"/>
        <c:crossBetween val="midCat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1996887754992381"/>
          <c:y val="4.1523865072421499E-2"/>
          <c:w val="0.69757812315291057"/>
          <c:h val="0.75090834751183744"/>
        </c:manualLayout>
      </c:layout>
      <c:scatterChart>
        <c:scatterStyle val="lineMarker"/>
        <c:varyColors val="0"/>
        <c:ser>
          <c:idx val="0"/>
          <c:order val="0"/>
          <c:tx>
            <c:strRef>
              <c:f>'DESP ALTRES SERVEIS'!$AH$1</c:f>
              <c:strCache>
                <c:ptCount val="1"/>
                <c:pt idx="0">
                  <c:v>Esports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4"/>
            <c:spPr>
              <a:solidFill>
                <a:schemeClr val="accent1">
                  <a:alpha val="64000"/>
                </a:schemeClr>
              </a:solidFill>
            </c:spPr>
          </c:marker>
          <c:xVal>
            <c:numRef>
              <c:f>'DESP ALTRES SERVEIS'!$AG$2:$AG$48</c:f>
              <c:numCache>
                <c:formatCode>0.00</c:formatCode>
                <c:ptCount val="47"/>
                <c:pt idx="0">
                  <c:v>124.80900475140598</c:v>
                </c:pt>
                <c:pt idx="1">
                  <c:v>115.74655082711678</c:v>
                </c:pt>
                <c:pt idx="2">
                  <c:v>110.53545895573546</c:v>
                </c:pt>
                <c:pt idx="3">
                  <c:v>103.90479961887353</c:v>
                </c:pt>
                <c:pt idx="4">
                  <c:v>103.23149501733855</c:v>
                </c:pt>
                <c:pt idx="5">
                  <c:v>102.78356864743728</c:v>
                </c:pt>
                <c:pt idx="6">
                  <c:v>101.47413360202665</c:v>
                </c:pt>
                <c:pt idx="7">
                  <c:v>100.93628455923903</c:v>
                </c:pt>
                <c:pt idx="8">
                  <c:v>100.69938901154399</c:v>
                </c:pt>
                <c:pt idx="9">
                  <c:v>100.5532991784585</c:v>
                </c:pt>
                <c:pt idx="10">
                  <c:v>99.778691521065269</c:v>
                </c:pt>
                <c:pt idx="11">
                  <c:v>99.562070271560785</c:v>
                </c:pt>
                <c:pt idx="12">
                  <c:v>99.418874730411062</c:v>
                </c:pt>
                <c:pt idx="13">
                  <c:v>99.087985858682018</c:v>
                </c:pt>
                <c:pt idx="14">
                  <c:v>98.882965107162192</c:v>
                </c:pt>
                <c:pt idx="15">
                  <c:v>98.190930166704248</c:v>
                </c:pt>
                <c:pt idx="16">
                  <c:v>97.294434507941162</c:v>
                </c:pt>
                <c:pt idx="17">
                  <c:v>97.125222701283448</c:v>
                </c:pt>
                <c:pt idx="18">
                  <c:v>97.003849634946334</c:v>
                </c:pt>
                <c:pt idx="19">
                  <c:v>96.565535617695559</c:v>
                </c:pt>
                <c:pt idx="20">
                  <c:v>96.11463775749634</c:v>
                </c:pt>
                <c:pt idx="21">
                  <c:v>95.771110661584032</c:v>
                </c:pt>
                <c:pt idx="22">
                  <c:v>95.598785373772515</c:v>
                </c:pt>
                <c:pt idx="23">
                  <c:v>94.900614759417977</c:v>
                </c:pt>
                <c:pt idx="24">
                  <c:v>94.894105900792908</c:v>
                </c:pt>
                <c:pt idx="25">
                  <c:v>94.70714670541534</c:v>
                </c:pt>
                <c:pt idx="26">
                  <c:v>93.946975459247284</c:v>
                </c:pt>
                <c:pt idx="27">
                  <c:v>93.829861467029133</c:v>
                </c:pt>
                <c:pt idx="28">
                  <c:v>93.405406895033764</c:v>
                </c:pt>
                <c:pt idx="29">
                  <c:v>93.16510645152141</c:v>
                </c:pt>
                <c:pt idx="30">
                  <c:v>93.076778463110472</c:v>
                </c:pt>
                <c:pt idx="31">
                  <c:v>92.516284379653897</c:v>
                </c:pt>
                <c:pt idx="32">
                  <c:v>92.070147409401812</c:v>
                </c:pt>
                <c:pt idx="33">
                  <c:v>92.018825743268948</c:v>
                </c:pt>
                <c:pt idx="34">
                  <c:v>91.910509011351564</c:v>
                </c:pt>
                <c:pt idx="35">
                  <c:v>91.863307926310213</c:v>
                </c:pt>
                <c:pt idx="36">
                  <c:v>91.352441285208528</c:v>
                </c:pt>
                <c:pt idx="37">
                  <c:v>90.651368229571858</c:v>
                </c:pt>
                <c:pt idx="38">
                  <c:v>89.969239147635079</c:v>
                </c:pt>
                <c:pt idx="39">
                  <c:v>89.849881527152434</c:v>
                </c:pt>
                <c:pt idx="40">
                  <c:v>89.727701041103529</c:v>
                </c:pt>
                <c:pt idx="41">
                  <c:v>89.509129595786845</c:v>
                </c:pt>
                <c:pt idx="42">
                  <c:v>89.485197061488165</c:v>
                </c:pt>
                <c:pt idx="43">
                  <c:v>88.350201947395888</c:v>
                </c:pt>
                <c:pt idx="44">
                  <c:v>88.174748564394307</c:v>
                </c:pt>
                <c:pt idx="45">
                  <c:v>85.717983863429055</c:v>
                </c:pt>
                <c:pt idx="46">
                  <c:v>82.839228120537101</c:v>
                </c:pt>
              </c:numCache>
            </c:numRef>
          </c:xVal>
          <c:yVal>
            <c:numRef>
              <c:f>'DESP ALTRES SERVEIS'!$AH$2:$AH$48</c:f>
              <c:numCache>
                <c:formatCode>General</c:formatCode>
                <c:ptCount val="47"/>
                <c:pt idx="0">
                  <c:v>7.9</c:v>
                </c:pt>
                <c:pt idx="1">
                  <c:v>4.8</c:v>
                </c:pt>
                <c:pt idx="2">
                  <c:v>1.7</c:v>
                </c:pt>
                <c:pt idx="3">
                  <c:v>3.1</c:v>
                </c:pt>
                <c:pt idx="4">
                  <c:v>9</c:v>
                </c:pt>
                <c:pt idx="5">
                  <c:v>9</c:v>
                </c:pt>
                <c:pt idx="6">
                  <c:v>3.9</c:v>
                </c:pt>
                <c:pt idx="7">
                  <c:v>7.7</c:v>
                </c:pt>
                <c:pt idx="8">
                  <c:v>7.8</c:v>
                </c:pt>
                <c:pt idx="9">
                  <c:v>8.8000000000000007</c:v>
                </c:pt>
                <c:pt idx="10">
                  <c:v>7.8</c:v>
                </c:pt>
                <c:pt idx="11">
                  <c:v>9.9</c:v>
                </c:pt>
                <c:pt idx="12">
                  <c:v>9.6</c:v>
                </c:pt>
                <c:pt idx="13">
                  <c:v>9.9</c:v>
                </c:pt>
                <c:pt idx="14">
                  <c:v>8.3000000000000007</c:v>
                </c:pt>
                <c:pt idx="15">
                  <c:v>8.4</c:v>
                </c:pt>
                <c:pt idx="16">
                  <c:v>8.4</c:v>
                </c:pt>
                <c:pt idx="17">
                  <c:v>13.3</c:v>
                </c:pt>
                <c:pt idx="18">
                  <c:v>7.4</c:v>
                </c:pt>
                <c:pt idx="19">
                  <c:v>10.8</c:v>
                </c:pt>
                <c:pt idx="20">
                  <c:v>8.6999999999999993</c:v>
                </c:pt>
                <c:pt idx="21">
                  <c:v>4.5</c:v>
                </c:pt>
                <c:pt idx="22">
                  <c:v>5</c:v>
                </c:pt>
                <c:pt idx="23">
                  <c:v>6.9</c:v>
                </c:pt>
                <c:pt idx="24">
                  <c:v>7.2</c:v>
                </c:pt>
                <c:pt idx="25">
                  <c:v>7.6</c:v>
                </c:pt>
                <c:pt idx="26">
                  <c:v>5.8</c:v>
                </c:pt>
                <c:pt idx="27">
                  <c:v>9.1999999999999993</c:v>
                </c:pt>
                <c:pt idx="28">
                  <c:v>6.8</c:v>
                </c:pt>
                <c:pt idx="29">
                  <c:v>5.9</c:v>
                </c:pt>
                <c:pt idx="30">
                  <c:v>6.4</c:v>
                </c:pt>
                <c:pt idx="31">
                  <c:v>2.1</c:v>
                </c:pt>
                <c:pt idx="32">
                  <c:v>7</c:v>
                </c:pt>
                <c:pt idx="33">
                  <c:v>8.3000000000000007</c:v>
                </c:pt>
                <c:pt idx="34">
                  <c:v>7.6</c:v>
                </c:pt>
                <c:pt idx="35">
                  <c:v>4.4000000000000004</c:v>
                </c:pt>
                <c:pt idx="36">
                  <c:v>6.2</c:v>
                </c:pt>
                <c:pt idx="37">
                  <c:v>5.9</c:v>
                </c:pt>
                <c:pt idx="38">
                  <c:v>6.7</c:v>
                </c:pt>
                <c:pt idx="39">
                  <c:v>5.8</c:v>
                </c:pt>
                <c:pt idx="40">
                  <c:v>11.1</c:v>
                </c:pt>
                <c:pt idx="41">
                  <c:v>8.4</c:v>
                </c:pt>
                <c:pt idx="42">
                  <c:v>8.9</c:v>
                </c:pt>
                <c:pt idx="43">
                  <c:v>9.5</c:v>
                </c:pt>
                <c:pt idx="44">
                  <c:v>9.6</c:v>
                </c:pt>
                <c:pt idx="45">
                  <c:v>8.3000000000000007</c:v>
                </c:pt>
                <c:pt idx="46">
                  <c:v>8.1999999999999993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828-4327-B5C7-936D21E108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7889920"/>
        <c:axId val="247892992"/>
      </c:scatterChart>
      <c:valAx>
        <c:axId val="247889920"/>
        <c:scaling>
          <c:orientation val="minMax"/>
          <c:max val="130"/>
          <c:min val="7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ca-ES"/>
                  <a:t>Índex de Vulnerabilitat Social</a:t>
                </a:r>
              </a:p>
            </c:rich>
          </c:tx>
          <c:layout>
            <c:manualLayout>
              <c:xMode val="edge"/>
              <c:yMode val="edge"/>
              <c:x val="0.16555235174287278"/>
              <c:y val="0.89612163782260146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247892992"/>
        <c:crosses val="autoZero"/>
        <c:crossBetween val="midCat"/>
      </c:valAx>
      <c:valAx>
        <c:axId val="247892992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ca-ES"/>
                  <a:t>% despesa s. pressupost</a:t>
                </a:r>
              </a:p>
            </c:rich>
          </c:tx>
          <c:layout>
            <c:manualLayout>
              <c:xMode val="edge"/>
              <c:yMode val="edge"/>
              <c:x val="2.2809875789613957E-3"/>
              <c:y val="9.7001160895612601E-2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247889920"/>
        <c:crosses val="autoZero"/>
        <c:crossBetween val="midCat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1996887754992381"/>
          <c:y val="4.1523865072421499E-2"/>
          <c:w val="0.69757812315291057"/>
          <c:h val="0.75090834751183744"/>
        </c:manualLayout>
      </c:layout>
      <c:scatterChart>
        <c:scatterStyle val="lineMarker"/>
        <c:varyColors val="0"/>
        <c:ser>
          <c:idx val="0"/>
          <c:order val="0"/>
          <c:tx>
            <c:strRef>
              <c:f>'DESP ALTRES SERVEIS'!$AJ$1</c:f>
              <c:strCache>
                <c:ptCount val="1"/>
                <c:pt idx="0">
                  <c:v>Fires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4"/>
            <c:spPr>
              <a:solidFill>
                <a:schemeClr val="accent1">
                  <a:alpha val="64000"/>
                </a:schemeClr>
              </a:solidFill>
            </c:spPr>
          </c:marker>
          <c:xVal>
            <c:numRef>
              <c:f>'DESP ALTRES SERVEIS'!$AI$2:$AI$37</c:f>
              <c:numCache>
                <c:formatCode>0.00</c:formatCode>
                <c:ptCount val="36"/>
                <c:pt idx="0">
                  <c:v>110.53439786969645</c:v>
                </c:pt>
                <c:pt idx="1">
                  <c:v>107.87835327246172</c:v>
                </c:pt>
                <c:pt idx="2">
                  <c:v>104.19692991813739</c:v>
                </c:pt>
                <c:pt idx="3">
                  <c:v>103.90479961887353</c:v>
                </c:pt>
                <c:pt idx="4">
                  <c:v>103.23149501733855</c:v>
                </c:pt>
                <c:pt idx="5">
                  <c:v>100.69938901154399</c:v>
                </c:pt>
                <c:pt idx="6">
                  <c:v>100.5532991784585</c:v>
                </c:pt>
                <c:pt idx="7">
                  <c:v>99.087985858682018</c:v>
                </c:pt>
                <c:pt idx="8">
                  <c:v>98.190930166704248</c:v>
                </c:pt>
                <c:pt idx="9">
                  <c:v>96.87289696404207</c:v>
                </c:pt>
                <c:pt idx="10">
                  <c:v>96.402302298863177</c:v>
                </c:pt>
                <c:pt idx="11">
                  <c:v>96.13643093188756</c:v>
                </c:pt>
                <c:pt idx="12">
                  <c:v>96.11463775749634</c:v>
                </c:pt>
                <c:pt idx="13">
                  <c:v>95.027128788229348</c:v>
                </c:pt>
                <c:pt idx="14">
                  <c:v>94.70714670541534</c:v>
                </c:pt>
                <c:pt idx="15">
                  <c:v>94.246879194179613</c:v>
                </c:pt>
                <c:pt idx="16">
                  <c:v>93.458608230736758</c:v>
                </c:pt>
                <c:pt idx="17">
                  <c:v>93.405406895033764</c:v>
                </c:pt>
                <c:pt idx="18">
                  <c:v>93.40305427515969</c:v>
                </c:pt>
                <c:pt idx="19">
                  <c:v>93.076778463110472</c:v>
                </c:pt>
                <c:pt idx="20">
                  <c:v>92.516284379653897</c:v>
                </c:pt>
                <c:pt idx="21">
                  <c:v>92.070147409401812</c:v>
                </c:pt>
                <c:pt idx="22">
                  <c:v>92.018825743268948</c:v>
                </c:pt>
                <c:pt idx="23">
                  <c:v>91.910509011351564</c:v>
                </c:pt>
                <c:pt idx="24">
                  <c:v>91.352441285208528</c:v>
                </c:pt>
                <c:pt idx="25">
                  <c:v>90.651368229571858</c:v>
                </c:pt>
                <c:pt idx="26">
                  <c:v>89.969239147635079</c:v>
                </c:pt>
                <c:pt idx="27">
                  <c:v>89.834107459382267</c:v>
                </c:pt>
                <c:pt idx="28">
                  <c:v>89.727701041103529</c:v>
                </c:pt>
                <c:pt idx="29">
                  <c:v>89.509129595786845</c:v>
                </c:pt>
                <c:pt idx="30">
                  <c:v>89.485197061488165</c:v>
                </c:pt>
                <c:pt idx="31">
                  <c:v>88.411528325006486</c:v>
                </c:pt>
                <c:pt idx="32">
                  <c:v>88.236237273971128</c:v>
                </c:pt>
                <c:pt idx="33">
                  <c:v>88.174748564394307</c:v>
                </c:pt>
                <c:pt idx="34">
                  <c:v>86.921946501621193</c:v>
                </c:pt>
                <c:pt idx="35">
                  <c:v>82.839228120537101</c:v>
                </c:pt>
              </c:numCache>
            </c:numRef>
          </c:xVal>
          <c:yVal>
            <c:numRef>
              <c:f>'DESP ALTRES SERVEIS'!$AJ$2:$AJ$37</c:f>
              <c:numCache>
                <c:formatCode>General</c:formatCode>
                <c:ptCount val="36"/>
                <c:pt idx="0">
                  <c:v>0.24</c:v>
                </c:pt>
                <c:pt idx="1">
                  <c:v>0.59</c:v>
                </c:pt>
                <c:pt idx="2">
                  <c:v>1.1000000000000001</c:v>
                </c:pt>
                <c:pt idx="3">
                  <c:v>7.0000000000000007E-2</c:v>
                </c:pt>
                <c:pt idx="4">
                  <c:v>2.5</c:v>
                </c:pt>
                <c:pt idx="5">
                  <c:v>0.33</c:v>
                </c:pt>
                <c:pt idx="6">
                  <c:v>0.06</c:v>
                </c:pt>
                <c:pt idx="7">
                  <c:v>0.24</c:v>
                </c:pt>
                <c:pt idx="8">
                  <c:v>1.6</c:v>
                </c:pt>
                <c:pt idx="9">
                  <c:v>0.59</c:v>
                </c:pt>
                <c:pt idx="10">
                  <c:v>0.43</c:v>
                </c:pt>
                <c:pt idx="11">
                  <c:v>0.25</c:v>
                </c:pt>
                <c:pt idx="12">
                  <c:v>0.32</c:v>
                </c:pt>
                <c:pt idx="13">
                  <c:v>0.08</c:v>
                </c:pt>
                <c:pt idx="14">
                  <c:v>0.41</c:v>
                </c:pt>
                <c:pt idx="15">
                  <c:v>0.59</c:v>
                </c:pt>
                <c:pt idx="16">
                  <c:v>0.54</c:v>
                </c:pt>
                <c:pt idx="17">
                  <c:v>0.09</c:v>
                </c:pt>
                <c:pt idx="18">
                  <c:v>0.74</c:v>
                </c:pt>
                <c:pt idx="19">
                  <c:v>0.38</c:v>
                </c:pt>
                <c:pt idx="20">
                  <c:v>7.0000000000000007E-2</c:v>
                </c:pt>
                <c:pt idx="21">
                  <c:v>0.34</c:v>
                </c:pt>
                <c:pt idx="22">
                  <c:v>0.13</c:v>
                </c:pt>
                <c:pt idx="23">
                  <c:v>0.39</c:v>
                </c:pt>
                <c:pt idx="24">
                  <c:v>0.16</c:v>
                </c:pt>
                <c:pt idx="25">
                  <c:v>0.71</c:v>
                </c:pt>
                <c:pt idx="26">
                  <c:v>0.35</c:v>
                </c:pt>
                <c:pt idx="27">
                  <c:v>0.43</c:v>
                </c:pt>
                <c:pt idx="28">
                  <c:v>0.14000000000000001</c:v>
                </c:pt>
                <c:pt idx="29">
                  <c:v>0.59</c:v>
                </c:pt>
                <c:pt idx="30">
                  <c:v>1.7</c:v>
                </c:pt>
                <c:pt idx="31">
                  <c:v>0.69</c:v>
                </c:pt>
                <c:pt idx="32">
                  <c:v>0.04</c:v>
                </c:pt>
                <c:pt idx="33">
                  <c:v>0.38</c:v>
                </c:pt>
                <c:pt idx="34">
                  <c:v>0.05</c:v>
                </c:pt>
                <c:pt idx="35">
                  <c:v>0.12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870-4304-B5C7-06AE87D9D8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7933568"/>
        <c:axId val="247960704"/>
      </c:scatterChart>
      <c:valAx>
        <c:axId val="247933568"/>
        <c:scaling>
          <c:orientation val="minMax"/>
          <c:max val="130"/>
          <c:min val="7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ca-ES"/>
                  <a:t>Índex de Vulnerabilitat Social</a:t>
                </a:r>
              </a:p>
            </c:rich>
          </c:tx>
          <c:layout>
            <c:manualLayout>
              <c:xMode val="edge"/>
              <c:yMode val="edge"/>
              <c:x val="0.16555235174287278"/>
              <c:y val="0.89612163782260146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247960704"/>
        <c:crosses val="autoZero"/>
        <c:crossBetween val="midCat"/>
      </c:valAx>
      <c:valAx>
        <c:axId val="247960704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ca-ES"/>
                  <a:t>% despesa s. pressupost</a:t>
                </a:r>
              </a:p>
            </c:rich>
          </c:tx>
          <c:layout>
            <c:manualLayout>
              <c:xMode val="edge"/>
              <c:yMode val="edge"/>
              <c:x val="2.2809875789613957E-3"/>
              <c:y val="9.7001160895612601E-2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crossAx val="247933568"/>
        <c:crosses val="autoZero"/>
        <c:crossBetween val="midCat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1996887754992381"/>
          <c:y val="4.1523865072421499E-2"/>
          <c:w val="0.69757812315291057"/>
          <c:h val="0.83570450347262415"/>
        </c:manualLayout>
      </c:layout>
      <c:scatterChart>
        <c:scatterStyle val="lineMarker"/>
        <c:varyColors val="0"/>
        <c:ser>
          <c:idx val="0"/>
          <c:order val="0"/>
          <c:tx>
            <c:strRef>
              <c:f>'DESP ALTRES SERVEIS'!$AL$1</c:f>
              <c:strCache>
                <c:ptCount val="1"/>
                <c:pt idx="0">
                  <c:v>Mediació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4"/>
            <c:spPr>
              <a:solidFill>
                <a:schemeClr val="accent1">
                  <a:alpha val="64000"/>
                </a:schemeClr>
              </a:solidFill>
            </c:spPr>
          </c:marker>
          <c:trendline>
            <c:spPr>
              <a:ln w="19050">
                <a:solidFill>
                  <a:schemeClr val="accent2"/>
                </a:solidFill>
              </a:ln>
            </c:spPr>
            <c:trendlineType val="linear"/>
            <c:dispRSqr val="0"/>
            <c:dispEq val="0"/>
          </c:trendline>
          <c:xVal>
            <c:numRef>
              <c:f>'DESP ALTRES SERVEIS'!$AK$2:$AK$34</c:f>
              <c:numCache>
                <c:formatCode>0.00</c:formatCode>
                <c:ptCount val="33"/>
                <c:pt idx="0">
                  <c:v>115.74655082711678</c:v>
                </c:pt>
                <c:pt idx="1">
                  <c:v>101.47413360202665</c:v>
                </c:pt>
                <c:pt idx="2">
                  <c:v>100.69938901154399</c:v>
                </c:pt>
                <c:pt idx="3">
                  <c:v>100.5532991784585</c:v>
                </c:pt>
                <c:pt idx="4">
                  <c:v>97.685069963625637</c:v>
                </c:pt>
                <c:pt idx="5">
                  <c:v>97.003849634946334</c:v>
                </c:pt>
                <c:pt idx="6">
                  <c:v>96.402302298863177</c:v>
                </c:pt>
                <c:pt idx="7">
                  <c:v>96.11463775749634</c:v>
                </c:pt>
                <c:pt idx="8">
                  <c:v>95.923656453083623</c:v>
                </c:pt>
                <c:pt idx="9">
                  <c:v>95.771110661584032</c:v>
                </c:pt>
                <c:pt idx="10">
                  <c:v>93.833662686191261</c:v>
                </c:pt>
                <c:pt idx="11">
                  <c:v>93.076778463110472</c:v>
                </c:pt>
                <c:pt idx="12">
                  <c:v>92.516284379653897</c:v>
                </c:pt>
                <c:pt idx="13">
                  <c:v>92.302546510859713</c:v>
                </c:pt>
                <c:pt idx="14">
                  <c:v>92.070147409401812</c:v>
                </c:pt>
                <c:pt idx="15">
                  <c:v>92.018825743268948</c:v>
                </c:pt>
                <c:pt idx="16">
                  <c:v>91.910509011351564</c:v>
                </c:pt>
                <c:pt idx="17">
                  <c:v>91.863307926310213</c:v>
                </c:pt>
                <c:pt idx="18">
                  <c:v>91.723137166754242</c:v>
                </c:pt>
                <c:pt idx="19">
                  <c:v>91.352441285208528</c:v>
                </c:pt>
                <c:pt idx="20">
                  <c:v>90.651368229571858</c:v>
                </c:pt>
                <c:pt idx="21">
                  <c:v>89.969239147635079</c:v>
                </c:pt>
                <c:pt idx="22">
                  <c:v>89.509129595786845</c:v>
                </c:pt>
                <c:pt idx="23">
                  <c:v>88.890903115150365</c:v>
                </c:pt>
                <c:pt idx="24">
                  <c:v>88.729511664989104</c:v>
                </c:pt>
                <c:pt idx="25">
                  <c:v>88.448268732010519</c:v>
                </c:pt>
                <c:pt idx="26">
                  <c:v>88.350201947395888</c:v>
                </c:pt>
                <c:pt idx="27">
                  <c:v>88.174748564394307</c:v>
                </c:pt>
                <c:pt idx="28">
                  <c:v>86.921946501621193</c:v>
                </c:pt>
                <c:pt idx="29">
                  <c:v>86.338644102062148</c:v>
                </c:pt>
                <c:pt idx="30">
                  <c:v>85.717983863429055</c:v>
                </c:pt>
                <c:pt idx="31">
                  <c:v>82.839228120537101</c:v>
                </c:pt>
                <c:pt idx="32">
                  <c:v>82.064344685298551</c:v>
                </c:pt>
              </c:numCache>
            </c:numRef>
          </c:xVal>
          <c:yVal>
            <c:numRef>
              <c:f>'DESP ALTRES SERVEIS'!$AL$2:$AL$34</c:f>
              <c:numCache>
                <c:formatCode>General</c:formatCode>
                <c:ptCount val="33"/>
                <c:pt idx="0">
                  <c:v>7.0000000000000007E-2</c:v>
                </c:pt>
                <c:pt idx="1">
                  <c:v>0.12</c:v>
                </c:pt>
                <c:pt idx="2">
                  <c:v>7.0000000000000007E-2</c:v>
                </c:pt>
                <c:pt idx="3">
                  <c:v>0.08</c:v>
                </c:pt>
                <c:pt idx="4">
                  <c:v>0.11</c:v>
                </c:pt>
                <c:pt idx="5">
                  <c:v>0.15</c:v>
                </c:pt>
                <c:pt idx="6">
                  <c:v>0.1</c:v>
                </c:pt>
                <c:pt idx="7">
                  <c:v>0.28000000000000003</c:v>
                </c:pt>
                <c:pt idx="8">
                  <c:v>0.13</c:v>
                </c:pt>
                <c:pt idx="9">
                  <c:v>0.14000000000000001</c:v>
                </c:pt>
                <c:pt idx="10">
                  <c:v>0.14000000000000001</c:v>
                </c:pt>
                <c:pt idx="11">
                  <c:v>0.13</c:v>
                </c:pt>
                <c:pt idx="12">
                  <c:v>0.3</c:v>
                </c:pt>
                <c:pt idx="13">
                  <c:v>0.21</c:v>
                </c:pt>
                <c:pt idx="14">
                  <c:v>0.14000000000000001</c:v>
                </c:pt>
                <c:pt idx="15">
                  <c:v>0.14000000000000001</c:v>
                </c:pt>
                <c:pt idx="16">
                  <c:v>0.13</c:v>
                </c:pt>
                <c:pt idx="17">
                  <c:v>0.11</c:v>
                </c:pt>
                <c:pt idx="18">
                  <c:v>0.13</c:v>
                </c:pt>
                <c:pt idx="19">
                  <c:v>0.06</c:v>
                </c:pt>
                <c:pt idx="20">
                  <c:v>0.1</c:v>
                </c:pt>
                <c:pt idx="21">
                  <c:v>0.14000000000000001</c:v>
                </c:pt>
                <c:pt idx="22">
                  <c:v>0.18</c:v>
                </c:pt>
                <c:pt idx="23">
                  <c:v>0.25</c:v>
                </c:pt>
                <c:pt idx="24">
                  <c:v>7.0000000000000007E-2</c:v>
                </c:pt>
                <c:pt idx="25">
                  <c:v>0.14000000000000001</c:v>
                </c:pt>
                <c:pt idx="26">
                  <c:v>0.15</c:v>
                </c:pt>
                <c:pt idx="27">
                  <c:v>0.12</c:v>
                </c:pt>
                <c:pt idx="28">
                  <c:v>0.2</c:v>
                </c:pt>
                <c:pt idx="29">
                  <c:v>0.08</c:v>
                </c:pt>
                <c:pt idx="30">
                  <c:v>0.14000000000000001</c:v>
                </c:pt>
                <c:pt idx="31">
                  <c:v>0.17</c:v>
                </c:pt>
                <c:pt idx="32">
                  <c:v>0.75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17C-4A9A-A43B-53F762A7D8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7981952"/>
        <c:axId val="247984128"/>
      </c:scatterChart>
      <c:valAx>
        <c:axId val="247981952"/>
        <c:scaling>
          <c:orientation val="minMax"/>
          <c:max val="130"/>
          <c:min val="7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ca-ES"/>
                  <a:t>Índex de Vulnerabilitat Social</a:t>
                </a:r>
              </a:p>
            </c:rich>
          </c:tx>
          <c:layout>
            <c:manualLayout>
              <c:xMode val="edge"/>
              <c:yMode val="edge"/>
              <c:x val="0.16555235174287278"/>
              <c:y val="0.89612163782260146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247984128"/>
        <c:crosses val="autoZero"/>
        <c:crossBetween val="midCat"/>
      </c:valAx>
      <c:valAx>
        <c:axId val="247984128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ca-ES"/>
                  <a:t>% despesa s. pressupost</a:t>
                </a:r>
              </a:p>
            </c:rich>
          </c:tx>
          <c:layout>
            <c:manualLayout>
              <c:xMode val="edge"/>
              <c:yMode val="edge"/>
              <c:x val="2.2809875789613957E-3"/>
              <c:y val="9.7001160895612601E-2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crossAx val="247981952"/>
        <c:crosses val="autoZero"/>
        <c:crossBetween val="midCat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1996887754992381"/>
          <c:y val="4.1523865072421499E-2"/>
          <c:w val="0.69757812315291057"/>
          <c:h val="0.75090834751183744"/>
        </c:manualLayout>
      </c:layout>
      <c:scatterChart>
        <c:scatterStyle val="lineMarker"/>
        <c:varyColors val="0"/>
        <c:ser>
          <c:idx val="0"/>
          <c:order val="0"/>
          <c:tx>
            <c:strRef>
              <c:f>'DESP ALTRES SERVEIS'!$AD$1</c:f>
              <c:strCache>
                <c:ptCount val="1"/>
                <c:pt idx="0">
                  <c:v>Música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4"/>
            <c:spPr>
              <a:solidFill>
                <a:schemeClr val="accent1">
                  <a:alpha val="64000"/>
                </a:schemeClr>
              </a:solidFill>
            </c:spPr>
          </c:marker>
          <c:xVal>
            <c:numRef>
              <c:f>'DESP ALTRES SERVEIS'!$AC$2:$AC$41</c:f>
              <c:numCache>
                <c:formatCode>0.00</c:formatCode>
                <c:ptCount val="40"/>
                <c:pt idx="0">
                  <c:v>115.74655082711678</c:v>
                </c:pt>
                <c:pt idx="1">
                  <c:v>115.49846976800961</c:v>
                </c:pt>
                <c:pt idx="2">
                  <c:v>112.91061297004124</c:v>
                </c:pt>
                <c:pt idx="3">
                  <c:v>109.57609866847574</c:v>
                </c:pt>
                <c:pt idx="4">
                  <c:v>103.90479961887353</c:v>
                </c:pt>
                <c:pt idx="5">
                  <c:v>103.23149501733855</c:v>
                </c:pt>
                <c:pt idx="6">
                  <c:v>101.29267224732889</c:v>
                </c:pt>
                <c:pt idx="7">
                  <c:v>100.93628455923903</c:v>
                </c:pt>
                <c:pt idx="8">
                  <c:v>100.69938901154399</c:v>
                </c:pt>
                <c:pt idx="9">
                  <c:v>100.5532991784585</c:v>
                </c:pt>
                <c:pt idx="10">
                  <c:v>99.778691521065269</c:v>
                </c:pt>
                <c:pt idx="11">
                  <c:v>97.685069963625637</c:v>
                </c:pt>
                <c:pt idx="12">
                  <c:v>97.510573261149176</c:v>
                </c:pt>
                <c:pt idx="13">
                  <c:v>97.294434507941162</c:v>
                </c:pt>
                <c:pt idx="14">
                  <c:v>97.003849634946334</c:v>
                </c:pt>
                <c:pt idx="15">
                  <c:v>96.87289696404207</c:v>
                </c:pt>
                <c:pt idx="16">
                  <c:v>96.402302298863177</c:v>
                </c:pt>
                <c:pt idx="17">
                  <c:v>96.11463775749634</c:v>
                </c:pt>
                <c:pt idx="18">
                  <c:v>95.923656453083623</c:v>
                </c:pt>
                <c:pt idx="19">
                  <c:v>95.879135400908353</c:v>
                </c:pt>
                <c:pt idx="20">
                  <c:v>95.771110661584032</c:v>
                </c:pt>
                <c:pt idx="21">
                  <c:v>95.598785373772515</c:v>
                </c:pt>
                <c:pt idx="22">
                  <c:v>95.027128788229348</c:v>
                </c:pt>
                <c:pt idx="23">
                  <c:v>94.903134300013704</c:v>
                </c:pt>
                <c:pt idx="24">
                  <c:v>94.894105900792908</c:v>
                </c:pt>
                <c:pt idx="25">
                  <c:v>94.246879194179613</c:v>
                </c:pt>
                <c:pt idx="26">
                  <c:v>93.833662686191261</c:v>
                </c:pt>
                <c:pt idx="27">
                  <c:v>93.793572576993697</c:v>
                </c:pt>
                <c:pt idx="28">
                  <c:v>93.56037782213258</c:v>
                </c:pt>
                <c:pt idx="29">
                  <c:v>93.405406895033764</c:v>
                </c:pt>
                <c:pt idx="30">
                  <c:v>93.076778463110472</c:v>
                </c:pt>
                <c:pt idx="31">
                  <c:v>92.417121588431016</c:v>
                </c:pt>
                <c:pt idx="32">
                  <c:v>91.863307926310213</c:v>
                </c:pt>
                <c:pt idx="33">
                  <c:v>91.723137166754242</c:v>
                </c:pt>
                <c:pt idx="34">
                  <c:v>89.509129595786845</c:v>
                </c:pt>
                <c:pt idx="35">
                  <c:v>88.448268732010519</c:v>
                </c:pt>
                <c:pt idx="36">
                  <c:v>88.174748564394307</c:v>
                </c:pt>
                <c:pt idx="37">
                  <c:v>86.921946501621193</c:v>
                </c:pt>
                <c:pt idx="38">
                  <c:v>85.717983863429055</c:v>
                </c:pt>
                <c:pt idx="39">
                  <c:v>82.064344685298551</c:v>
                </c:pt>
              </c:numCache>
            </c:numRef>
          </c:xVal>
          <c:yVal>
            <c:numRef>
              <c:f>'DESP ALTRES SERVEIS'!$AD$2:$AD$41</c:f>
              <c:numCache>
                <c:formatCode>General</c:formatCode>
                <c:ptCount val="40"/>
                <c:pt idx="0">
                  <c:v>1.3</c:v>
                </c:pt>
                <c:pt idx="1">
                  <c:v>2.4</c:v>
                </c:pt>
                <c:pt idx="2">
                  <c:v>1.3</c:v>
                </c:pt>
                <c:pt idx="3">
                  <c:v>3.7</c:v>
                </c:pt>
                <c:pt idx="4">
                  <c:v>2.1</c:v>
                </c:pt>
                <c:pt idx="5">
                  <c:v>2.7</c:v>
                </c:pt>
                <c:pt idx="6">
                  <c:v>0.63</c:v>
                </c:pt>
                <c:pt idx="7">
                  <c:v>6.2</c:v>
                </c:pt>
                <c:pt idx="8">
                  <c:v>3.2</c:v>
                </c:pt>
                <c:pt idx="9">
                  <c:v>1.3</c:v>
                </c:pt>
                <c:pt idx="10">
                  <c:v>1.1000000000000001</c:v>
                </c:pt>
                <c:pt idx="11">
                  <c:v>1.3</c:v>
                </c:pt>
                <c:pt idx="12">
                  <c:v>4.9000000000000004</c:v>
                </c:pt>
                <c:pt idx="13">
                  <c:v>3</c:v>
                </c:pt>
                <c:pt idx="14">
                  <c:v>1.8</c:v>
                </c:pt>
                <c:pt idx="15">
                  <c:v>4.5999999999999996</c:v>
                </c:pt>
                <c:pt idx="16">
                  <c:v>1.8</c:v>
                </c:pt>
                <c:pt idx="17">
                  <c:v>1.9</c:v>
                </c:pt>
                <c:pt idx="18">
                  <c:v>3.2</c:v>
                </c:pt>
                <c:pt idx="19">
                  <c:v>1.6</c:v>
                </c:pt>
                <c:pt idx="20">
                  <c:v>2.2999999999999998</c:v>
                </c:pt>
                <c:pt idx="21">
                  <c:v>0.24</c:v>
                </c:pt>
                <c:pt idx="22">
                  <c:v>7.8</c:v>
                </c:pt>
                <c:pt idx="23">
                  <c:v>5.5</c:v>
                </c:pt>
                <c:pt idx="24">
                  <c:v>3.2</c:v>
                </c:pt>
                <c:pt idx="25">
                  <c:v>4.9000000000000004</c:v>
                </c:pt>
                <c:pt idx="26">
                  <c:v>3.5</c:v>
                </c:pt>
                <c:pt idx="27">
                  <c:v>2.8</c:v>
                </c:pt>
                <c:pt idx="28">
                  <c:v>2</c:v>
                </c:pt>
                <c:pt idx="29">
                  <c:v>1.1000000000000001</c:v>
                </c:pt>
                <c:pt idx="30">
                  <c:v>0.68</c:v>
                </c:pt>
                <c:pt idx="31">
                  <c:v>3.3</c:v>
                </c:pt>
                <c:pt idx="32">
                  <c:v>0.71</c:v>
                </c:pt>
                <c:pt idx="33">
                  <c:v>1.4</c:v>
                </c:pt>
                <c:pt idx="34">
                  <c:v>0.92</c:v>
                </c:pt>
                <c:pt idx="35">
                  <c:v>2.1</c:v>
                </c:pt>
                <c:pt idx="36">
                  <c:v>0.94</c:v>
                </c:pt>
                <c:pt idx="37">
                  <c:v>0.75</c:v>
                </c:pt>
                <c:pt idx="38">
                  <c:v>0.6</c:v>
                </c:pt>
                <c:pt idx="39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409-4272-93C5-F893CFA100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0600832"/>
        <c:axId val="250607488"/>
      </c:scatterChart>
      <c:valAx>
        <c:axId val="250600832"/>
        <c:scaling>
          <c:orientation val="minMax"/>
          <c:max val="130"/>
          <c:min val="7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ca-ES"/>
                  <a:t>Índex de Vulnerabilitat Social</a:t>
                </a:r>
              </a:p>
            </c:rich>
          </c:tx>
          <c:layout>
            <c:manualLayout>
              <c:xMode val="edge"/>
              <c:yMode val="edge"/>
              <c:x val="0.16555235174287278"/>
              <c:y val="0.89612163782260146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250607488"/>
        <c:crosses val="autoZero"/>
        <c:crossBetween val="midCat"/>
      </c:valAx>
      <c:valAx>
        <c:axId val="250607488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ca-ES"/>
                  <a:t>% despesa s. pressupost</a:t>
                </a:r>
              </a:p>
            </c:rich>
          </c:tx>
          <c:layout>
            <c:manualLayout>
              <c:xMode val="edge"/>
              <c:yMode val="edge"/>
              <c:x val="2.2809875789613957E-3"/>
              <c:y val="9.7001160895612601E-2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250600832"/>
        <c:crosses val="autoZero"/>
        <c:crossBetween val="midCat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1996887754992381"/>
          <c:y val="4.1523865072421499E-2"/>
          <c:w val="0.69757812315291057"/>
          <c:h val="0.75090834751183744"/>
        </c:manualLayout>
      </c:layout>
      <c:scatterChart>
        <c:scatterStyle val="lineMarker"/>
        <c:varyColors val="0"/>
        <c:ser>
          <c:idx val="0"/>
          <c:order val="0"/>
          <c:tx>
            <c:strRef>
              <c:f>'DESP ALTRES SERVEIS'!$AP$1</c:f>
              <c:strCache>
                <c:ptCount val="1"/>
                <c:pt idx="0">
                  <c:v>Neteja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4"/>
            <c:spPr>
              <a:solidFill>
                <a:schemeClr val="accent1">
                  <a:alpha val="64000"/>
                </a:schemeClr>
              </a:solidFill>
            </c:spPr>
          </c:marker>
          <c:trendline>
            <c:spPr>
              <a:ln w="19050">
                <a:solidFill>
                  <a:schemeClr val="accent2"/>
                </a:solidFill>
              </a:ln>
            </c:spPr>
            <c:trendlineType val="linear"/>
            <c:dispRSqr val="0"/>
            <c:dispEq val="0"/>
          </c:trendline>
          <c:xVal>
            <c:numRef>
              <c:f>'DESP ALTRES SERVEIS'!$AO$2:$AO$49</c:f>
              <c:numCache>
                <c:formatCode>0.00</c:formatCode>
                <c:ptCount val="48"/>
                <c:pt idx="0">
                  <c:v>124.80900475140598</c:v>
                </c:pt>
                <c:pt idx="1">
                  <c:v>116.05112159295686</c:v>
                </c:pt>
                <c:pt idx="2">
                  <c:v>115.74655082711678</c:v>
                </c:pt>
                <c:pt idx="3">
                  <c:v>112.91061297004124</c:v>
                </c:pt>
                <c:pt idx="4">
                  <c:v>110.27421056521041</c:v>
                </c:pt>
                <c:pt idx="5">
                  <c:v>109.57609866847574</c:v>
                </c:pt>
                <c:pt idx="6">
                  <c:v>108.36280012429792</c:v>
                </c:pt>
                <c:pt idx="7">
                  <c:v>106.71883738566723</c:v>
                </c:pt>
                <c:pt idx="8">
                  <c:v>106.49397325618634</c:v>
                </c:pt>
                <c:pt idx="9">
                  <c:v>105.73166763697677</c:v>
                </c:pt>
                <c:pt idx="10">
                  <c:v>103.90479961887353</c:v>
                </c:pt>
                <c:pt idx="11">
                  <c:v>102.56414012722786</c:v>
                </c:pt>
                <c:pt idx="12">
                  <c:v>101.47413360202665</c:v>
                </c:pt>
                <c:pt idx="13">
                  <c:v>101.29267224732889</c:v>
                </c:pt>
                <c:pt idx="14">
                  <c:v>100.69938901154399</c:v>
                </c:pt>
                <c:pt idx="15">
                  <c:v>100.5532991784585</c:v>
                </c:pt>
                <c:pt idx="16">
                  <c:v>100.42707791096211</c:v>
                </c:pt>
                <c:pt idx="17">
                  <c:v>99.087985858682018</c:v>
                </c:pt>
                <c:pt idx="18">
                  <c:v>99.063371824133469</c:v>
                </c:pt>
                <c:pt idx="19">
                  <c:v>98.373977383176737</c:v>
                </c:pt>
                <c:pt idx="20">
                  <c:v>98.190930166704248</c:v>
                </c:pt>
                <c:pt idx="21">
                  <c:v>97.957443971913506</c:v>
                </c:pt>
                <c:pt idx="22">
                  <c:v>97.685069963625637</c:v>
                </c:pt>
                <c:pt idx="23">
                  <c:v>97.003849634946334</c:v>
                </c:pt>
                <c:pt idx="24">
                  <c:v>96.912681053930015</c:v>
                </c:pt>
                <c:pt idx="25">
                  <c:v>96.884627703091127</c:v>
                </c:pt>
                <c:pt idx="26">
                  <c:v>96.87289696404207</c:v>
                </c:pt>
                <c:pt idx="27">
                  <c:v>96.402302298863177</c:v>
                </c:pt>
                <c:pt idx="28">
                  <c:v>95.771110661584032</c:v>
                </c:pt>
                <c:pt idx="29">
                  <c:v>94.35701970960838</c:v>
                </c:pt>
                <c:pt idx="30">
                  <c:v>93.793572576993697</c:v>
                </c:pt>
                <c:pt idx="31">
                  <c:v>93.405406895033764</c:v>
                </c:pt>
                <c:pt idx="32">
                  <c:v>93.076778463110472</c:v>
                </c:pt>
                <c:pt idx="33">
                  <c:v>92.516284379653897</c:v>
                </c:pt>
                <c:pt idx="34">
                  <c:v>92.070147409401812</c:v>
                </c:pt>
                <c:pt idx="35">
                  <c:v>92.018825743268948</c:v>
                </c:pt>
                <c:pt idx="36">
                  <c:v>91.910509011351564</c:v>
                </c:pt>
                <c:pt idx="37">
                  <c:v>91.863307926310213</c:v>
                </c:pt>
                <c:pt idx="38">
                  <c:v>91.723137166754242</c:v>
                </c:pt>
                <c:pt idx="39">
                  <c:v>91.352441285208528</c:v>
                </c:pt>
                <c:pt idx="40">
                  <c:v>90.804194973918229</c:v>
                </c:pt>
                <c:pt idx="41">
                  <c:v>90.651368229571858</c:v>
                </c:pt>
                <c:pt idx="42">
                  <c:v>89.969239147635079</c:v>
                </c:pt>
                <c:pt idx="43">
                  <c:v>89.509129595786845</c:v>
                </c:pt>
                <c:pt idx="44">
                  <c:v>88.174748564394307</c:v>
                </c:pt>
                <c:pt idx="45">
                  <c:v>86.921946501621193</c:v>
                </c:pt>
                <c:pt idx="46">
                  <c:v>85.717983863429055</c:v>
                </c:pt>
                <c:pt idx="47">
                  <c:v>82.064344685298551</c:v>
                </c:pt>
              </c:numCache>
            </c:numRef>
          </c:xVal>
          <c:yVal>
            <c:numRef>
              <c:f>'DESP ALTRES SERVEIS'!$AP$2:$AP$49</c:f>
              <c:numCache>
                <c:formatCode>General</c:formatCode>
                <c:ptCount val="48"/>
                <c:pt idx="0">
                  <c:v>2.6</c:v>
                </c:pt>
                <c:pt idx="1">
                  <c:v>6</c:v>
                </c:pt>
                <c:pt idx="2">
                  <c:v>4.4000000000000004</c:v>
                </c:pt>
                <c:pt idx="3">
                  <c:v>4.3</c:v>
                </c:pt>
                <c:pt idx="4">
                  <c:v>3.3</c:v>
                </c:pt>
                <c:pt idx="5">
                  <c:v>2.2999999999999998</c:v>
                </c:pt>
                <c:pt idx="6">
                  <c:v>1.6</c:v>
                </c:pt>
                <c:pt idx="7">
                  <c:v>2.2999999999999998</c:v>
                </c:pt>
                <c:pt idx="8">
                  <c:v>3</c:v>
                </c:pt>
                <c:pt idx="9">
                  <c:v>1.7</c:v>
                </c:pt>
                <c:pt idx="10">
                  <c:v>3.7</c:v>
                </c:pt>
                <c:pt idx="11">
                  <c:v>3.5</c:v>
                </c:pt>
                <c:pt idx="12">
                  <c:v>5.9</c:v>
                </c:pt>
                <c:pt idx="13">
                  <c:v>4.7</c:v>
                </c:pt>
                <c:pt idx="14">
                  <c:v>4</c:v>
                </c:pt>
                <c:pt idx="15">
                  <c:v>5.2</c:v>
                </c:pt>
                <c:pt idx="16">
                  <c:v>4.7</c:v>
                </c:pt>
                <c:pt idx="17">
                  <c:v>3.2</c:v>
                </c:pt>
                <c:pt idx="18">
                  <c:v>3.8</c:v>
                </c:pt>
                <c:pt idx="19">
                  <c:v>1.9</c:v>
                </c:pt>
                <c:pt idx="20">
                  <c:v>4.4000000000000004</c:v>
                </c:pt>
                <c:pt idx="21">
                  <c:v>2.6</c:v>
                </c:pt>
                <c:pt idx="22">
                  <c:v>5.7</c:v>
                </c:pt>
                <c:pt idx="23">
                  <c:v>7.4</c:v>
                </c:pt>
                <c:pt idx="24">
                  <c:v>1.9</c:v>
                </c:pt>
                <c:pt idx="25">
                  <c:v>0.74</c:v>
                </c:pt>
                <c:pt idx="26">
                  <c:v>1.2</c:v>
                </c:pt>
                <c:pt idx="27">
                  <c:v>4</c:v>
                </c:pt>
                <c:pt idx="28">
                  <c:v>4.4000000000000004</c:v>
                </c:pt>
                <c:pt idx="29">
                  <c:v>1.9</c:v>
                </c:pt>
                <c:pt idx="30">
                  <c:v>2.1</c:v>
                </c:pt>
                <c:pt idx="31">
                  <c:v>3.2</c:v>
                </c:pt>
                <c:pt idx="32">
                  <c:v>4.0999999999999996</c:v>
                </c:pt>
                <c:pt idx="33">
                  <c:v>5.2</c:v>
                </c:pt>
                <c:pt idx="34">
                  <c:v>4.8</c:v>
                </c:pt>
                <c:pt idx="35">
                  <c:v>3</c:v>
                </c:pt>
                <c:pt idx="36">
                  <c:v>4.5</c:v>
                </c:pt>
                <c:pt idx="37">
                  <c:v>7.5</c:v>
                </c:pt>
                <c:pt idx="38">
                  <c:v>4.4000000000000004</c:v>
                </c:pt>
                <c:pt idx="39">
                  <c:v>4.5999999999999996</c:v>
                </c:pt>
                <c:pt idx="40">
                  <c:v>2.7</c:v>
                </c:pt>
                <c:pt idx="41">
                  <c:v>4.9000000000000004</c:v>
                </c:pt>
                <c:pt idx="42">
                  <c:v>4.5999999999999996</c:v>
                </c:pt>
                <c:pt idx="43">
                  <c:v>4.4000000000000004</c:v>
                </c:pt>
                <c:pt idx="44">
                  <c:v>5.6</c:v>
                </c:pt>
                <c:pt idx="45">
                  <c:v>4.0999999999999996</c:v>
                </c:pt>
                <c:pt idx="46">
                  <c:v>7.8</c:v>
                </c:pt>
                <c:pt idx="47">
                  <c:v>5.6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4D9-45EB-80AA-D0C48758E8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0686848"/>
        <c:axId val="250713600"/>
      </c:scatterChart>
      <c:valAx>
        <c:axId val="250686848"/>
        <c:scaling>
          <c:orientation val="minMax"/>
          <c:max val="130"/>
          <c:min val="7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ca-ES"/>
                  <a:t>Índex de Vulnerabilitat Social</a:t>
                </a:r>
              </a:p>
            </c:rich>
          </c:tx>
          <c:layout>
            <c:manualLayout>
              <c:xMode val="edge"/>
              <c:yMode val="edge"/>
              <c:x val="0.16555235174287278"/>
              <c:y val="0.89612163782260146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250713600"/>
        <c:crosses val="autoZero"/>
        <c:crossBetween val="midCat"/>
      </c:valAx>
      <c:valAx>
        <c:axId val="250713600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ca-ES"/>
                  <a:t>% despesa s. pressupost</a:t>
                </a:r>
              </a:p>
            </c:rich>
          </c:tx>
          <c:layout>
            <c:manualLayout>
              <c:xMode val="edge"/>
              <c:yMode val="edge"/>
              <c:x val="2.2809875789613957E-3"/>
              <c:y val="9.7001160895612601E-2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250686848"/>
        <c:crosses val="autoZero"/>
        <c:crossBetween val="midCat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1996887754992381"/>
          <c:y val="4.1523865072421499E-2"/>
          <c:w val="0.69757812315291057"/>
          <c:h val="0.75090834751183744"/>
        </c:manualLayout>
      </c:layout>
      <c:scatterChart>
        <c:scatterStyle val="lineMarker"/>
        <c:varyColors val="0"/>
        <c:ser>
          <c:idx val="0"/>
          <c:order val="0"/>
          <c:tx>
            <c:strRef>
              <c:f>'DESP ALTRES SERVEIS'!$AR$1</c:f>
              <c:strCache>
                <c:ptCount val="1"/>
                <c:pt idx="0">
                  <c:v>OMIC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4"/>
            <c:spPr>
              <a:solidFill>
                <a:schemeClr val="accent1">
                  <a:alpha val="64000"/>
                </a:schemeClr>
              </a:solidFill>
            </c:spPr>
          </c:marker>
          <c:xVal>
            <c:numRef>
              <c:f>'DESP ALTRES SERVEIS'!$AQ$2:$AQ$38</c:f>
              <c:numCache>
                <c:formatCode>0.00</c:formatCode>
                <c:ptCount val="37"/>
                <c:pt idx="0">
                  <c:v>115.74655082711678</c:v>
                </c:pt>
                <c:pt idx="1">
                  <c:v>103.90479961887353</c:v>
                </c:pt>
                <c:pt idx="2">
                  <c:v>102.78356864743728</c:v>
                </c:pt>
                <c:pt idx="3">
                  <c:v>101.47413360202665</c:v>
                </c:pt>
                <c:pt idx="4">
                  <c:v>101.29267224732889</c:v>
                </c:pt>
                <c:pt idx="5">
                  <c:v>100.69938901154399</c:v>
                </c:pt>
                <c:pt idx="6">
                  <c:v>99.778691521065269</c:v>
                </c:pt>
                <c:pt idx="7">
                  <c:v>98.373977383176737</c:v>
                </c:pt>
                <c:pt idx="8">
                  <c:v>98.190930166704248</c:v>
                </c:pt>
                <c:pt idx="9">
                  <c:v>97.957443971913506</c:v>
                </c:pt>
                <c:pt idx="10">
                  <c:v>97.294434507941162</c:v>
                </c:pt>
                <c:pt idx="11">
                  <c:v>96.402302298863177</c:v>
                </c:pt>
                <c:pt idx="12">
                  <c:v>96.11463775749634</c:v>
                </c:pt>
                <c:pt idx="13">
                  <c:v>95.771110661584032</c:v>
                </c:pt>
                <c:pt idx="14">
                  <c:v>95.598785373772515</c:v>
                </c:pt>
                <c:pt idx="15">
                  <c:v>94.900614759417977</c:v>
                </c:pt>
                <c:pt idx="16">
                  <c:v>94.70714670541534</c:v>
                </c:pt>
                <c:pt idx="17">
                  <c:v>93.833662686191261</c:v>
                </c:pt>
                <c:pt idx="18">
                  <c:v>93.458608230736758</c:v>
                </c:pt>
                <c:pt idx="19">
                  <c:v>93.405406895033764</c:v>
                </c:pt>
                <c:pt idx="20">
                  <c:v>93.076778463110472</c:v>
                </c:pt>
                <c:pt idx="21">
                  <c:v>92.070147409401812</c:v>
                </c:pt>
                <c:pt idx="22">
                  <c:v>91.863307926310213</c:v>
                </c:pt>
                <c:pt idx="23">
                  <c:v>91.723137166754242</c:v>
                </c:pt>
                <c:pt idx="24">
                  <c:v>91.352441285208528</c:v>
                </c:pt>
                <c:pt idx="25">
                  <c:v>90.651368229571858</c:v>
                </c:pt>
                <c:pt idx="26">
                  <c:v>89.969239147635079</c:v>
                </c:pt>
                <c:pt idx="27">
                  <c:v>89.834107459382267</c:v>
                </c:pt>
                <c:pt idx="28">
                  <c:v>89.509129595786845</c:v>
                </c:pt>
                <c:pt idx="29">
                  <c:v>88.236237273971128</c:v>
                </c:pt>
                <c:pt idx="30">
                  <c:v>88.174748564394307</c:v>
                </c:pt>
                <c:pt idx="31">
                  <c:v>86.940873317773267</c:v>
                </c:pt>
                <c:pt idx="32">
                  <c:v>86.921946501621193</c:v>
                </c:pt>
                <c:pt idx="33">
                  <c:v>86.338644102062148</c:v>
                </c:pt>
                <c:pt idx="34">
                  <c:v>85.717983863429055</c:v>
                </c:pt>
                <c:pt idx="35">
                  <c:v>84.22798224766268</c:v>
                </c:pt>
                <c:pt idx="36">
                  <c:v>82.064344685298551</c:v>
                </c:pt>
              </c:numCache>
            </c:numRef>
          </c:xVal>
          <c:yVal>
            <c:numRef>
              <c:f>'DESP ALTRES SERVEIS'!$AR$2:$AR$38</c:f>
              <c:numCache>
                <c:formatCode>General</c:formatCode>
                <c:ptCount val="37"/>
                <c:pt idx="0">
                  <c:v>0.09</c:v>
                </c:pt>
                <c:pt idx="1">
                  <c:v>0.25</c:v>
                </c:pt>
                <c:pt idx="2">
                  <c:v>0.12</c:v>
                </c:pt>
                <c:pt idx="3">
                  <c:v>0.15</c:v>
                </c:pt>
                <c:pt idx="4">
                  <c:v>0.27</c:v>
                </c:pt>
                <c:pt idx="5">
                  <c:v>0.08</c:v>
                </c:pt>
                <c:pt idx="6">
                  <c:v>7.0000000000000007E-2</c:v>
                </c:pt>
                <c:pt idx="7">
                  <c:v>0.28000000000000003</c:v>
                </c:pt>
                <c:pt idx="8">
                  <c:v>0.1</c:v>
                </c:pt>
                <c:pt idx="9">
                  <c:v>0.39</c:v>
                </c:pt>
                <c:pt idx="10">
                  <c:v>0.13</c:v>
                </c:pt>
                <c:pt idx="11">
                  <c:v>0.2</c:v>
                </c:pt>
                <c:pt idx="12">
                  <c:v>0.04</c:v>
                </c:pt>
                <c:pt idx="13">
                  <c:v>0.28000000000000003</c:v>
                </c:pt>
                <c:pt idx="14">
                  <c:v>0.13</c:v>
                </c:pt>
                <c:pt idx="15">
                  <c:v>0.18</c:v>
                </c:pt>
                <c:pt idx="16">
                  <c:v>0.35</c:v>
                </c:pt>
                <c:pt idx="17">
                  <c:v>0.11</c:v>
                </c:pt>
                <c:pt idx="18">
                  <c:v>0.11</c:v>
                </c:pt>
                <c:pt idx="19">
                  <c:v>0.15</c:v>
                </c:pt>
                <c:pt idx="20">
                  <c:v>0.09</c:v>
                </c:pt>
                <c:pt idx="21">
                  <c:v>0.26</c:v>
                </c:pt>
                <c:pt idx="22">
                  <c:v>0.09</c:v>
                </c:pt>
                <c:pt idx="23">
                  <c:v>0.09</c:v>
                </c:pt>
                <c:pt idx="24">
                  <c:v>7.0000000000000007E-2</c:v>
                </c:pt>
                <c:pt idx="25">
                  <c:v>0.13</c:v>
                </c:pt>
                <c:pt idx="26">
                  <c:v>0.1</c:v>
                </c:pt>
                <c:pt idx="27">
                  <c:v>0.35</c:v>
                </c:pt>
                <c:pt idx="28">
                  <c:v>0.11</c:v>
                </c:pt>
                <c:pt idx="29">
                  <c:v>0.12</c:v>
                </c:pt>
                <c:pt idx="30">
                  <c:v>0.15</c:v>
                </c:pt>
                <c:pt idx="31">
                  <c:v>0.41</c:v>
                </c:pt>
                <c:pt idx="32">
                  <c:v>0.17</c:v>
                </c:pt>
                <c:pt idx="33">
                  <c:v>0.2</c:v>
                </c:pt>
                <c:pt idx="34">
                  <c:v>0.09</c:v>
                </c:pt>
                <c:pt idx="35">
                  <c:v>0.09</c:v>
                </c:pt>
                <c:pt idx="36">
                  <c:v>0.1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33A-4A54-846D-E3DE09FF59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0791040"/>
        <c:axId val="250793344"/>
      </c:scatterChart>
      <c:valAx>
        <c:axId val="250791040"/>
        <c:scaling>
          <c:orientation val="minMax"/>
          <c:max val="130"/>
          <c:min val="7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ca-ES"/>
                  <a:t>Índex de Vulnerabilitat Social</a:t>
                </a:r>
              </a:p>
            </c:rich>
          </c:tx>
          <c:layout>
            <c:manualLayout>
              <c:xMode val="edge"/>
              <c:yMode val="edge"/>
              <c:x val="0.16555235174287278"/>
              <c:y val="0.89612163782260146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250793344"/>
        <c:crosses val="autoZero"/>
        <c:crossBetween val="midCat"/>
      </c:valAx>
      <c:valAx>
        <c:axId val="250793344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ca-ES"/>
                  <a:t>% despesa s. pressupost</a:t>
                </a:r>
              </a:p>
            </c:rich>
          </c:tx>
          <c:layout>
            <c:manualLayout>
              <c:xMode val="edge"/>
              <c:yMode val="edge"/>
              <c:x val="2.2809875789613957E-3"/>
              <c:y val="9.7001160895612601E-2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crossAx val="250791040"/>
        <c:crosses val="autoZero"/>
        <c:crossBetween val="midCat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1996887754992381"/>
          <c:y val="4.1523865072421499E-2"/>
          <c:w val="0.69757812315291057"/>
          <c:h val="0.75090834751183744"/>
        </c:manualLayout>
      </c:layout>
      <c:scatterChart>
        <c:scatterStyle val="lineMarker"/>
        <c:varyColors val="0"/>
        <c:ser>
          <c:idx val="0"/>
          <c:order val="0"/>
          <c:tx>
            <c:strRef>
              <c:f>'DESP ALTRES SERVEIS'!$AT$1</c:f>
              <c:strCache>
                <c:ptCount val="1"/>
                <c:pt idx="0">
                  <c:v>Policia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4"/>
            <c:spPr>
              <a:solidFill>
                <a:schemeClr val="accent1">
                  <a:alpha val="64000"/>
                </a:schemeClr>
              </a:solidFill>
            </c:spPr>
          </c:marker>
          <c:xVal>
            <c:numRef>
              <c:f>'DESP ALTRES SERVEIS'!$AS$2:$AS$60</c:f>
              <c:numCache>
                <c:formatCode>0.00</c:formatCode>
                <c:ptCount val="59"/>
                <c:pt idx="0">
                  <c:v>116.05112159295686</c:v>
                </c:pt>
                <c:pt idx="1">
                  <c:v>115.74655082711678</c:v>
                </c:pt>
                <c:pt idx="2">
                  <c:v>110.53545895573546</c:v>
                </c:pt>
                <c:pt idx="3">
                  <c:v>110.35371521428098</c:v>
                </c:pt>
                <c:pt idx="4">
                  <c:v>110.27421056521041</c:v>
                </c:pt>
                <c:pt idx="5">
                  <c:v>108.17244781594994</c:v>
                </c:pt>
                <c:pt idx="6">
                  <c:v>103.95067747876331</c:v>
                </c:pt>
                <c:pt idx="7">
                  <c:v>103.90479961887353</c:v>
                </c:pt>
                <c:pt idx="8">
                  <c:v>103.23149501733855</c:v>
                </c:pt>
                <c:pt idx="9">
                  <c:v>102.78356864743728</c:v>
                </c:pt>
                <c:pt idx="10">
                  <c:v>101.47413360202665</c:v>
                </c:pt>
                <c:pt idx="11">
                  <c:v>101.29267224732889</c:v>
                </c:pt>
                <c:pt idx="12">
                  <c:v>100.69938901154399</c:v>
                </c:pt>
                <c:pt idx="13">
                  <c:v>100.5532991784585</c:v>
                </c:pt>
                <c:pt idx="14">
                  <c:v>99.778691521065269</c:v>
                </c:pt>
                <c:pt idx="15">
                  <c:v>99.418874730411062</c:v>
                </c:pt>
                <c:pt idx="16">
                  <c:v>99.087985858682018</c:v>
                </c:pt>
                <c:pt idx="17">
                  <c:v>98.652854494029043</c:v>
                </c:pt>
                <c:pt idx="18">
                  <c:v>98.190930166704248</c:v>
                </c:pt>
                <c:pt idx="19">
                  <c:v>97.685069963625637</c:v>
                </c:pt>
                <c:pt idx="20">
                  <c:v>97.125222701283448</c:v>
                </c:pt>
                <c:pt idx="21">
                  <c:v>96.565535617695559</c:v>
                </c:pt>
                <c:pt idx="22">
                  <c:v>96.402302298863177</c:v>
                </c:pt>
                <c:pt idx="23">
                  <c:v>96.13643093188756</c:v>
                </c:pt>
                <c:pt idx="24">
                  <c:v>96.11463775749634</c:v>
                </c:pt>
                <c:pt idx="25">
                  <c:v>95.879135400908353</c:v>
                </c:pt>
                <c:pt idx="26">
                  <c:v>95.771110661584032</c:v>
                </c:pt>
                <c:pt idx="27">
                  <c:v>95.598785373772515</c:v>
                </c:pt>
                <c:pt idx="28">
                  <c:v>94.900614759417977</c:v>
                </c:pt>
                <c:pt idx="29">
                  <c:v>94.894105900792908</c:v>
                </c:pt>
                <c:pt idx="30">
                  <c:v>94.35701970960838</c:v>
                </c:pt>
                <c:pt idx="31">
                  <c:v>93.946975459247284</c:v>
                </c:pt>
                <c:pt idx="32">
                  <c:v>93.833662686191261</c:v>
                </c:pt>
                <c:pt idx="33">
                  <c:v>93.793572576993697</c:v>
                </c:pt>
                <c:pt idx="34">
                  <c:v>93.458608230736758</c:v>
                </c:pt>
                <c:pt idx="35">
                  <c:v>93.405406895033764</c:v>
                </c:pt>
                <c:pt idx="36">
                  <c:v>93.16510645152141</c:v>
                </c:pt>
                <c:pt idx="37">
                  <c:v>93.076778463110472</c:v>
                </c:pt>
                <c:pt idx="38">
                  <c:v>92.516284379653897</c:v>
                </c:pt>
                <c:pt idx="39">
                  <c:v>92.491881448898198</c:v>
                </c:pt>
                <c:pt idx="40">
                  <c:v>92.302546510859713</c:v>
                </c:pt>
                <c:pt idx="41">
                  <c:v>92.070147409401812</c:v>
                </c:pt>
                <c:pt idx="42">
                  <c:v>91.910509011351564</c:v>
                </c:pt>
                <c:pt idx="43">
                  <c:v>91.863307926310213</c:v>
                </c:pt>
                <c:pt idx="44">
                  <c:v>91.723137166754242</c:v>
                </c:pt>
                <c:pt idx="45">
                  <c:v>91.352441285208528</c:v>
                </c:pt>
                <c:pt idx="46">
                  <c:v>90.651368229571858</c:v>
                </c:pt>
                <c:pt idx="47">
                  <c:v>89.969239147635079</c:v>
                </c:pt>
                <c:pt idx="48">
                  <c:v>89.509129595786845</c:v>
                </c:pt>
                <c:pt idx="49">
                  <c:v>88.915849655264168</c:v>
                </c:pt>
                <c:pt idx="50">
                  <c:v>88.890903115150365</c:v>
                </c:pt>
                <c:pt idx="51">
                  <c:v>88.448268732010519</c:v>
                </c:pt>
                <c:pt idx="52">
                  <c:v>88.350201947395888</c:v>
                </c:pt>
                <c:pt idx="53">
                  <c:v>88.174748564394307</c:v>
                </c:pt>
                <c:pt idx="54">
                  <c:v>87.059455792496919</c:v>
                </c:pt>
                <c:pt idx="55">
                  <c:v>86.921946501621193</c:v>
                </c:pt>
                <c:pt idx="56">
                  <c:v>85.717983863429055</c:v>
                </c:pt>
                <c:pt idx="57">
                  <c:v>84.22798224766268</c:v>
                </c:pt>
                <c:pt idx="58">
                  <c:v>82.064344685298551</c:v>
                </c:pt>
              </c:numCache>
            </c:numRef>
          </c:xVal>
          <c:yVal>
            <c:numRef>
              <c:f>'DESP ALTRES SERVEIS'!$AT$2:$AT$60</c:f>
              <c:numCache>
                <c:formatCode>General</c:formatCode>
                <c:ptCount val="59"/>
                <c:pt idx="0">
                  <c:v>10.7</c:v>
                </c:pt>
                <c:pt idx="1">
                  <c:v>6.6</c:v>
                </c:pt>
                <c:pt idx="2">
                  <c:v>10.199999999999999</c:v>
                </c:pt>
                <c:pt idx="3">
                  <c:v>13.5</c:v>
                </c:pt>
                <c:pt idx="4">
                  <c:v>10.6</c:v>
                </c:pt>
                <c:pt idx="5">
                  <c:v>10.3</c:v>
                </c:pt>
                <c:pt idx="6">
                  <c:v>13.9</c:v>
                </c:pt>
                <c:pt idx="7">
                  <c:v>9</c:v>
                </c:pt>
                <c:pt idx="8">
                  <c:v>9.1</c:v>
                </c:pt>
                <c:pt idx="9">
                  <c:v>9.1999999999999993</c:v>
                </c:pt>
                <c:pt idx="10">
                  <c:v>10.3</c:v>
                </c:pt>
                <c:pt idx="11">
                  <c:v>10.6</c:v>
                </c:pt>
                <c:pt idx="12">
                  <c:v>8.6999999999999993</c:v>
                </c:pt>
                <c:pt idx="13">
                  <c:v>8.6999999999999993</c:v>
                </c:pt>
                <c:pt idx="14">
                  <c:v>9</c:v>
                </c:pt>
                <c:pt idx="15">
                  <c:v>7.4</c:v>
                </c:pt>
                <c:pt idx="16">
                  <c:v>8.4</c:v>
                </c:pt>
                <c:pt idx="17">
                  <c:v>7.8</c:v>
                </c:pt>
                <c:pt idx="18">
                  <c:v>11.5</c:v>
                </c:pt>
                <c:pt idx="19">
                  <c:v>10.7</c:v>
                </c:pt>
                <c:pt idx="20">
                  <c:v>8.1999999999999993</c:v>
                </c:pt>
                <c:pt idx="21">
                  <c:v>8.6</c:v>
                </c:pt>
                <c:pt idx="22">
                  <c:v>9</c:v>
                </c:pt>
                <c:pt idx="23">
                  <c:v>10.6</c:v>
                </c:pt>
                <c:pt idx="24">
                  <c:v>8.3000000000000007</c:v>
                </c:pt>
                <c:pt idx="25">
                  <c:v>9.5</c:v>
                </c:pt>
                <c:pt idx="26">
                  <c:v>6.8</c:v>
                </c:pt>
                <c:pt idx="27">
                  <c:v>11.1</c:v>
                </c:pt>
                <c:pt idx="28">
                  <c:v>9.5</c:v>
                </c:pt>
                <c:pt idx="29">
                  <c:v>8.3000000000000007</c:v>
                </c:pt>
                <c:pt idx="30">
                  <c:v>10.199999999999999</c:v>
                </c:pt>
                <c:pt idx="31">
                  <c:v>7.1</c:v>
                </c:pt>
                <c:pt idx="32">
                  <c:v>7.6</c:v>
                </c:pt>
                <c:pt idx="33">
                  <c:v>8.8000000000000007</c:v>
                </c:pt>
                <c:pt idx="34">
                  <c:v>13.8</c:v>
                </c:pt>
                <c:pt idx="35">
                  <c:v>9.1</c:v>
                </c:pt>
                <c:pt idx="36">
                  <c:v>9.8000000000000007</c:v>
                </c:pt>
                <c:pt idx="37">
                  <c:v>8</c:v>
                </c:pt>
                <c:pt idx="38">
                  <c:v>8.5</c:v>
                </c:pt>
                <c:pt idx="39">
                  <c:v>8.8000000000000007</c:v>
                </c:pt>
                <c:pt idx="40">
                  <c:v>9.3000000000000007</c:v>
                </c:pt>
                <c:pt idx="41">
                  <c:v>8.1999999999999993</c:v>
                </c:pt>
                <c:pt idx="42">
                  <c:v>8.8000000000000007</c:v>
                </c:pt>
                <c:pt idx="43">
                  <c:v>7.9</c:v>
                </c:pt>
                <c:pt idx="44">
                  <c:v>7.1</c:v>
                </c:pt>
                <c:pt idx="45">
                  <c:v>7.7</c:v>
                </c:pt>
                <c:pt idx="46">
                  <c:v>11.7</c:v>
                </c:pt>
                <c:pt idx="47">
                  <c:v>12.2</c:v>
                </c:pt>
                <c:pt idx="48">
                  <c:v>10.1</c:v>
                </c:pt>
                <c:pt idx="49">
                  <c:v>21.4</c:v>
                </c:pt>
                <c:pt idx="50">
                  <c:v>12.6</c:v>
                </c:pt>
                <c:pt idx="51">
                  <c:v>9.9</c:v>
                </c:pt>
                <c:pt idx="52">
                  <c:v>8.5</c:v>
                </c:pt>
                <c:pt idx="53">
                  <c:v>9.6999999999999993</c:v>
                </c:pt>
                <c:pt idx="54">
                  <c:v>7.5</c:v>
                </c:pt>
                <c:pt idx="55">
                  <c:v>9.1</c:v>
                </c:pt>
                <c:pt idx="56">
                  <c:v>10.199999999999999</c:v>
                </c:pt>
                <c:pt idx="57">
                  <c:v>11.9</c:v>
                </c:pt>
                <c:pt idx="58">
                  <c:v>8.4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F39-455D-9883-AD73390B17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5134720"/>
        <c:axId val="255141376"/>
      </c:scatterChart>
      <c:valAx>
        <c:axId val="255134720"/>
        <c:scaling>
          <c:orientation val="minMax"/>
          <c:max val="130"/>
          <c:min val="7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ca-ES"/>
                  <a:t>Índex de Vulnerabilitat Social</a:t>
                </a:r>
              </a:p>
            </c:rich>
          </c:tx>
          <c:layout>
            <c:manualLayout>
              <c:xMode val="edge"/>
              <c:yMode val="edge"/>
              <c:x val="0.16555235174287278"/>
              <c:y val="0.89612163782260146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255141376"/>
        <c:crosses val="autoZero"/>
        <c:crossBetween val="midCat"/>
      </c:valAx>
      <c:valAx>
        <c:axId val="255141376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ca-ES"/>
                  <a:t>% despesa s. pressupost</a:t>
                </a:r>
              </a:p>
            </c:rich>
          </c:tx>
          <c:layout>
            <c:manualLayout>
              <c:xMode val="edge"/>
              <c:yMode val="edge"/>
              <c:x val="2.2809875789613957E-3"/>
              <c:y val="9.7001160895612601E-2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255134720"/>
        <c:crosses val="autoZero"/>
        <c:crossBetween val="midCat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7"/>
            <c:spPr>
              <a:solidFill>
                <a:schemeClr val="accent1">
                  <a:alpha val="64000"/>
                </a:schemeClr>
              </a:solidFill>
            </c:spPr>
          </c:marker>
          <c:xVal>
            <c:numRef>
              <c:f>dispersió!$S$3:$S$318</c:f>
              <c:numCache>
                <c:formatCode>0.00</c:formatCode>
                <c:ptCount val="316"/>
                <c:pt idx="0">
                  <c:v>274.80939216105645</c:v>
                </c:pt>
                <c:pt idx="1">
                  <c:v>198.79828369097703</c:v>
                </c:pt>
                <c:pt idx="2">
                  <c:v>252.88311087161048</c:v>
                </c:pt>
                <c:pt idx="3">
                  <c:v>94.535300628169196</c:v>
                </c:pt>
                <c:pt idx="4">
                  <c:v>143.66934787751279</c:v>
                </c:pt>
                <c:pt idx="5">
                  <c:v>93.552133501636234</c:v>
                </c:pt>
                <c:pt idx="6">
                  <c:v>174.24084864679747</c:v>
                </c:pt>
                <c:pt idx="7">
                  <c:v>87.009052735896802</c:v>
                </c:pt>
                <c:pt idx="8">
                  <c:v>87.009052735896802</c:v>
                </c:pt>
                <c:pt idx="9">
                  <c:v>222.18631706638607</c:v>
                </c:pt>
                <c:pt idx="10">
                  <c:v>87.009052735896802</c:v>
                </c:pt>
                <c:pt idx="11">
                  <c:v>87.041434221842422</c:v>
                </c:pt>
                <c:pt idx="12">
                  <c:v>79.519313476390792</c:v>
                </c:pt>
                <c:pt idx="13">
                  <c:v>87.009052735896802</c:v>
                </c:pt>
                <c:pt idx="14">
                  <c:v>214.39030594124972</c:v>
                </c:pt>
                <c:pt idx="15">
                  <c:v>94.535300628169196</c:v>
                </c:pt>
                <c:pt idx="16">
                  <c:v>157.86922528401118</c:v>
                </c:pt>
                <c:pt idx="17">
                  <c:v>87.009052735896802</c:v>
                </c:pt>
                <c:pt idx="18">
                  <c:v>155.67659715506656</c:v>
                </c:pt>
                <c:pt idx="19">
                  <c:v>87.041434221842422</c:v>
                </c:pt>
                <c:pt idx="20">
                  <c:v>127.60197427052786</c:v>
                </c:pt>
                <c:pt idx="21">
                  <c:v>148.37981829972634</c:v>
                </c:pt>
                <c:pt idx="22">
                  <c:v>198.79828369097703</c:v>
                </c:pt>
                <c:pt idx="23">
                  <c:v>133.31179023983165</c:v>
                </c:pt>
                <c:pt idx="24">
                  <c:v>210.49230037868153</c:v>
                </c:pt>
                <c:pt idx="25">
                  <c:v>116.44254914565362</c:v>
                </c:pt>
                <c:pt idx="26">
                  <c:v>158.51889287777252</c:v>
                </c:pt>
                <c:pt idx="27">
                  <c:v>139.58177365536682</c:v>
                </c:pt>
                <c:pt idx="28">
                  <c:v>101.80673351648647</c:v>
                </c:pt>
                <c:pt idx="29">
                  <c:v>119.31861094912078</c:v>
                </c:pt>
                <c:pt idx="30">
                  <c:v>141.52758657939839</c:v>
                </c:pt>
                <c:pt idx="31">
                  <c:v>85.047394092396573</c:v>
                </c:pt>
                <c:pt idx="32">
                  <c:v>115.2476118301407</c:v>
                </c:pt>
                <c:pt idx="33">
                  <c:v>121.05777838680039</c:v>
                </c:pt>
                <c:pt idx="34">
                  <c:v>129.41378467726346</c:v>
                </c:pt>
                <c:pt idx="35">
                  <c:v>109.14415575190895</c:v>
                </c:pt>
                <c:pt idx="36">
                  <c:v>206.2399306740617</c:v>
                </c:pt>
                <c:pt idx="37">
                  <c:v>145.25199675254049</c:v>
                </c:pt>
                <c:pt idx="38">
                  <c:v>164.39414763874484</c:v>
                </c:pt>
                <c:pt idx="39">
                  <c:v>135.65059357737252</c:v>
                </c:pt>
                <c:pt idx="40">
                  <c:v>102.64747981429531</c:v>
                </c:pt>
                <c:pt idx="41">
                  <c:v>245.57435044179513</c:v>
                </c:pt>
                <c:pt idx="42">
                  <c:v>157.33767907093366</c:v>
                </c:pt>
                <c:pt idx="43">
                  <c:v>201.93570280231236</c:v>
                </c:pt>
                <c:pt idx="44">
                  <c:v>87.009052735896802</c:v>
                </c:pt>
                <c:pt idx="45">
                  <c:v>118.56716050316072</c:v>
                </c:pt>
                <c:pt idx="46">
                  <c:v>192.95127534712475</c:v>
                </c:pt>
                <c:pt idx="47">
                  <c:v>133.44936690674581</c:v>
                </c:pt>
                <c:pt idx="48">
                  <c:v>98.949371972884478</c:v>
                </c:pt>
                <c:pt idx="49">
                  <c:v>141.59928902285699</c:v>
                </c:pt>
                <c:pt idx="50">
                  <c:v>81.858116813931716</c:v>
                </c:pt>
                <c:pt idx="51">
                  <c:v>87.009052735896802</c:v>
                </c:pt>
                <c:pt idx="52">
                  <c:v>93.552133501636234</c:v>
                </c:pt>
                <c:pt idx="53">
                  <c:v>159.13034473072437</c:v>
                </c:pt>
                <c:pt idx="54">
                  <c:v>87.041434221842422</c:v>
                </c:pt>
                <c:pt idx="55">
                  <c:v>292.35041719261324</c:v>
                </c:pt>
                <c:pt idx="56">
                  <c:v>145.52554100254525</c:v>
                </c:pt>
                <c:pt idx="57">
                  <c:v>168.06749565119532</c:v>
                </c:pt>
                <c:pt idx="58">
                  <c:v>128.6341835647498</c:v>
                </c:pt>
                <c:pt idx="59">
                  <c:v>167.19544520437051</c:v>
                </c:pt>
                <c:pt idx="60">
                  <c:v>127.76796010640133</c:v>
                </c:pt>
                <c:pt idx="61">
                  <c:v>121.61777355212709</c:v>
                </c:pt>
                <c:pt idx="62">
                  <c:v>87.009052735896802</c:v>
                </c:pt>
                <c:pt idx="63">
                  <c:v>120.05857132709983</c:v>
                </c:pt>
                <c:pt idx="64">
                  <c:v>194.90027812840881</c:v>
                </c:pt>
                <c:pt idx="65">
                  <c:v>120.05857132709983</c:v>
                </c:pt>
                <c:pt idx="66">
                  <c:v>159.03862695278158</c:v>
                </c:pt>
                <c:pt idx="67">
                  <c:v>194.90027812840881</c:v>
                </c:pt>
                <c:pt idx="68">
                  <c:v>179.87523850541879</c:v>
                </c:pt>
                <c:pt idx="69">
                  <c:v>107.77205779388494</c:v>
                </c:pt>
                <c:pt idx="70">
                  <c:v>87.009052735896802</c:v>
                </c:pt>
                <c:pt idx="71">
                  <c:v>121.61777355212709</c:v>
                </c:pt>
                <c:pt idx="72">
                  <c:v>87.009052735896802</c:v>
                </c:pt>
                <c:pt idx="73">
                  <c:v>94.154031419385745</c:v>
                </c:pt>
                <c:pt idx="74">
                  <c:v>88.154895030387991</c:v>
                </c:pt>
                <c:pt idx="75">
                  <c:v>127.02912245075115</c:v>
                </c:pt>
                <c:pt idx="76">
                  <c:v>136.63535287738975</c:v>
                </c:pt>
                <c:pt idx="77">
                  <c:v>78.099325735740962</c:v>
                </c:pt>
                <c:pt idx="78">
                  <c:v>94.08367971471371</c:v>
                </c:pt>
                <c:pt idx="79">
                  <c:v>112.26256020196347</c:v>
                </c:pt>
                <c:pt idx="80">
                  <c:v>119.01910317708167</c:v>
                </c:pt>
                <c:pt idx="81">
                  <c:v>160.01453050369793</c:v>
                </c:pt>
                <c:pt idx="82">
                  <c:v>115.82645100202581</c:v>
                </c:pt>
                <c:pt idx="83">
                  <c:v>130.09593565071287</c:v>
                </c:pt>
                <c:pt idx="84">
                  <c:v>94.841984490709891</c:v>
                </c:pt>
                <c:pt idx="85">
                  <c:v>134.09139135234528</c:v>
                </c:pt>
                <c:pt idx="86">
                  <c:v>87.041434221842422</c:v>
                </c:pt>
                <c:pt idx="87">
                  <c:v>98.485546791761578</c:v>
                </c:pt>
                <c:pt idx="88">
                  <c:v>215.16990705376332</c:v>
                </c:pt>
                <c:pt idx="89">
                  <c:v>86.201608726507672</c:v>
                </c:pt>
                <c:pt idx="90">
                  <c:v>117.14898860361144</c:v>
                </c:pt>
                <c:pt idx="91">
                  <c:v>136.43019468988618</c:v>
                </c:pt>
                <c:pt idx="92">
                  <c:v>105.43476336172309</c:v>
                </c:pt>
                <c:pt idx="93">
                  <c:v>136.43019468988618</c:v>
                </c:pt>
                <c:pt idx="94">
                  <c:v>166.31490400290886</c:v>
                </c:pt>
                <c:pt idx="95">
                  <c:v>113.31411519093535</c:v>
                </c:pt>
                <c:pt idx="96">
                  <c:v>87.041434221842422</c:v>
                </c:pt>
                <c:pt idx="97">
                  <c:v>158.51889287777252</c:v>
                </c:pt>
                <c:pt idx="98">
                  <c:v>113.73004464904797</c:v>
                </c:pt>
                <c:pt idx="99">
                  <c:v>164.51355294747961</c:v>
                </c:pt>
                <c:pt idx="100">
                  <c:v>113.66584220448802</c:v>
                </c:pt>
                <c:pt idx="101">
                  <c:v>172.13592564301069</c:v>
                </c:pt>
                <c:pt idx="102">
                  <c:v>135.98470833987838</c:v>
                </c:pt>
                <c:pt idx="103">
                  <c:v>108.16965436126689</c:v>
                </c:pt>
                <c:pt idx="104">
                  <c:v>97.488733178685294</c:v>
                </c:pt>
                <c:pt idx="105">
                  <c:v>121.75632043531006</c:v>
                </c:pt>
                <c:pt idx="106">
                  <c:v>121.81267383025552</c:v>
                </c:pt>
                <c:pt idx="107">
                  <c:v>104.94240949615363</c:v>
                </c:pt>
                <c:pt idx="108">
                  <c:v>85.437917840780031</c:v>
                </c:pt>
                <c:pt idx="109">
                  <c:v>111.16260043751431</c:v>
                </c:pt>
                <c:pt idx="110">
                  <c:v>122.26908587397394</c:v>
                </c:pt>
                <c:pt idx="111">
                  <c:v>109.72885658629417</c:v>
                </c:pt>
                <c:pt idx="112">
                  <c:v>104.11447115504679</c:v>
                </c:pt>
                <c:pt idx="113">
                  <c:v>87.009052735896802</c:v>
                </c:pt>
                <c:pt idx="114">
                  <c:v>78.400417527534017</c:v>
                </c:pt>
                <c:pt idx="115">
                  <c:v>121.95188831463295</c:v>
                </c:pt>
                <c:pt idx="116">
                  <c:v>87.705125157783968</c:v>
                </c:pt>
                <c:pt idx="117">
                  <c:v>92.92002449149004</c:v>
                </c:pt>
                <c:pt idx="118">
                  <c:v>84.45678718897716</c:v>
                </c:pt>
                <c:pt idx="119">
                  <c:v>98.229740176718053</c:v>
                </c:pt>
                <c:pt idx="120">
                  <c:v>111.19573762694482</c:v>
                </c:pt>
                <c:pt idx="121">
                  <c:v>79.896878140747191</c:v>
                </c:pt>
                <c:pt idx="122">
                  <c:v>97.060338507947591</c:v>
                </c:pt>
                <c:pt idx="123">
                  <c:v>89.831310010093887</c:v>
                </c:pt>
                <c:pt idx="124">
                  <c:v>84.938191446338521</c:v>
                </c:pt>
                <c:pt idx="125">
                  <c:v>128.36535559491753</c:v>
                </c:pt>
                <c:pt idx="126">
                  <c:v>123.62246212716217</c:v>
                </c:pt>
                <c:pt idx="127">
                  <c:v>124.54127772405326</c:v>
                </c:pt>
                <c:pt idx="128">
                  <c:v>213.41580455060767</c:v>
                </c:pt>
                <c:pt idx="129">
                  <c:v>104.85893109372141</c:v>
                </c:pt>
                <c:pt idx="130">
                  <c:v>91.270374147937801</c:v>
                </c:pt>
                <c:pt idx="131">
                  <c:v>87.041434221842422</c:v>
                </c:pt>
                <c:pt idx="132">
                  <c:v>69.050384251207703</c:v>
                </c:pt>
                <c:pt idx="133">
                  <c:v>116.06584787235711</c:v>
                </c:pt>
                <c:pt idx="134">
                  <c:v>70.164100126227183</c:v>
                </c:pt>
                <c:pt idx="135">
                  <c:v>108.16965436126689</c:v>
                </c:pt>
                <c:pt idx="136">
                  <c:v>105.46798790428369</c:v>
                </c:pt>
                <c:pt idx="137">
                  <c:v>114.36691137119345</c:v>
                </c:pt>
                <c:pt idx="138">
                  <c:v>106.54548537686348</c:v>
                </c:pt>
                <c:pt idx="139">
                  <c:v>128.6341835647498</c:v>
                </c:pt>
                <c:pt idx="140">
                  <c:v>91.107892308714383</c:v>
                </c:pt>
                <c:pt idx="141">
                  <c:v>102.90734685179986</c:v>
                </c:pt>
                <c:pt idx="142">
                  <c:v>70.164100126227183</c:v>
                </c:pt>
                <c:pt idx="143">
                  <c:v>83.452755453164144</c:v>
                </c:pt>
                <c:pt idx="144">
                  <c:v>90.192526497433832</c:v>
                </c:pt>
                <c:pt idx="145">
                  <c:v>114.92829303830042</c:v>
                </c:pt>
                <c:pt idx="146">
                  <c:v>98.418100177056914</c:v>
                </c:pt>
                <c:pt idx="147">
                  <c:v>102.93622096707814</c:v>
                </c:pt>
                <c:pt idx="148">
                  <c:v>125.35985889219255</c:v>
                </c:pt>
                <c:pt idx="149">
                  <c:v>85.756122376499889</c:v>
                </c:pt>
                <c:pt idx="150">
                  <c:v>161.0831437776518</c:v>
                </c:pt>
                <c:pt idx="151">
                  <c:v>121.61777355212709</c:v>
                </c:pt>
                <c:pt idx="152">
                  <c:v>101.34814462677259</c:v>
                </c:pt>
                <c:pt idx="153">
                  <c:v>94.535300628169196</c:v>
                </c:pt>
                <c:pt idx="154">
                  <c:v>62.368089001090823</c:v>
                </c:pt>
                <c:pt idx="155">
                  <c:v>79.121219291277455</c:v>
                </c:pt>
                <c:pt idx="156">
                  <c:v>186.31811462090579</c:v>
                </c:pt>
                <c:pt idx="157">
                  <c:v>108.68556686219503</c:v>
                </c:pt>
                <c:pt idx="158">
                  <c:v>120.68225221711073</c:v>
                </c:pt>
                <c:pt idx="159">
                  <c:v>125.55681075219599</c:v>
                </c:pt>
                <c:pt idx="160">
                  <c:v>94.535300628169196</c:v>
                </c:pt>
                <c:pt idx="161">
                  <c:v>104.25091472655741</c:v>
                </c:pt>
                <c:pt idx="162">
                  <c:v>103.24447165721116</c:v>
                </c:pt>
                <c:pt idx="163">
                  <c:v>88.540412064048581</c:v>
                </c:pt>
                <c:pt idx="164">
                  <c:v>83.807119595215795</c:v>
                </c:pt>
                <c:pt idx="165">
                  <c:v>129.53372330995788</c:v>
                </c:pt>
                <c:pt idx="166">
                  <c:v>95.351212992052325</c:v>
                </c:pt>
                <c:pt idx="167">
                  <c:v>87.041434221842422</c:v>
                </c:pt>
                <c:pt idx="168">
                  <c:v>107.58986182349771</c:v>
                </c:pt>
                <c:pt idx="169">
                  <c:v>128.98854770680148</c:v>
                </c:pt>
                <c:pt idx="170">
                  <c:v>117.72500021179056</c:v>
                </c:pt>
                <c:pt idx="171">
                  <c:v>94.425545536402538</c:v>
                </c:pt>
                <c:pt idx="172">
                  <c:v>37.420853400654494</c:v>
                </c:pt>
                <c:pt idx="173">
                  <c:v>118.67261379374226</c:v>
                </c:pt>
                <c:pt idx="174">
                  <c:v>121.24356501812056</c:v>
                </c:pt>
                <c:pt idx="175">
                  <c:v>218.28831150381791</c:v>
                </c:pt>
                <c:pt idx="176">
                  <c:v>87.041434221842422</c:v>
                </c:pt>
                <c:pt idx="177">
                  <c:v>99.376566523697562</c:v>
                </c:pt>
                <c:pt idx="178">
                  <c:v>114.36691137119345</c:v>
                </c:pt>
                <c:pt idx="179">
                  <c:v>109.66705893713149</c:v>
                </c:pt>
                <c:pt idx="180">
                  <c:v>132.70166763003837</c:v>
                </c:pt>
                <c:pt idx="181">
                  <c:v>87.041434221842422</c:v>
                </c:pt>
                <c:pt idx="182">
                  <c:v>100.83235647207268</c:v>
                </c:pt>
                <c:pt idx="183">
                  <c:v>106.20467614734933</c:v>
                </c:pt>
                <c:pt idx="184">
                  <c:v>93.552133501636234</c:v>
                </c:pt>
                <c:pt idx="185">
                  <c:v>92.138571044880749</c:v>
                </c:pt>
                <c:pt idx="186">
                  <c:v>88.354792751545332</c:v>
                </c:pt>
                <c:pt idx="187">
                  <c:v>103.63318237034703</c:v>
                </c:pt>
                <c:pt idx="188">
                  <c:v>102.90734685179986</c:v>
                </c:pt>
                <c:pt idx="189">
                  <c:v>92.090381415673178</c:v>
                </c:pt>
                <c:pt idx="190">
                  <c:v>99.399141845488515</c:v>
                </c:pt>
                <c:pt idx="191">
                  <c:v>88.200634339466362</c:v>
                </c:pt>
                <c:pt idx="192">
                  <c:v>87.896382440059512</c:v>
                </c:pt>
                <c:pt idx="193">
                  <c:v>179.90794904160813</c:v>
                </c:pt>
                <c:pt idx="194">
                  <c:v>103.8968405715287</c:v>
                </c:pt>
                <c:pt idx="195">
                  <c:v>91.000711678864349</c:v>
                </c:pt>
                <c:pt idx="196">
                  <c:v>102.96353431936842</c:v>
                </c:pt>
                <c:pt idx="197">
                  <c:v>101.41178553391656</c:v>
                </c:pt>
                <c:pt idx="198">
                  <c:v>87.041434221842422</c:v>
                </c:pt>
                <c:pt idx="199">
                  <c:v>86.37625962509027</c:v>
                </c:pt>
                <c:pt idx="200">
                  <c:v>102.70958039311074</c:v>
                </c:pt>
                <c:pt idx="201">
                  <c:v>132.04849500641538</c:v>
                </c:pt>
                <c:pt idx="202">
                  <c:v>87.041434221842422</c:v>
                </c:pt>
                <c:pt idx="203">
                  <c:v>132.53218912731799</c:v>
                </c:pt>
                <c:pt idx="204">
                  <c:v>108.79207783012859</c:v>
                </c:pt>
                <c:pt idx="205">
                  <c:v>93.552133501636234</c:v>
                </c:pt>
                <c:pt idx="206">
                  <c:v>112.93078972697516</c:v>
                </c:pt>
                <c:pt idx="207">
                  <c:v>85.528794436315806</c:v>
                </c:pt>
                <c:pt idx="208">
                  <c:v>93.552133501636234</c:v>
                </c:pt>
                <c:pt idx="209">
                  <c:v>87.041434221842422</c:v>
                </c:pt>
                <c:pt idx="210">
                  <c:v>150.95912451400395</c:v>
                </c:pt>
                <c:pt idx="211">
                  <c:v>146.56500915256342</c:v>
                </c:pt>
                <c:pt idx="212">
                  <c:v>110.06133353133674</c:v>
                </c:pt>
                <c:pt idx="213">
                  <c:v>141.05907629543586</c:v>
                </c:pt>
                <c:pt idx="214">
                  <c:v>104.34661044413272</c:v>
                </c:pt>
                <c:pt idx="215">
                  <c:v>108.13414621342973</c:v>
                </c:pt>
                <c:pt idx="216">
                  <c:v>117.80639033539379</c:v>
                </c:pt>
                <c:pt idx="217">
                  <c:v>67.635664085642418</c:v>
                </c:pt>
                <c:pt idx="218">
                  <c:v>169.21930030443025</c:v>
                </c:pt>
                <c:pt idx="219">
                  <c:v>85.756122376499889</c:v>
                </c:pt>
                <c:pt idx="220">
                  <c:v>109.22982620383353</c:v>
                </c:pt>
                <c:pt idx="221">
                  <c:v>115.96566548640325</c:v>
                </c:pt>
                <c:pt idx="222">
                  <c:v>94.535300628169196</c:v>
                </c:pt>
                <c:pt idx="223">
                  <c:v>77.730816806506567</c:v>
                </c:pt>
                <c:pt idx="224">
                  <c:v>127.46478189597937</c:v>
                </c:pt>
                <c:pt idx="225">
                  <c:v>104.03642432509547</c:v>
                </c:pt>
                <c:pt idx="226">
                  <c:v>126.53525749259774</c:v>
                </c:pt>
                <c:pt idx="227">
                  <c:v>97.723247734193265</c:v>
                </c:pt>
                <c:pt idx="228">
                  <c:v>115.47841479108222</c:v>
                </c:pt>
                <c:pt idx="229">
                  <c:v>107.58495352688166</c:v>
                </c:pt>
                <c:pt idx="230">
                  <c:v>112.43163032274957</c:v>
                </c:pt>
                <c:pt idx="231">
                  <c:v>103.42708092680896</c:v>
                </c:pt>
                <c:pt idx="232">
                  <c:v>109.88663300192194</c:v>
                </c:pt>
                <c:pt idx="233">
                  <c:v>100.48192116842411</c:v>
                </c:pt>
                <c:pt idx="234">
                  <c:v>83.807119595215795</c:v>
                </c:pt>
                <c:pt idx="235">
                  <c:v>102.70397264853543</c:v>
                </c:pt>
                <c:pt idx="236">
                  <c:v>98.991211030801139</c:v>
                </c:pt>
                <c:pt idx="237">
                  <c:v>139.20106611388042</c:v>
                </c:pt>
                <c:pt idx="238">
                  <c:v>110.26882620930566</c:v>
                </c:pt>
                <c:pt idx="239">
                  <c:v>90.724270049746579</c:v>
                </c:pt>
                <c:pt idx="240">
                  <c:v>92.301436529689227</c:v>
                </c:pt>
                <c:pt idx="241">
                  <c:v>101.52532669779842</c:v>
                </c:pt>
                <c:pt idx="242">
                  <c:v>103.39300000385754</c:v>
                </c:pt>
                <c:pt idx="243">
                  <c:v>89.154537049621496</c:v>
                </c:pt>
                <c:pt idx="244">
                  <c:v>94.535300628169196</c:v>
                </c:pt>
                <c:pt idx="245">
                  <c:v>135.24384517084368</c:v>
                </c:pt>
                <c:pt idx="246">
                  <c:v>105.78587403646559</c:v>
                </c:pt>
                <c:pt idx="247">
                  <c:v>118.37208728778462</c:v>
                </c:pt>
                <c:pt idx="248">
                  <c:v>67.105378057991871</c:v>
                </c:pt>
                <c:pt idx="249">
                  <c:v>152.76864353724639</c:v>
                </c:pt>
                <c:pt idx="250">
                  <c:v>71.180971142549311</c:v>
                </c:pt>
                <c:pt idx="251">
                  <c:v>87.203953014025203</c:v>
                </c:pt>
                <c:pt idx="252">
                  <c:v>93.552133501636234</c:v>
                </c:pt>
                <c:pt idx="253">
                  <c:v>86.526479207046961</c:v>
                </c:pt>
                <c:pt idx="254">
                  <c:v>123.81900022275384</c:v>
                </c:pt>
                <c:pt idx="255">
                  <c:v>103.52282141431061</c:v>
                </c:pt>
                <c:pt idx="256">
                  <c:v>106.66360675754738</c:v>
                </c:pt>
                <c:pt idx="257">
                  <c:v>117.87796165394505</c:v>
                </c:pt>
                <c:pt idx="258">
                  <c:v>117.62974034265932</c:v>
                </c:pt>
                <c:pt idx="259">
                  <c:v>94.927900170777932</c:v>
                </c:pt>
                <c:pt idx="260">
                  <c:v>87.916462808766582</c:v>
                </c:pt>
                <c:pt idx="261">
                  <c:v>104.63067562682998</c:v>
                </c:pt>
                <c:pt idx="262">
                  <c:v>86.125459651314273</c:v>
                </c:pt>
                <c:pt idx="263">
                  <c:v>90.511501758719476</c:v>
                </c:pt>
                <c:pt idx="264">
                  <c:v>100.64136339839484</c:v>
                </c:pt>
                <c:pt idx="265">
                  <c:v>118.83010896798744</c:v>
                </c:pt>
                <c:pt idx="266">
                  <c:v>103.11996533703085</c:v>
                </c:pt>
                <c:pt idx="267">
                  <c:v>185.37182008657553</c:v>
                </c:pt>
                <c:pt idx="268">
                  <c:v>110.46243168560547</c:v>
                </c:pt>
                <c:pt idx="269">
                  <c:v>98.361423106371518</c:v>
                </c:pt>
                <c:pt idx="270">
                  <c:v>71.834673938756396</c:v>
                </c:pt>
                <c:pt idx="271">
                  <c:v>88.976213928186638</c:v>
                </c:pt>
                <c:pt idx="272">
                  <c:v>81.226007803785521</c:v>
                </c:pt>
                <c:pt idx="273">
                  <c:v>98.416391954562897</c:v>
                </c:pt>
                <c:pt idx="274">
                  <c:v>88.049066825069403</c:v>
                </c:pt>
                <c:pt idx="275">
                  <c:v>121.2712841687877</c:v>
                </c:pt>
                <c:pt idx="276">
                  <c:v>117.77545378330989</c:v>
                </c:pt>
                <c:pt idx="277">
                  <c:v>104.37992673099227</c:v>
                </c:pt>
                <c:pt idx="278">
                  <c:v>121.81267383025552</c:v>
                </c:pt>
                <c:pt idx="279">
                  <c:v>96.547904068823456</c:v>
                </c:pt>
                <c:pt idx="280">
                  <c:v>111.19084125015476</c:v>
                </c:pt>
                <c:pt idx="281">
                  <c:v>100.04259252447703</c:v>
                </c:pt>
                <c:pt idx="282">
                  <c:v>148.12421137759071</c:v>
                </c:pt>
                <c:pt idx="283">
                  <c:v>91.613553195118371</c:v>
                </c:pt>
                <c:pt idx="284">
                  <c:v>106.14934660017973</c:v>
                </c:pt>
                <c:pt idx="285">
                  <c:v>102.49130971964114</c:v>
                </c:pt>
                <c:pt idx="286">
                  <c:v>98.12805307508583</c:v>
                </c:pt>
                <c:pt idx="287">
                  <c:v>108.62442167689984</c:v>
                </c:pt>
                <c:pt idx="288">
                  <c:v>101.83758030279013</c:v>
                </c:pt>
                <c:pt idx="289">
                  <c:v>95.416960083064197</c:v>
                </c:pt>
                <c:pt idx="290">
                  <c:v>150.56046485419583</c:v>
                </c:pt>
                <c:pt idx="291">
                  <c:v>158.79243712777728</c:v>
                </c:pt>
                <c:pt idx="292">
                  <c:v>97.400797221640261</c:v>
                </c:pt>
                <c:pt idx="293">
                  <c:v>116.31529575632825</c:v>
                </c:pt>
                <c:pt idx="294">
                  <c:v>91.157993919025543</c:v>
                </c:pt>
                <c:pt idx="295">
                  <c:v>91.695373600077048</c:v>
                </c:pt>
                <c:pt idx="296">
                  <c:v>97.769647716873934</c:v>
                </c:pt>
                <c:pt idx="297">
                  <c:v>155.92022250272706</c:v>
                </c:pt>
                <c:pt idx="298">
                  <c:v>79.519313476390792</c:v>
                </c:pt>
                <c:pt idx="299">
                  <c:v>116.29049928328392</c:v>
                </c:pt>
                <c:pt idx="300">
                  <c:v>103.13401501667165</c:v>
                </c:pt>
                <c:pt idx="301">
                  <c:v>90.608374104500456</c:v>
                </c:pt>
                <c:pt idx="302">
                  <c:v>85.550964188996289</c:v>
                </c:pt>
                <c:pt idx="303">
                  <c:v>76.846395376344034</c:v>
                </c:pt>
                <c:pt idx="304">
                  <c:v>87.220347816246317</c:v>
                </c:pt>
                <c:pt idx="305">
                  <c:v>68.493526313697956</c:v>
                </c:pt>
                <c:pt idx="306">
                  <c:v>89.851926473670233</c:v>
                </c:pt>
                <c:pt idx="307">
                  <c:v>103.74931605331459</c:v>
                </c:pt>
                <c:pt idx="308">
                  <c:v>89.529031483273172</c:v>
                </c:pt>
                <c:pt idx="309">
                  <c:v>98.911891150167477</c:v>
                </c:pt>
                <c:pt idx="310">
                  <c:v>107.28455676793146</c:v>
                </c:pt>
                <c:pt idx="311">
                  <c:v>131.02539706111517</c:v>
                </c:pt>
                <c:pt idx="312">
                  <c:v>86.62234583484836</c:v>
                </c:pt>
                <c:pt idx="313">
                  <c:v>81.491405489230175</c:v>
                </c:pt>
                <c:pt idx="314">
                  <c:v>99.523546278336426</c:v>
                </c:pt>
                <c:pt idx="315">
                  <c:v>83.828076614369394</c:v>
                </c:pt>
              </c:numCache>
            </c:numRef>
          </c:xVal>
          <c:yVal>
            <c:numRef>
              <c:f>dispersió!$Y$3:$Y$318</c:f>
              <c:numCache>
                <c:formatCode>0.00</c:formatCode>
                <c:ptCount val="316"/>
                <c:pt idx="0">
                  <c:v>131.98151964625094</c:v>
                </c:pt>
                <c:pt idx="1">
                  <c:v>130.76722110587838</c:v>
                </c:pt>
                <c:pt idx="2">
                  <c:v>129.90718292464166</c:v>
                </c:pt>
                <c:pt idx="3">
                  <c:v>129.58043860565081</c:v>
                </c:pt>
                <c:pt idx="4">
                  <c:v>127.8797270474179</c:v>
                </c:pt>
                <c:pt idx="5">
                  <c:v>125.98481239396435</c:v>
                </c:pt>
                <c:pt idx="6">
                  <c:v>124.80900475140598</c:v>
                </c:pt>
                <c:pt idx="7">
                  <c:v>124.62495225616942</c:v>
                </c:pt>
                <c:pt idx="8">
                  <c:v>123.22184300402799</c:v>
                </c:pt>
                <c:pt idx="9">
                  <c:v>121.82471028884694</c:v>
                </c:pt>
                <c:pt idx="10">
                  <c:v>120.61246032971576</c:v>
                </c:pt>
                <c:pt idx="11">
                  <c:v>119.63141698528725</c:v>
                </c:pt>
                <c:pt idx="12">
                  <c:v>119.41346018615639</c:v>
                </c:pt>
                <c:pt idx="13">
                  <c:v>119.28950013899933</c:v>
                </c:pt>
                <c:pt idx="14">
                  <c:v>118.93510841766629</c:v>
                </c:pt>
                <c:pt idx="15">
                  <c:v>118.69185512483182</c:v>
                </c:pt>
                <c:pt idx="16">
                  <c:v>118.00986095607811</c:v>
                </c:pt>
                <c:pt idx="17">
                  <c:v>117.33392231651072</c:v>
                </c:pt>
                <c:pt idx="18">
                  <c:v>116.05112159295686</c:v>
                </c:pt>
                <c:pt idx="19">
                  <c:v>116.04346531633141</c:v>
                </c:pt>
                <c:pt idx="20">
                  <c:v>115.74655082711678</c:v>
                </c:pt>
                <c:pt idx="21">
                  <c:v>115.49846976800961</c:v>
                </c:pt>
                <c:pt idx="22">
                  <c:v>115.30556050100904</c:v>
                </c:pt>
                <c:pt idx="23">
                  <c:v>114.36648749076195</c:v>
                </c:pt>
                <c:pt idx="24">
                  <c:v>114.30697554421508</c:v>
                </c:pt>
                <c:pt idx="25">
                  <c:v>113.90523894971741</c:v>
                </c:pt>
                <c:pt idx="26">
                  <c:v>113.36554315382094</c:v>
                </c:pt>
                <c:pt idx="27">
                  <c:v>112.91061297004124</c:v>
                </c:pt>
                <c:pt idx="28">
                  <c:v>112.69461654291891</c:v>
                </c:pt>
                <c:pt idx="29">
                  <c:v>111.74373580408526</c:v>
                </c:pt>
                <c:pt idx="30">
                  <c:v>111.57291210058251</c:v>
                </c:pt>
                <c:pt idx="31">
                  <c:v>111.23147571723993</c:v>
                </c:pt>
                <c:pt idx="32">
                  <c:v>110.53545895573546</c:v>
                </c:pt>
                <c:pt idx="33">
                  <c:v>110.53439786969645</c:v>
                </c:pt>
                <c:pt idx="34">
                  <c:v>110.44837712665486</c:v>
                </c:pt>
                <c:pt idx="35">
                  <c:v>110.41889635992524</c:v>
                </c:pt>
                <c:pt idx="36">
                  <c:v>110.36023411087103</c:v>
                </c:pt>
                <c:pt idx="37">
                  <c:v>110.35371521428098</c:v>
                </c:pt>
                <c:pt idx="38">
                  <c:v>110.27421056521041</c:v>
                </c:pt>
                <c:pt idx="39">
                  <c:v>109.92600710214516</c:v>
                </c:pt>
                <c:pt idx="40">
                  <c:v>109.57609866847574</c:v>
                </c:pt>
                <c:pt idx="41">
                  <c:v>109.1630079660797</c:v>
                </c:pt>
                <c:pt idx="42">
                  <c:v>108.71991952563322</c:v>
                </c:pt>
                <c:pt idx="43">
                  <c:v>108.36280012429792</c:v>
                </c:pt>
                <c:pt idx="44">
                  <c:v>108.34026930767897</c:v>
                </c:pt>
                <c:pt idx="45">
                  <c:v>108.17244781594994</c:v>
                </c:pt>
                <c:pt idx="46">
                  <c:v>108.11011200188437</c:v>
                </c:pt>
                <c:pt idx="47">
                  <c:v>107.87835327246172</c:v>
                </c:pt>
                <c:pt idx="48">
                  <c:v>107.83246098447168</c:v>
                </c:pt>
                <c:pt idx="49">
                  <c:v>107.53970068926191</c:v>
                </c:pt>
                <c:pt idx="50">
                  <c:v>107.52908600235116</c:v>
                </c:pt>
                <c:pt idx="51">
                  <c:v>107.28394906496507</c:v>
                </c:pt>
                <c:pt idx="52">
                  <c:v>107.2229878392472</c:v>
                </c:pt>
                <c:pt idx="53">
                  <c:v>107.21284167950054</c:v>
                </c:pt>
                <c:pt idx="54">
                  <c:v>106.89974191473158</c:v>
                </c:pt>
                <c:pt idx="55">
                  <c:v>106.81802430034105</c:v>
                </c:pt>
                <c:pt idx="56">
                  <c:v>106.73314600593019</c:v>
                </c:pt>
                <c:pt idx="57">
                  <c:v>106.71883738566723</c:v>
                </c:pt>
                <c:pt idx="58">
                  <c:v>106.55137072697832</c:v>
                </c:pt>
                <c:pt idx="59">
                  <c:v>106.49397325618634</c:v>
                </c:pt>
                <c:pt idx="60">
                  <c:v>106.31600128210678</c:v>
                </c:pt>
                <c:pt idx="61">
                  <c:v>106.19919729654021</c:v>
                </c:pt>
                <c:pt idx="62">
                  <c:v>106.1643877008681</c:v>
                </c:pt>
                <c:pt idx="63">
                  <c:v>105.96204570938792</c:v>
                </c:pt>
                <c:pt idx="64">
                  <c:v>105.73166763697677</c:v>
                </c:pt>
                <c:pt idx="65">
                  <c:v>105.71166809056287</c:v>
                </c:pt>
                <c:pt idx="66">
                  <c:v>105.51818293676712</c:v>
                </c:pt>
                <c:pt idx="67">
                  <c:v>105.31664329644686</c:v>
                </c:pt>
                <c:pt idx="68">
                  <c:v>105.23765895927409</c:v>
                </c:pt>
                <c:pt idx="69">
                  <c:v>105.13178434665488</c:v>
                </c:pt>
                <c:pt idx="70">
                  <c:v>105.10716516107868</c:v>
                </c:pt>
                <c:pt idx="71">
                  <c:v>105.08247171041907</c:v>
                </c:pt>
                <c:pt idx="72">
                  <c:v>104.93294058398524</c:v>
                </c:pt>
                <c:pt idx="73">
                  <c:v>104.84746091176581</c:v>
                </c:pt>
                <c:pt idx="74">
                  <c:v>104.62729638507173</c:v>
                </c:pt>
                <c:pt idx="75">
                  <c:v>104.56374565845493</c:v>
                </c:pt>
                <c:pt idx="76">
                  <c:v>104.29127718519609</c:v>
                </c:pt>
                <c:pt idx="77">
                  <c:v>104.19692991813739</c:v>
                </c:pt>
                <c:pt idx="78">
                  <c:v>104.18298663361614</c:v>
                </c:pt>
                <c:pt idx="79">
                  <c:v>104.18068126585412</c:v>
                </c:pt>
                <c:pt idx="80">
                  <c:v>103.95067747876331</c:v>
                </c:pt>
                <c:pt idx="81">
                  <c:v>103.90479961887353</c:v>
                </c:pt>
                <c:pt idx="82">
                  <c:v>103.76724694805438</c:v>
                </c:pt>
                <c:pt idx="83">
                  <c:v>103.68888669135487</c:v>
                </c:pt>
                <c:pt idx="84">
                  <c:v>103.62703413893682</c:v>
                </c:pt>
                <c:pt idx="85">
                  <c:v>103.49822016750525</c:v>
                </c:pt>
                <c:pt idx="86">
                  <c:v>103.39032942569284</c:v>
                </c:pt>
                <c:pt idx="87">
                  <c:v>103.23149501733855</c:v>
                </c:pt>
                <c:pt idx="88">
                  <c:v>103.21345393393472</c:v>
                </c:pt>
                <c:pt idx="89">
                  <c:v>103.18207481610497</c:v>
                </c:pt>
                <c:pt idx="90">
                  <c:v>102.8529184978282</c:v>
                </c:pt>
                <c:pt idx="91">
                  <c:v>102.82333743563404</c:v>
                </c:pt>
                <c:pt idx="92">
                  <c:v>102.78356864743728</c:v>
                </c:pt>
                <c:pt idx="93">
                  <c:v>102.76641343849451</c:v>
                </c:pt>
                <c:pt idx="94">
                  <c:v>102.67682718925522</c:v>
                </c:pt>
                <c:pt idx="95">
                  <c:v>102.65039106261844</c:v>
                </c:pt>
                <c:pt idx="96">
                  <c:v>102.63845669161427</c:v>
                </c:pt>
                <c:pt idx="97">
                  <c:v>102.6019394404362</c:v>
                </c:pt>
                <c:pt idx="98">
                  <c:v>102.56414012722786</c:v>
                </c:pt>
                <c:pt idx="99">
                  <c:v>102.48725340021744</c:v>
                </c:pt>
                <c:pt idx="100">
                  <c:v>102.4306616730708</c:v>
                </c:pt>
                <c:pt idx="101">
                  <c:v>102.09245666654034</c:v>
                </c:pt>
                <c:pt idx="102">
                  <c:v>102.01896202676171</c:v>
                </c:pt>
                <c:pt idx="103">
                  <c:v>102.00144211036641</c:v>
                </c:pt>
                <c:pt idx="104">
                  <c:v>101.85765965325774</c:v>
                </c:pt>
                <c:pt idx="105">
                  <c:v>101.47413360202665</c:v>
                </c:pt>
                <c:pt idx="106">
                  <c:v>101.46756402189141</c:v>
                </c:pt>
                <c:pt idx="107">
                  <c:v>101.40845970594478</c:v>
                </c:pt>
                <c:pt idx="108">
                  <c:v>101.30133770173737</c:v>
                </c:pt>
                <c:pt idx="109">
                  <c:v>101.29267224732889</c:v>
                </c:pt>
                <c:pt idx="110">
                  <c:v>101.2257380077761</c:v>
                </c:pt>
                <c:pt idx="111">
                  <c:v>101.12001422446512</c:v>
                </c:pt>
                <c:pt idx="112">
                  <c:v>101.05918023034829</c:v>
                </c:pt>
                <c:pt idx="113">
                  <c:v>101.04378254154977</c:v>
                </c:pt>
                <c:pt idx="114">
                  <c:v>100.93628455923903</c:v>
                </c:pt>
                <c:pt idx="115">
                  <c:v>100.9022691637644</c:v>
                </c:pt>
                <c:pt idx="116">
                  <c:v>100.83649914768472</c:v>
                </c:pt>
                <c:pt idx="117">
                  <c:v>100.79367434543909</c:v>
                </c:pt>
                <c:pt idx="118">
                  <c:v>100.77057602045571</c:v>
                </c:pt>
                <c:pt idx="119">
                  <c:v>100.74432465589155</c:v>
                </c:pt>
                <c:pt idx="120">
                  <c:v>100.71002453122171</c:v>
                </c:pt>
                <c:pt idx="121">
                  <c:v>100.69938901154399</c:v>
                </c:pt>
                <c:pt idx="122">
                  <c:v>100.66720206051126</c:v>
                </c:pt>
                <c:pt idx="123">
                  <c:v>100.62321265703314</c:v>
                </c:pt>
                <c:pt idx="124">
                  <c:v>100.5532991784585</c:v>
                </c:pt>
                <c:pt idx="125">
                  <c:v>100.42707791096211</c:v>
                </c:pt>
                <c:pt idx="126">
                  <c:v>100.42626713894634</c:v>
                </c:pt>
                <c:pt idx="127">
                  <c:v>100.41281963955404</c:v>
                </c:pt>
                <c:pt idx="128">
                  <c:v>100.38871995041011</c:v>
                </c:pt>
                <c:pt idx="129">
                  <c:v>100.33823894994887</c:v>
                </c:pt>
                <c:pt idx="130">
                  <c:v>100.31763031841214</c:v>
                </c:pt>
                <c:pt idx="131">
                  <c:v>100.19306608597287</c:v>
                </c:pt>
                <c:pt idx="132">
                  <c:v>100.13548107380393</c:v>
                </c:pt>
                <c:pt idx="133">
                  <c:v>100.1207248674894</c:v>
                </c:pt>
                <c:pt idx="134">
                  <c:v>99.815479005493501</c:v>
                </c:pt>
                <c:pt idx="135">
                  <c:v>99.804910475713399</c:v>
                </c:pt>
                <c:pt idx="136">
                  <c:v>99.778691521065269</c:v>
                </c:pt>
                <c:pt idx="137">
                  <c:v>99.727675338272121</c:v>
                </c:pt>
                <c:pt idx="138">
                  <c:v>99.635059309729016</c:v>
                </c:pt>
                <c:pt idx="139">
                  <c:v>99.562070271560785</c:v>
                </c:pt>
                <c:pt idx="140">
                  <c:v>99.418874730411062</c:v>
                </c:pt>
                <c:pt idx="141">
                  <c:v>99.350806931858102</c:v>
                </c:pt>
                <c:pt idx="142">
                  <c:v>99.258549047990016</c:v>
                </c:pt>
                <c:pt idx="143">
                  <c:v>99.23634237793928</c:v>
                </c:pt>
                <c:pt idx="144">
                  <c:v>99.202218274781288</c:v>
                </c:pt>
                <c:pt idx="145">
                  <c:v>99.096506203546767</c:v>
                </c:pt>
                <c:pt idx="146">
                  <c:v>99.087985858682018</c:v>
                </c:pt>
                <c:pt idx="147">
                  <c:v>99.063371824133469</c:v>
                </c:pt>
                <c:pt idx="148">
                  <c:v>99.043627553166075</c:v>
                </c:pt>
                <c:pt idx="149">
                  <c:v>99.012770001701909</c:v>
                </c:pt>
                <c:pt idx="150">
                  <c:v>98.882965107162192</c:v>
                </c:pt>
                <c:pt idx="151">
                  <c:v>98.677032364267518</c:v>
                </c:pt>
                <c:pt idx="152">
                  <c:v>98.652854494029043</c:v>
                </c:pt>
                <c:pt idx="153">
                  <c:v>98.647988902140469</c:v>
                </c:pt>
                <c:pt idx="154">
                  <c:v>98.592611415071445</c:v>
                </c:pt>
                <c:pt idx="155">
                  <c:v>98.465853942775652</c:v>
                </c:pt>
                <c:pt idx="156">
                  <c:v>98.373977383176737</c:v>
                </c:pt>
                <c:pt idx="157">
                  <c:v>98.349534603341809</c:v>
                </c:pt>
                <c:pt idx="158">
                  <c:v>98.345268259015427</c:v>
                </c:pt>
                <c:pt idx="159">
                  <c:v>98.31965989984532</c:v>
                </c:pt>
                <c:pt idx="160">
                  <c:v>98.243647406905666</c:v>
                </c:pt>
                <c:pt idx="161">
                  <c:v>98.190930166704248</c:v>
                </c:pt>
                <c:pt idx="162">
                  <c:v>97.957443971913506</c:v>
                </c:pt>
                <c:pt idx="163">
                  <c:v>97.911947581847244</c:v>
                </c:pt>
                <c:pt idx="164">
                  <c:v>97.870695808301193</c:v>
                </c:pt>
                <c:pt idx="165">
                  <c:v>97.815113300193204</c:v>
                </c:pt>
                <c:pt idx="166">
                  <c:v>97.771324144608599</c:v>
                </c:pt>
                <c:pt idx="167">
                  <c:v>97.738139087450321</c:v>
                </c:pt>
                <c:pt idx="168">
                  <c:v>97.685069963625637</c:v>
                </c:pt>
                <c:pt idx="169">
                  <c:v>97.627444226368524</c:v>
                </c:pt>
                <c:pt idx="170">
                  <c:v>97.547646677856832</c:v>
                </c:pt>
                <c:pt idx="171">
                  <c:v>97.510573261149176</c:v>
                </c:pt>
                <c:pt idx="172">
                  <c:v>97.46410902108147</c:v>
                </c:pt>
                <c:pt idx="173">
                  <c:v>97.306855747308759</c:v>
                </c:pt>
                <c:pt idx="174">
                  <c:v>97.294434507941162</c:v>
                </c:pt>
                <c:pt idx="175">
                  <c:v>97.155377023835413</c:v>
                </c:pt>
                <c:pt idx="176">
                  <c:v>97.133710967381489</c:v>
                </c:pt>
                <c:pt idx="177">
                  <c:v>97.125222701283448</c:v>
                </c:pt>
                <c:pt idx="178">
                  <c:v>97.105058709911731</c:v>
                </c:pt>
                <c:pt idx="179">
                  <c:v>97.046582412926242</c:v>
                </c:pt>
                <c:pt idx="180">
                  <c:v>97.016040739561461</c:v>
                </c:pt>
                <c:pt idx="181">
                  <c:v>97.013388359420702</c:v>
                </c:pt>
                <c:pt idx="182">
                  <c:v>97.003849634946334</c:v>
                </c:pt>
                <c:pt idx="183">
                  <c:v>96.912681053930015</c:v>
                </c:pt>
                <c:pt idx="184">
                  <c:v>96.884627703091127</c:v>
                </c:pt>
                <c:pt idx="185">
                  <c:v>96.87289696404207</c:v>
                </c:pt>
                <c:pt idx="186">
                  <c:v>96.748408363862865</c:v>
                </c:pt>
                <c:pt idx="187">
                  <c:v>96.727941253452371</c:v>
                </c:pt>
                <c:pt idx="188">
                  <c:v>96.665254337602221</c:v>
                </c:pt>
                <c:pt idx="189">
                  <c:v>96.660411389211475</c:v>
                </c:pt>
                <c:pt idx="190">
                  <c:v>96.567929802850415</c:v>
                </c:pt>
                <c:pt idx="191">
                  <c:v>96.565535617695559</c:v>
                </c:pt>
                <c:pt idx="192">
                  <c:v>96.402302298863177</c:v>
                </c:pt>
                <c:pt idx="193">
                  <c:v>96.282937093946543</c:v>
                </c:pt>
                <c:pt idx="194">
                  <c:v>96.240069114453007</c:v>
                </c:pt>
                <c:pt idx="195">
                  <c:v>96.23418053292653</c:v>
                </c:pt>
                <c:pt idx="196">
                  <c:v>96.13643093188756</c:v>
                </c:pt>
                <c:pt idx="197">
                  <c:v>96.11463775749634</c:v>
                </c:pt>
                <c:pt idx="198">
                  <c:v>96.090078513473685</c:v>
                </c:pt>
                <c:pt idx="199">
                  <c:v>95.967128632793873</c:v>
                </c:pt>
                <c:pt idx="200">
                  <c:v>95.923656453083623</c:v>
                </c:pt>
                <c:pt idx="201">
                  <c:v>95.879135400908353</c:v>
                </c:pt>
                <c:pt idx="202">
                  <c:v>95.846743105022398</c:v>
                </c:pt>
                <c:pt idx="203">
                  <c:v>95.791768809295178</c:v>
                </c:pt>
                <c:pt idx="204">
                  <c:v>95.771110661584032</c:v>
                </c:pt>
                <c:pt idx="205">
                  <c:v>95.663229128903794</c:v>
                </c:pt>
                <c:pt idx="206">
                  <c:v>95.602710993022242</c:v>
                </c:pt>
                <c:pt idx="207">
                  <c:v>95.598785373772515</c:v>
                </c:pt>
                <c:pt idx="208">
                  <c:v>95.409062320058922</c:v>
                </c:pt>
                <c:pt idx="209">
                  <c:v>95.3438412227176</c:v>
                </c:pt>
                <c:pt idx="210">
                  <c:v>95.275506726930203</c:v>
                </c:pt>
                <c:pt idx="211">
                  <c:v>95.14812220539423</c:v>
                </c:pt>
                <c:pt idx="212">
                  <c:v>95.12725481474034</c:v>
                </c:pt>
                <c:pt idx="213">
                  <c:v>95.027128788229348</c:v>
                </c:pt>
                <c:pt idx="214">
                  <c:v>94.903134300013704</c:v>
                </c:pt>
                <c:pt idx="215">
                  <c:v>94.900614759417977</c:v>
                </c:pt>
                <c:pt idx="216">
                  <c:v>94.894105900792908</c:v>
                </c:pt>
                <c:pt idx="217">
                  <c:v>94.855596605447204</c:v>
                </c:pt>
                <c:pt idx="218">
                  <c:v>94.798637835165962</c:v>
                </c:pt>
                <c:pt idx="219">
                  <c:v>94.724379738843879</c:v>
                </c:pt>
                <c:pt idx="220">
                  <c:v>94.70714670541534</c:v>
                </c:pt>
                <c:pt idx="221">
                  <c:v>94.687436224068747</c:v>
                </c:pt>
                <c:pt idx="222">
                  <c:v>94.576185070654674</c:v>
                </c:pt>
                <c:pt idx="223">
                  <c:v>94.409248485796326</c:v>
                </c:pt>
                <c:pt idx="224">
                  <c:v>94.393625259783391</c:v>
                </c:pt>
                <c:pt idx="225">
                  <c:v>94.35701970960838</c:v>
                </c:pt>
                <c:pt idx="226">
                  <c:v>94.309769258310283</c:v>
                </c:pt>
                <c:pt idx="227">
                  <c:v>94.246879194179613</c:v>
                </c:pt>
                <c:pt idx="228">
                  <c:v>94.167452352930695</c:v>
                </c:pt>
                <c:pt idx="229">
                  <c:v>94.030038856369814</c:v>
                </c:pt>
                <c:pt idx="230">
                  <c:v>93.946975459247284</c:v>
                </c:pt>
                <c:pt idx="231">
                  <c:v>93.833662686191261</c:v>
                </c:pt>
                <c:pt idx="232">
                  <c:v>93.829861467029133</c:v>
                </c:pt>
                <c:pt idx="233">
                  <c:v>93.793572576993697</c:v>
                </c:pt>
                <c:pt idx="234">
                  <c:v>93.738132991523031</c:v>
                </c:pt>
                <c:pt idx="235">
                  <c:v>93.63724891070305</c:v>
                </c:pt>
                <c:pt idx="236">
                  <c:v>93.561127104798032</c:v>
                </c:pt>
                <c:pt idx="237">
                  <c:v>93.56037782213258</c:v>
                </c:pt>
                <c:pt idx="238">
                  <c:v>93.458608230736758</c:v>
                </c:pt>
                <c:pt idx="239">
                  <c:v>93.405406895033764</c:v>
                </c:pt>
                <c:pt idx="240">
                  <c:v>93.40305427515969</c:v>
                </c:pt>
                <c:pt idx="241">
                  <c:v>93.32288107008705</c:v>
                </c:pt>
                <c:pt idx="242">
                  <c:v>93.16510645152141</c:v>
                </c:pt>
                <c:pt idx="243">
                  <c:v>93.076778463110472</c:v>
                </c:pt>
                <c:pt idx="244">
                  <c:v>93.003900180183365</c:v>
                </c:pt>
                <c:pt idx="245">
                  <c:v>92.936113547310669</c:v>
                </c:pt>
                <c:pt idx="246">
                  <c:v>92.820614374161664</c:v>
                </c:pt>
                <c:pt idx="247">
                  <c:v>92.762257645820185</c:v>
                </c:pt>
                <c:pt idx="248">
                  <c:v>92.516284379653897</c:v>
                </c:pt>
                <c:pt idx="249">
                  <c:v>92.491881448898198</c:v>
                </c:pt>
                <c:pt idx="250">
                  <c:v>92.431516610298033</c:v>
                </c:pt>
                <c:pt idx="251">
                  <c:v>92.422266627630492</c:v>
                </c:pt>
                <c:pt idx="252">
                  <c:v>92.420469195535347</c:v>
                </c:pt>
                <c:pt idx="253">
                  <c:v>92.417121588431016</c:v>
                </c:pt>
                <c:pt idx="254">
                  <c:v>92.366588833648223</c:v>
                </c:pt>
                <c:pt idx="255">
                  <c:v>92.302546510859713</c:v>
                </c:pt>
                <c:pt idx="256">
                  <c:v>92.292610079263738</c:v>
                </c:pt>
                <c:pt idx="257">
                  <c:v>92.070147409401812</c:v>
                </c:pt>
                <c:pt idx="258">
                  <c:v>92.018825743268948</c:v>
                </c:pt>
                <c:pt idx="259">
                  <c:v>91.991828207430245</c:v>
                </c:pt>
                <c:pt idx="260">
                  <c:v>91.95027864260598</c:v>
                </c:pt>
                <c:pt idx="261">
                  <c:v>91.934610177849663</c:v>
                </c:pt>
                <c:pt idx="262">
                  <c:v>91.910509011351564</c:v>
                </c:pt>
                <c:pt idx="263">
                  <c:v>91.863307926310213</c:v>
                </c:pt>
                <c:pt idx="264">
                  <c:v>91.723137166754242</c:v>
                </c:pt>
                <c:pt idx="265">
                  <c:v>91.645286330520591</c:v>
                </c:pt>
                <c:pt idx="266">
                  <c:v>91.540185910676769</c:v>
                </c:pt>
                <c:pt idx="267">
                  <c:v>91.512505008025514</c:v>
                </c:pt>
                <c:pt idx="268">
                  <c:v>91.378272924888506</c:v>
                </c:pt>
                <c:pt idx="269">
                  <c:v>91.352441285208528</c:v>
                </c:pt>
                <c:pt idx="270">
                  <c:v>90.821308847904817</c:v>
                </c:pt>
                <c:pt idx="271">
                  <c:v>90.804194973918229</c:v>
                </c:pt>
                <c:pt idx="272">
                  <c:v>90.735219291476909</c:v>
                </c:pt>
                <c:pt idx="273">
                  <c:v>90.651368229571858</c:v>
                </c:pt>
                <c:pt idx="274">
                  <c:v>90.532783317700762</c:v>
                </c:pt>
                <c:pt idx="275">
                  <c:v>90.515671633091898</c:v>
                </c:pt>
                <c:pt idx="276">
                  <c:v>90.249076587271503</c:v>
                </c:pt>
                <c:pt idx="277">
                  <c:v>90.137755476026754</c:v>
                </c:pt>
                <c:pt idx="278">
                  <c:v>90.011586457941235</c:v>
                </c:pt>
                <c:pt idx="279">
                  <c:v>89.969239147635079</c:v>
                </c:pt>
                <c:pt idx="280">
                  <c:v>89.849881527152434</c:v>
                </c:pt>
                <c:pt idx="281">
                  <c:v>89.834107459382267</c:v>
                </c:pt>
                <c:pt idx="282">
                  <c:v>89.764385455190421</c:v>
                </c:pt>
                <c:pt idx="283">
                  <c:v>89.727701041103529</c:v>
                </c:pt>
                <c:pt idx="284">
                  <c:v>89.509129595786845</c:v>
                </c:pt>
                <c:pt idx="285">
                  <c:v>89.485197061488165</c:v>
                </c:pt>
                <c:pt idx="286">
                  <c:v>89.204924057050931</c:v>
                </c:pt>
                <c:pt idx="287">
                  <c:v>88.915849655264168</c:v>
                </c:pt>
                <c:pt idx="288">
                  <c:v>88.890903115150365</c:v>
                </c:pt>
                <c:pt idx="289">
                  <c:v>88.729511664989104</c:v>
                </c:pt>
                <c:pt idx="290">
                  <c:v>88.623618213353936</c:v>
                </c:pt>
                <c:pt idx="291">
                  <c:v>88.593345974961608</c:v>
                </c:pt>
                <c:pt idx="292">
                  <c:v>88.448268732010519</c:v>
                </c:pt>
                <c:pt idx="293">
                  <c:v>88.411528325006486</c:v>
                </c:pt>
                <c:pt idx="294">
                  <c:v>88.350201947395888</c:v>
                </c:pt>
                <c:pt idx="295">
                  <c:v>88.236237273971128</c:v>
                </c:pt>
                <c:pt idx="296">
                  <c:v>88.174748564394307</c:v>
                </c:pt>
                <c:pt idx="297">
                  <c:v>88.126796885002648</c:v>
                </c:pt>
                <c:pt idx="298">
                  <c:v>87.641006047992818</c:v>
                </c:pt>
                <c:pt idx="299">
                  <c:v>87.059455792496919</c:v>
                </c:pt>
                <c:pt idx="300">
                  <c:v>86.940873317773267</c:v>
                </c:pt>
                <c:pt idx="301">
                  <c:v>86.921946501621193</c:v>
                </c:pt>
                <c:pt idx="302">
                  <c:v>86.693171867849742</c:v>
                </c:pt>
                <c:pt idx="303">
                  <c:v>86.620423870817618</c:v>
                </c:pt>
                <c:pt idx="304">
                  <c:v>86.338644102062148</c:v>
                </c:pt>
                <c:pt idx="305">
                  <c:v>85.797338648356927</c:v>
                </c:pt>
                <c:pt idx="306">
                  <c:v>85.717983863429055</c:v>
                </c:pt>
                <c:pt idx="307">
                  <c:v>84.22798224766268</c:v>
                </c:pt>
                <c:pt idx="308">
                  <c:v>82.839228120537101</c:v>
                </c:pt>
                <c:pt idx="309">
                  <c:v>82.064344685298551</c:v>
                </c:pt>
                <c:pt idx="310">
                  <c:v>99.539535054844947</c:v>
                </c:pt>
                <c:pt idx="311">
                  <c:v>99.08234565979339</c:v>
                </c:pt>
                <c:pt idx="312">
                  <c:v>102.36536512345984</c:v>
                </c:pt>
                <c:pt idx="313">
                  <c:v>98.371835742899776</c:v>
                </c:pt>
                <c:pt idx="314">
                  <c:v>97.16279727755375</c:v>
                </c:pt>
                <c:pt idx="315">
                  <c:v>97.494095647012813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604-4EA5-BBD3-ABDB548D13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8380544"/>
        <c:axId val="218387200"/>
      </c:scatterChart>
      <c:valAx>
        <c:axId val="2183805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ca-ES"/>
                  <a:t>% població de 75 anys o més que viu sola</a:t>
                </a:r>
              </a:p>
            </c:rich>
          </c:tx>
          <c:overlay val="0"/>
        </c:title>
        <c:numFmt formatCode="0" sourceLinked="0"/>
        <c:majorTickMark val="out"/>
        <c:minorTickMark val="none"/>
        <c:tickLblPos val="nextTo"/>
        <c:crossAx val="218387200"/>
        <c:crosses val="autoZero"/>
        <c:crossBetween val="midCat"/>
      </c:valAx>
      <c:valAx>
        <c:axId val="218387200"/>
        <c:scaling>
          <c:orientation val="minMax"/>
          <c:min val="6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000"/>
                </a:pPr>
                <a:r>
                  <a:rPr lang="ca-ES" sz="1000" b="1" i="0" baseline="0">
                    <a:effectLst/>
                  </a:rPr>
                  <a:t>Índex de vulnerabilitat social</a:t>
                </a:r>
                <a:endParaRPr lang="ca-ES" sz="1000">
                  <a:effectLst/>
                </a:endParaRPr>
              </a:p>
            </c:rich>
          </c:tx>
          <c:overlay val="0"/>
        </c:title>
        <c:numFmt formatCode="0" sourceLinked="0"/>
        <c:majorTickMark val="out"/>
        <c:minorTickMark val="none"/>
        <c:tickLblPos val="nextTo"/>
        <c:crossAx val="218380544"/>
        <c:crosses val="autoZero"/>
        <c:crossBetween val="midCat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1996887754992381"/>
          <c:y val="4.1523865072421499E-2"/>
          <c:w val="0.69757812315291057"/>
          <c:h val="0.75090834751183744"/>
        </c:manualLayout>
      </c:layout>
      <c:scatterChart>
        <c:scatterStyle val="lineMarker"/>
        <c:varyColors val="0"/>
        <c:ser>
          <c:idx val="0"/>
          <c:order val="0"/>
          <c:tx>
            <c:strRef>
              <c:f>'DESP ALTRES SERVEIS'!$AV$1</c:f>
              <c:strCache>
                <c:ptCount val="1"/>
                <c:pt idx="0">
                  <c:v>Residus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4"/>
            <c:spPr>
              <a:solidFill>
                <a:schemeClr val="accent1">
                  <a:alpha val="64000"/>
                </a:schemeClr>
              </a:solidFill>
            </c:spPr>
          </c:marker>
          <c:xVal>
            <c:numRef>
              <c:f>'DESP ALTRES SERVEIS'!$AU$2:$AU$34</c:f>
              <c:numCache>
                <c:formatCode>0.00</c:formatCode>
                <c:ptCount val="33"/>
                <c:pt idx="0">
                  <c:v>124.80900475140598</c:v>
                </c:pt>
                <c:pt idx="1">
                  <c:v>116.05112159295686</c:v>
                </c:pt>
                <c:pt idx="2">
                  <c:v>108.36280012429792</c:v>
                </c:pt>
                <c:pt idx="3">
                  <c:v>106.71883738566723</c:v>
                </c:pt>
                <c:pt idx="4">
                  <c:v>105.73166763697677</c:v>
                </c:pt>
                <c:pt idx="5">
                  <c:v>103.90479961887353</c:v>
                </c:pt>
                <c:pt idx="6">
                  <c:v>103.23149501733855</c:v>
                </c:pt>
                <c:pt idx="7">
                  <c:v>102.56414012722786</c:v>
                </c:pt>
                <c:pt idx="8">
                  <c:v>101.40845970594478</c:v>
                </c:pt>
                <c:pt idx="9">
                  <c:v>101.29267224732889</c:v>
                </c:pt>
                <c:pt idx="10">
                  <c:v>100.5532991784585</c:v>
                </c:pt>
                <c:pt idx="11">
                  <c:v>100.42707791096211</c:v>
                </c:pt>
                <c:pt idx="12">
                  <c:v>99.087985858682018</c:v>
                </c:pt>
                <c:pt idx="13">
                  <c:v>98.652854494029043</c:v>
                </c:pt>
                <c:pt idx="14">
                  <c:v>98.373977383176737</c:v>
                </c:pt>
                <c:pt idx="15">
                  <c:v>97.957443971913506</c:v>
                </c:pt>
                <c:pt idx="16">
                  <c:v>96.912681053930015</c:v>
                </c:pt>
                <c:pt idx="17">
                  <c:v>96.884627703091127</c:v>
                </c:pt>
                <c:pt idx="18">
                  <c:v>96.87289696404207</c:v>
                </c:pt>
                <c:pt idx="19">
                  <c:v>95.771110661584032</c:v>
                </c:pt>
                <c:pt idx="20">
                  <c:v>94.35701970960838</c:v>
                </c:pt>
                <c:pt idx="21">
                  <c:v>93.793572576993697</c:v>
                </c:pt>
                <c:pt idx="22">
                  <c:v>93.405406895033764</c:v>
                </c:pt>
                <c:pt idx="23">
                  <c:v>93.076778463110472</c:v>
                </c:pt>
                <c:pt idx="24">
                  <c:v>92.516284379653897</c:v>
                </c:pt>
                <c:pt idx="25">
                  <c:v>92.018825743268948</c:v>
                </c:pt>
                <c:pt idx="26">
                  <c:v>91.863307926310213</c:v>
                </c:pt>
                <c:pt idx="27">
                  <c:v>91.723137166754242</c:v>
                </c:pt>
                <c:pt idx="28">
                  <c:v>91.352441285208528</c:v>
                </c:pt>
                <c:pt idx="29">
                  <c:v>90.804194973918229</c:v>
                </c:pt>
                <c:pt idx="30">
                  <c:v>89.969239147635079</c:v>
                </c:pt>
                <c:pt idx="31">
                  <c:v>86.921946501621193</c:v>
                </c:pt>
                <c:pt idx="32">
                  <c:v>99.539535054844947</c:v>
                </c:pt>
              </c:numCache>
            </c:numRef>
          </c:xVal>
          <c:yVal>
            <c:numRef>
              <c:f>'DESP ALTRES SERVEIS'!$AV$2:$AV$34</c:f>
              <c:numCache>
                <c:formatCode>General</c:formatCode>
                <c:ptCount val="33"/>
                <c:pt idx="0">
                  <c:v>6.9</c:v>
                </c:pt>
                <c:pt idx="1">
                  <c:v>8</c:v>
                </c:pt>
                <c:pt idx="2">
                  <c:v>7.1</c:v>
                </c:pt>
                <c:pt idx="3">
                  <c:v>6.7</c:v>
                </c:pt>
                <c:pt idx="4">
                  <c:v>9</c:v>
                </c:pt>
                <c:pt idx="5">
                  <c:v>9.4</c:v>
                </c:pt>
                <c:pt idx="6">
                  <c:v>7.3</c:v>
                </c:pt>
                <c:pt idx="7">
                  <c:v>14.8</c:v>
                </c:pt>
                <c:pt idx="8">
                  <c:v>9.3000000000000007</c:v>
                </c:pt>
                <c:pt idx="9">
                  <c:v>6.8</c:v>
                </c:pt>
                <c:pt idx="10">
                  <c:v>7.3</c:v>
                </c:pt>
                <c:pt idx="11">
                  <c:v>6.5</c:v>
                </c:pt>
                <c:pt idx="12">
                  <c:v>7.5</c:v>
                </c:pt>
                <c:pt idx="13">
                  <c:v>5.0999999999999996</c:v>
                </c:pt>
                <c:pt idx="14">
                  <c:v>9.8000000000000007</c:v>
                </c:pt>
                <c:pt idx="15">
                  <c:v>8.1</c:v>
                </c:pt>
                <c:pt idx="16">
                  <c:v>9.4</c:v>
                </c:pt>
                <c:pt idx="17">
                  <c:v>6.8</c:v>
                </c:pt>
                <c:pt idx="18">
                  <c:v>6.3</c:v>
                </c:pt>
                <c:pt idx="19">
                  <c:v>6.8</c:v>
                </c:pt>
                <c:pt idx="20">
                  <c:v>7.2</c:v>
                </c:pt>
                <c:pt idx="21">
                  <c:v>9.8000000000000007</c:v>
                </c:pt>
                <c:pt idx="22">
                  <c:v>9.4</c:v>
                </c:pt>
                <c:pt idx="23">
                  <c:v>5.3</c:v>
                </c:pt>
                <c:pt idx="24">
                  <c:v>7.3</c:v>
                </c:pt>
                <c:pt idx="25">
                  <c:v>5.5</c:v>
                </c:pt>
                <c:pt idx="26">
                  <c:v>8.5</c:v>
                </c:pt>
                <c:pt idx="27">
                  <c:v>7.7</c:v>
                </c:pt>
                <c:pt idx="28">
                  <c:v>6.2</c:v>
                </c:pt>
                <c:pt idx="29">
                  <c:v>4.4000000000000004</c:v>
                </c:pt>
                <c:pt idx="30">
                  <c:v>10</c:v>
                </c:pt>
                <c:pt idx="31">
                  <c:v>6.3</c:v>
                </c:pt>
                <c:pt idx="32">
                  <c:v>9.3000000000000007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AE2-44D2-A1DE-C351003DF5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5177856"/>
        <c:axId val="255180160"/>
      </c:scatterChart>
      <c:valAx>
        <c:axId val="255177856"/>
        <c:scaling>
          <c:orientation val="minMax"/>
          <c:max val="130"/>
          <c:min val="7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ca-ES"/>
                  <a:t>Índex de Vulnerabilitat Social</a:t>
                </a:r>
              </a:p>
            </c:rich>
          </c:tx>
          <c:layout>
            <c:manualLayout>
              <c:xMode val="edge"/>
              <c:yMode val="edge"/>
              <c:x val="0.16555235174287278"/>
              <c:y val="0.89612163782260146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255180160"/>
        <c:crosses val="autoZero"/>
        <c:crossBetween val="midCat"/>
      </c:valAx>
      <c:valAx>
        <c:axId val="255180160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ca-ES"/>
                  <a:t>% despesa s. pressupost</a:t>
                </a:r>
              </a:p>
            </c:rich>
          </c:tx>
          <c:layout>
            <c:manualLayout>
              <c:xMode val="edge"/>
              <c:yMode val="edge"/>
              <c:x val="2.2809875789613957E-3"/>
              <c:y val="9.7001160895612601E-2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crossAx val="255177856"/>
        <c:crosses val="autoZero"/>
        <c:crossBetween val="midCat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1996887754992381"/>
          <c:y val="4.1523865072421499E-2"/>
          <c:w val="0.69757812315291057"/>
          <c:h val="0.75090834751183744"/>
        </c:manualLayout>
      </c:layout>
      <c:scatterChart>
        <c:scatterStyle val="lineMarker"/>
        <c:varyColors val="0"/>
        <c:ser>
          <c:idx val="0"/>
          <c:order val="0"/>
          <c:tx>
            <c:strRef>
              <c:f>'DESP ALTRES SERVEIS'!$AX$1</c:f>
              <c:strCache>
                <c:ptCount val="1"/>
                <c:pt idx="0">
                  <c:v>SAM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4"/>
            <c:spPr>
              <a:solidFill>
                <a:schemeClr val="accent1">
                  <a:alpha val="64000"/>
                </a:schemeClr>
              </a:solidFill>
            </c:spPr>
          </c:marker>
          <c:xVal>
            <c:numRef>
              <c:f>'DESP ALTRES SERVEIS'!$AW$2:$AW$36</c:f>
              <c:numCache>
                <c:formatCode>0.00</c:formatCode>
                <c:ptCount val="35"/>
                <c:pt idx="0">
                  <c:v>115.74655082711678</c:v>
                </c:pt>
                <c:pt idx="1">
                  <c:v>103.90479961887353</c:v>
                </c:pt>
                <c:pt idx="2">
                  <c:v>103.23149501733855</c:v>
                </c:pt>
                <c:pt idx="3">
                  <c:v>101.47413360202665</c:v>
                </c:pt>
                <c:pt idx="4">
                  <c:v>101.29267224732889</c:v>
                </c:pt>
                <c:pt idx="5">
                  <c:v>100.69938901154399</c:v>
                </c:pt>
                <c:pt idx="6">
                  <c:v>100.5532991784585</c:v>
                </c:pt>
                <c:pt idx="7">
                  <c:v>100.41281963955404</c:v>
                </c:pt>
                <c:pt idx="8">
                  <c:v>98.190930166704248</c:v>
                </c:pt>
                <c:pt idx="9">
                  <c:v>97.294434507941162</c:v>
                </c:pt>
                <c:pt idx="10">
                  <c:v>97.003849634946334</c:v>
                </c:pt>
                <c:pt idx="11">
                  <c:v>96.402302298863177</c:v>
                </c:pt>
                <c:pt idx="12">
                  <c:v>96.11463775749634</c:v>
                </c:pt>
                <c:pt idx="13">
                  <c:v>95.923656453083623</c:v>
                </c:pt>
                <c:pt idx="14">
                  <c:v>95.598785373772515</c:v>
                </c:pt>
                <c:pt idx="15">
                  <c:v>94.900614759417977</c:v>
                </c:pt>
                <c:pt idx="16">
                  <c:v>93.833662686191261</c:v>
                </c:pt>
                <c:pt idx="17">
                  <c:v>93.405406895033764</c:v>
                </c:pt>
                <c:pt idx="18">
                  <c:v>93.076778463110472</c:v>
                </c:pt>
                <c:pt idx="19">
                  <c:v>92.516284379653897</c:v>
                </c:pt>
                <c:pt idx="20">
                  <c:v>92.302546510859713</c:v>
                </c:pt>
                <c:pt idx="21">
                  <c:v>92.070147409401812</c:v>
                </c:pt>
                <c:pt idx="22">
                  <c:v>92.018825743268948</c:v>
                </c:pt>
                <c:pt idx="23">
                  <c:v>91.910509011351564</c:v>
                </c:pt>
                <c:pt idx="24">
                  <c:v>91.863307926310213</c:v>
                </c:pt>
                <c:pt idx="25">
                  <c:v>91.723137166754242</c:v>
                </c:pt>
                <c:pt idx="26">
                  <c:v>91.352441285208528</c:v>
                </c:pt>
                <c:pt idx="27">
                  <c:v>90.651368229571858</c:v>
                </c:pt>
                <c:pt idx="28">
                  <c:v>89.969239147635079</c:v>
                </c:pt>
                <c:pt idx="29">
                  <c:v>89.509129595786845</c:v>
                </c:pt>
                <c:pt idx="30">
                  <c:v>88.174748564394307</c:v>
                </c:pt>
                <c:pt idx="31">
                  <c:v>86.921946501621193</c:v>
                </c:pt>
                <c:pt idx="32">
                  <c:v>85.717983863429055</c:v>
                </c:pt>
                <c:pt idx="33">
                  <c:v>82.839228120537101</c:v>
                </c:pt>
                <c:pt idx="34">
                  <c:v>82.064344685298551</c:v>
                </c:pt>
              </c:numCache>
            </c:numRef>
          </c:xVal>
          <c:yVal>
            <c:numRef>
              <c:f>'DESP ALTRES SERVEIS'!$AX$2:$AX$36</c:f>
              <c:numCache>
                <c:formatCode>General</c:formatCode>
                <c:ptCount val="35"/>
                <c:pt idx="0">
                  <c:v>0.12</c:v>
                </c:pt>
                <c:pt idx="1">
                  <c:v>0.06</c:v>
                </c:pt>
                <c:pt idx="2">
                  <c:v>0.12</c:v>
                </c:pt>
                <c:pt idx="3">
                  <c:v>0.17</c:v>
                </c:pt>
                <c:pt idx="4">
                  <c:v>0.14000000000000001</c:v>
                </c:pt>
                <c:pt idx="5">
                  <c:v>0.16</c:v>
                </c:pt>
                <c:pt idx="6">
                  <c:v>0.16</c:v>
                </c:pt>
                <c:pt idx="7">
                  <c:v>0.05</c:v>
                </c:pt>
                <c:pt idx="8">
                  <c:v>0.04</c:v>
                </c:pt>
                <c:pt idx="9">
                  <c:v>0.14000000000000001</c:v>
                </c:pt>
                <c:pt idx="10">
                  <c:v>0.08</c:v>
                </c:pt>
                <c:pt idx="11">
                  <c:v>0.09</c:v>
                </c:pt>
                <c:pt idx="12">
                  <c:v>0.03</c:v>
                </c:pt>
                <c:pt idx="13">
                  <c:v>0.05</c:v>
                </c:pt>
                <c:pt idx="14">
                  <c:v>0.13</c:v>
                </c:pt>
                <c:pt idx="15">
                  <c:v>0.24</c:v>
                </c:pt>
                <c:pt idx="16">
                  <c:v>0.06</c:v>
                </c:pt>
                <c:pt idx="17">
                  <c:v>7.0000000000000007E-2</c:v>
                </c:pt>
                <c:pt idx="18">
                  <c:v>0.17</c:v>
                </c:pt>
                <c:pt idx="19">
                  <c:v>0.1</c:v>
                </c:pt>
                <c:pt idx="20">
                  <c:v>7.0000000000000007E-2</c:v>
                </c:pt>
                <c:pt idx="21">
                  <c:v>0.1</c:v>
                </c:pt>
                <c:pt idx="22">
                  <c:v>0.14000000000000001</c:v>
                </c:pt>
                <c:pt idx="23">
                  <c:v>0.13</c:v>
                </c:pt>
                <c:pt idx="24">
                  <c:v>0.1</c:v>
                </c:pt>
                <c:pt idx="25">
                  <c:v>0.11</c:v>
                </c:pt>
                <c:pt idx="26">
                  <c:v>0.09</c:v>
                </c:pt>
                <c:pt idx="27">
                  <c:v>0.16</c:v>
                </c:pt>
                <c:pt idx="28">
                  <c:v>0.14000000000000001</c:v>
                </c:pt>
                <c:pt idx="29">
                  <c:v>0.09</c:v>
                </c:pt>
                <c:pt idx="30">
                  <c:v>0.17</c:v>
                </c:pt>
                <c:pt idx="31">
                  <c:v>0.28999999999999998</c:v>
                </c:pt>
                <c:pt idx="32">
                  <c:v>0.16</c:v>
                </c:pt>
                <c:pt idx="33">
                  <c:v>0.09</c:v>
                </c:pt>
                <c:pt idx="34">
                  <c:v>0.26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8DD-4935-B7B3-519B28225D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9173376"/>
        <c:axId val="260965888"/>
      </c:scatterChart>
      <c:valAx>
        <c:axId val="259173376"/>
        <c:scaling>
          <c:orientation val="minMax"/>
          <c:max val="130"/>
          <c:min val="7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ca-ES"/>
                  <a:t>Índex de Vulnerabilitat Social</a:t>
                </a:r>
              </a:p>
            </c:rich>
          </c:tx>
          <c:layout>
            <c:manualLayout>
              <c:xMode val="edge"/>
              <c:yMode val="edge"/>
              <c:x val="0.16555235174287278"/>
              <c:y val="0.89612163782260146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260965888"/>
        <c:crosses val="autoZero"/>
        <c:crossBetween val="midCat"/>
      </c:valAx>
      <c:valAx>
        <c:axId val="260965888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ca-ES"/>
                  <a:t>% despesa s. pressupost</a:t>
                </a:r>
              </a:p>
            </c:rich>
          </c:tx>
          <c:layout>
            <c:manualLayout>
              <c:xMode val="edge"/>
              <c:yMode val="edge"/>
              <c:x val="2.2809875789613957E-3"/>
              <c:y val="9.7001160895612601E-2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259173376"/>
        <c:crosses val="autoZero"/>
        <c:crossBetween val="midCat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1996887754992381"/>
          <c:y val="4.1523865072421499E-2"/>
          <c:w val="0.69757812315291057"/>
          <c:h val="0.75090834751183744"/>
        </c:manualLayout>
      </c:layout>
      <c:scatterChart>
        <c:scatterStyle val="lineMarker"/>
        <c:varyColors val="0"/>
        <c:ser>
          <c:idx val="0"/>
          <c:order val="0"/>
          <c:tx>
            <c:strRef>
              <c:f>'DESP ALTRES SERVEIS'!$AZ$1</c:f>
              <c:strCache>
                <c:ptCount val="1"/>
                <c:pt idx="0">
                  <c:v>SLO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4"/>
            <c:spPr>
              <a:solidFill>
                <a:schemeClr val="accent1">
                  <a:alpha val="64000"/>
                </a:schemeClr>
              </a:solidFill>
            </c:spPr>
          </c:marker>
          <c:xVal>
            <c:numRef>
              <c:f>'DESP ALTRES SERVEIS'!$AY$2:$AY$33</c:f>
              <c:numCache>
                <c:formatCode>0.00</c:formatCode>
                <c:ptCount val="32"/>
                <c:pt idx="0">
                  <c:v>115.74655082711678</c:v>
                </c:pt>
                <c:pt idx="1">
                  <c:v>103.90479961887353</c:v>
                </c:pt>
                <c:pt idx="2">
                  <c:v>100.69938901154399</c:v>
                </c:pt>
                <c:pt idx="3">
                  <c:v>100.5532991784585</c:v>
                </c:pt>
                <c:pt idx="4">
                  <c:v>100.42707791096211</c:v>
                </c:pt>
                <c:pt idx="5">
                  <c:v>99.778691521065269</c:v>
                </c:pt>
                <c:pt idx="6">
                  <c:v>99.087985858682018</c:v>
                </c:pt>
                <c:pt idx="7">
                  <c:v>98.190930166704248</c:v>
                </c:pt>
                <c:pt idx="8">
                  <c:v>97.294434507941162</c:v>
                </c:pt>
                <c:pt idx="9">
                  <c:v>96.402302298863177</c:v>
                </c:pt>
                <c:pt idx="10">
                  <c:v>96.13643093188756</c:v>
                </c:pt>
                <c:pt idx="11">
                  <c:v>95.879135400908353</c:v>
                </c:pt>
                <c:pt idx="12">
                  <c:v>95.771110661584032</c:v>
                </c:pt>
                <c:pt idx="13">
                  <c:v>95.598785373772515</c:v>
                </c:pt>
                <c:pt idx="14">
                  <c:v>94.900614759417977</c:v>
                </c:pt>
                <c:pt idx="15">
                  <c:v>93.833662686191261</c:v>
                </c:pt>
                <c:pt idx="16">
                  <c:v>93.829861467029133</c:v>
                </c:pt>
                <c:pt idx="17">
                  <c:v>93.63724891070305</c:v>
                </c:pt>
                <c:pt idx="18">
                  <c:v>93.076778463110472</c:v>
                </c:pt>
                <c:pt idx="19">
                  <c:v>92.516284379653897</c:v>
                </c:pt>
                <c:pt idx="20">
                  <c:v>92.070147409401812</c:v>
                </c:pt>
                <c:pt idx="21">
                  <c:v>91.910509011351564</c:v>
                </c:pt>
                <c:pt idx="22">
                  <c:v>89.969239147635079</c:v>
                </c:pt>
                <c:pt idx="23">
                  <c:v>89.849881527152434</c:v>
                </c:pt>
                <c:pt idx="24">
                  <c:v>89.509129595786845</c:v>
                </c:pt>
                <c:pt idx="25">
                  <c:v>88.729511664989104</c:v>
                </c:pt>
                <c:pt idx="26">
                  <c:v>88.411528325006486</c:v>
                </c:pt>
                <c:pt idx="27">
                  <c:v>88.236237273971128</c:v>
                </c:pt>
                <c:pt idx="28">
                  <c:v>88.174748564394307</c:v>
                </c:pt>
                <c:pt idx="29">
                  <c:v>87.059455792496919</c:v>
                </c:pt>
                <c:pt idx="30">
                  <c:v>86.921946501621193</c:v>
                </c:pt>
                <c:pt idx="31">
                  <c:v>82.064344685298551</c:v>
                </c:pt>
              </c:numCache>
            </c:numRef>
          </c:xVal>
          <c:yVal>
            <c:numRef>
              <c:f>'DESP ALTRES SERVEIS'!$AZ$2:$AZ$33</c:f>
              <c:numCache>
                <c:formatCode>General</c:formatCode>
                <c:ptCount val="32"/>
                <c:pt idx="0">
                  <c:v>0.91</c:v>
                </c:pt>
                <c:pt idx="1">
                  <c:v>1.4</c:v>
                </c:pt>
                <c:pt idx="2">
                  <c:v>2.2999999999999998</c:v>
                </c:pt>
                <c:pt idx="3">
                  <c:v>2.6</c:v>
                </c:pt>
                <c:pt idx="4">
                  <c:v>2.5</c:v>
                </c:pt>
                <c:pt idx="5">
                  <c:v>2.1</c:v>
                </c:pt>
                <c:pt idx="6">
                  <c:v>0.65</c:v>
                </c:pt>
                <c:pt idx="7">
                  <c:v>2.1</c:v>
                </c:pt>
                <c:pt idx="8">
                  <c:v>1.5</c:v>
                </c:pt>
                <c:pt idx="9">
                  <c:v>4.5</c:v>
                </c:pt>
                <c:pt idx="10">
                  <c:v>1.2</c:v>
                </c:pt>
                <c:pt idx="11">
                  <c:v>1.3</c:v>
                </c:pt>
                <c:pt idx="12">
                  <c:v>1.5</c:v>
                </c:pt>
                <c:pt idx="13">
                  <c:v>0.94</c:v>
                </c:pt>
                <c:pt idx="14">
                  <c:v>3.1</c:v>
                </c:pt>
                <c:pt idx="15">
                  <c:v>2.5</c:v>
                </c:pt>
                <c:pt idx="16">
                  <c:v>1.5</c:v>
                </c:pt>
                <c:pt idx="17">
                  <c:v>1.7</c:v>
                </c:pt>
                <c:pt idx="18">
                  <c:v>0.87</c:v>
                </c:pt>
                <c:pt idx="19">
                  <c:v>1.6</c:v>
                </c:pt>
                <c:pt idx="20">
                  <c:v>2.7</c:v>
                </c:pt>
                <c:pt idx="21">
                  <c:v>1.3</c:v>
                </c:pt>
                <c:pt idx="22">
                  <c:v>6.3</c:v>
                </c:pt>
                <c:pt idx="23">
                  <c:v>1.2</c:v>
                </c:pt>
                <c:pt idx="24">
                  <c:v>2.9</c:v>
                </c:pt>
                <c:pt idx="25">
                  <c:v>1.2</c:v>
                </c:pt>
                <c:pt idx="26">
                  <c:v>1.1000000000000001</c:v>
                </c:pt>
                <c:pt idx="27">
                  <c:v>0.52</c:v>
                </c:pt>
                <c:pt idx="28">
                  <c:v>2.4</c:v>
                </c:pt>
                <c:pt idx="29">
                  <c:v>2.2999999999999998</c:v>
                </c:pt>
                <c:pt idx="30">
                  <c:v>3.1</c:v>
                </c:pt>
                <c:pt idx="31">
                  <c:v>3.8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468-4D36-8A85-7E08BA1C7C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61010560"/>
        <c:axId val="261012864"/>
      </c:scatterChart>
      <c:valAx>
        <c:axId val="261010560"/>
        <c:scaling>
          <c:orientation val="minMax"/>
          <c:max val="130"/>
          <c:min val="7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ca-ES"/>
                  <a:t>Índex de Vulnerabilitat Social</a:t>
                </a:r>
              </a:p>
            </c:rich>
          </c:tx>
          <c:layout>
            <c:manualLayout>
              <c:xMode val="edge"/>
              <c:yMode val="edge"/>
              <c:x val="0.16555235174287278"/>
              <c:y val="0.89612163782260146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261012864"/>
        <c:crosses val="autoZero"/>
        <c:crossBetween val="midCat"/>
      </c:valAx>
      <c:valAx>
        <c:axId val="261012864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ca-ES"/>
                  <a:t>% despesa s. pressupost</a:t>
                </a:r>
              </a:p>
            </c:rich>
          </c:tx>
          <c:layout>
            <c:manualLayout>
              <c:xMode val="edge"/>
              <c:yMode val="edge"/>
              <c:x val="2.2809875789613957E-3"/>
              <c:y val="9.7001160895612601E-2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261010560"/>
        <c:crosses val="autoZero"/>
        <c:crossBetween val="midCat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1996887754992381"/>
          <c:y val="4.1523865072421499E-2"/>
          <c:w val="0.69757812315291057"/>
          <c:h val="0.75090834751183744"/>
        </c:manualLayout>
      </c:layout>
      <c:scatterChart>
        <c:scatterStyle val="lineMarker"/>
        <c:varyColors val="0"/>
        <c:ser>
          <c:idx val="0"/>
          <c:order val="0"/>
          <c:tx>
            <c:strRef>
              <c:f>'DESP ALTRES SERVEIS'!$BB$1</c:f>
              <c:strCache>
                <c:ptCount val="1"/>
                <c:pt idx="0">
                  <c:v>Verd Urbà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4"/>
            <c:spPr>
              <a:solidFill>
                <a:schemeClr val="accent1">
                  <a:alpha val="64000"/>
                </a:schemeClr>
              </a:solidFill>
            </c:spPr>
          </c:marker>
          <c:xVal>
            <c:numRef>
              <c:f>'DESP ALTRES SERVEIS'!$BA$2:$BA$21</c:f>
              <c:numCache>
                <c:formatCode>0.00</c:formatCode>
                <c:ptCount val="20"/>
                <c:pt idx="0">
                  <c:v>115.74655082711678</c:v>
                </c:pt>
                <c:pt idx="1">
                  <c:v>101.47413360202665</c:v>
                </c:pt>
                <c:pt idx="2">
                  <c:v>101.29267224732889</c:v>
                </c:pt>
                <c:pt idx="3">
                  <c:v>100.42707791096211</c:v>
                </c:pt>
                <c:pt idx="4">
                  <c:v>99.087985858682018</c:v>
                </c:pt>
                <c:pt idx="5">
                  <c:v>98.373977383176737</c:v>
                </c:pt>
                <c:pt idx="6">
                  <c:v>98.190930166704248</c:v>
                </c:pt>
                <c:pt idx="7">
                  <c:v>96.402302298863177</c:v>
                </c:pt>
                <c:pt idx="8">
                  <c:v>95.771110661584032</c:v>
                </c:pt>
                <c:pt idx="9">
                  <c:v>93.458608230736758</c:v>
                </c:pt>
                <c:pt idx="10">
                  <c:v>93.405406895033764</c:v>
                </c:pt>
                <c:pt idx="11">
                  <c:v>93.076778463110472</c:v>
                </c:pt>
                <c:pt idx="12">
                  <c:v>92.516284379653897</c:v>
                </c:pt>
                <c:pt idx="13">
                  <c:v>91.910509011351564</c:v>
                </c:pt>
                <c:pt idx="14">
                  <c:v>91.863307926310213</c:v>
                </c:pt>
                <c:pt idx="15">
                  <c:v>91.352441285208528</c:v>
                </c:pt>
                <c:pt idx="16">
                  <c:v>90.651368229571858</c:v>
                </c:pt>
                <c:pt idx="17">
                  <c:v>88.915849655264168</c:v>
                </c:pt>
                <c:pt idx="18">
                  <c:v>88.236237273971128</c:v>
                </c:pt>
                <c:pt idx="19">
                  <c:v>85.717983863429055</c:v>
                </c:pt>
              </c:numCache>
            </c:numRef>
          </c:xVal>
          <c:yVal>
            <c:numRef>
              <c:f>'DESP ALTRES SERVEIS'!$BB$2:$BB$21</c:f>
              <c:numCache>
                <c:formatCode>General</c:formatCode>
                <c:ptCount val="20"/>
                <c:pt idx="0">
                  <c:v>3.5</c:v>
                </c:pt>
                <c:pt idx="1">
                  <c:v>4</c:v>
                </c:pt>
                <c:pt idx="2">
                  <c:v>3</c:v>
                </c:pt>
                <c:pt idx="3">
                  <c:v>1.7</c:v>
                </c:pt>
                <c:pt idx="4">
                  <c:v>1.4</c:v>
                </c:pt>
                <c:pt idx="5">
                  <c:v>0.77</c:v>
                </c:pt>
                <c:pt idx="6">
                  <c:v>2.9</c:v>
                </c:pt>
                <c:pt idx="7">
                  <c:v>2.7</c:v>
                </c:pt>
                <c:pt idx="8">
                  <c:v>2.8</c:v>
                </c:pt>
                <c:pt idx="9">
                  <c:v>2.4</c:v>
                </c:pt>
                <c:pt idx="10">
                  <c:v>2.9</c:v>
                </c:pt>
                <c:pt idx="11">
                  <c:v>2</c:v>
                </c:pt>
                <c:pt idx="12">
                  <c:v>2.4</c:v>
                </c:pt>
                <c:pt idx="13">
                  <c:v>3.9</c:v>
                </c:pt>
                <c:pt idx="14">
                  <c:v>2</c:v>
                </c:pt>
                <c:pt idx="15">
                  <c:v>3.1</c:v>
                </c:pt>
                <c:pt idx="16">
                  <c:v>3</c:v>
                </c:pt>
                <c:pt idx="17">
                  <c:v>3.8</c:v>
                </c:pt>
                <c:pt idx="18">
                  <c:v>3.8</c:v>
                </c:pt>
                <c:pt idx="19">
                  <c:v>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2CE-47B0-B5B8-0E8A0EAABF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61024768"/>
        <c:axId val="261101056"/>
      </c:scatterChart>
      <c:valAx>
        <c:axId val="261024768"/>
        <c:scaling>
          <c:orientation val="minMax"/>
          <c:max val="130"/>
          <c:min val="7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ca-ES"/>
                  <a:t>Índex de Vulnerabilitat Social</a:t>
                </a:r>
              </a:p>
            </c:rich>
          </c:tx>
          <c:layout>
            <c:manualLayout>
              <c:xMode val="edge"/>
              <c:yMode val="edge"/>
              <c:x val="0.16555235174287278"/>
              <c:y val="0.89612163782260146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261101056"/>
        <c:crosses val="autoZero"/>
        <c:crossBetween val="midCat"/>
      </c:valAx>
      <c:valAx>
        <c:axId val="261101056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ca-ES"/>
                  <a:t>% despesa s. pressupost</a:t>
                </a:r>
              </a:p>
            </c:rich>
          </c:tx>
          <c:layout>
            <c:manualLayout>
              <c:xMode val="edge"/>
              <c:yMode val="edge"/>
              <c:x val="2.2809875789613957E-3"/>
              <c:y val="9.7001160895612601E-2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261024768"/>
        <c:crosses val="autoZero"/>
        <c:crossBetween val="midCat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1996887754992381"/>
          <c:y val="4.1523865072421499E-2"/>
          <c:w val="0.69757812315291057"/>
          <c:h val="0.75090834751183744"/>
        </c:manualLayout>
      </c:layout>
      <c:scatterChart>
        <c:scatterStyle val="lineMarker"/>
        <c:varyColors val="0"/>
        <c:ser>
          <c:idx val="0"/>
          <c:order val="0"/>
          <c:tx>
            <c:strRef>
              <c:f>'DESP ALTRES SERVEIS'!$BD$1</c:f>
              <c:strCache>
                <c:ptCount val="1"/>
                <c:pt idx="0">
                  <c:v>Museus 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4"/>
            <c:spPr>
              <a:solidFill>
                <a:schemeClr val="accent1">
                  <a:alpha val="64000"/>
                </a:schemeClr>
              </a:solidFill>
            </c:spPr>
          </c:marker>
          <c:trendline>
            <c:spPr>
              <a:ln w="19050">
                <a:solidFill>
                  <a:schemeClr val="accent3">
                    <a:lumMod val="75000"/>
                  </a:schemeClr>
                </a:solidFill>
              </a:ln>
            </c:spPr>
            <c:trendlineType val="linear"/>
            <c:dispRSqr val="0"/>
            <c:dispEq val="0"/>
          </c:trendline>
          <c:xVal>
            <c:numRef>
              <c:f>'DESP ALTRES SERVEIS'!$BC$2:$BC$24</c:f>
              <c:numCache>
                <c:formatCode>0.00</c:formatCode>
                <c:ptCount val="23"/>
                <c:pt idx="0">
                  <c:v>115.74655082711678</c:v>
                </c:pt>
                <c:pt idx="1">
                  <c:v>110.44837712665486</c:v>
                </c:pt>
                <c:pt idx="2">
                  <c:v>101.12001422446512</c:v>
                </c:pt>
                <c:pt idx="3">
                  <c:v>100.69938901154399</c:v>
                </c:pt>
                <c:pt idx="4">
                  <c:v>100.5532991784585</c:v>
                </c:pt>
                <c:pt idx="5">
                  <c:v>100.42707791096211</c:v>
                </c:pt>
                <c:pt idx="6">
                  <c:v>98.190930166704248</c:v>
                </c:pt>
                <c:pt idx="7">
                  <c:v>97.685069963625637</c:v>
                </c:pt>
                <c:pt idx="8">
                  <c:v>97.003849634946334</c:v>
                </c:pt>
                <c:pt idx="9">
                  <c:v>96.402302298863177</c:v>
                </c:pt>
                <c:pt idx="10">
                  <c:v>96.13643093188756</c:v>
                </c:pt>
                <c:pt idx="11">
                  <c:v>93.405406895033764</c:v>
                </c:pt>
                <c:pt idx="12">
                  <c:v>91.910509011351564</c:v>
                </c:pt>
                <c:pt idx="13">
                  <c:v>91.378272924888506</c:v>
                </c:pt>
                <c:pt idx="14">
                  <c:v>91.352441285208528</c:v>
                </c:pt>
                <c:pt idx="15">
                  <c:v>90.651368229571858</c:v>
                </c:pt>
                <c:pt idx="16">
                  <c:v>89.969239147635079</c:v>
                </c:pt>
                <c:pt idx="17">
                  <c:v>88.729511664989104</c:v>
                </c:pt>
                <c:pt idx="18">
                  <c:v>88.350201947395888</c:v>
                </c:pt>
                <c:pt idx="19">
                  <c:v>86.338644102062148</c:v>
                </c:pt>
                <c:pt idx="20">
                  <c:v>85.717983863429055</c:v>
                </c:pt>
                <c:pt idx="21">
                  <c:v>82.839228120537101</c:v>
                </c:pt>
                <c:pt idx="22">
                  <c:v>82.064344685298551</c:v>
                </c:pt>
              </c:numCache>
            </c:numRef>
          </c:xVal>
          <c:yVal>
            <c:numRef>
              <c:f>'DESP ALTRES SERVEIS'!$BD$2:$BD$24</c:f>
              <c:numCache>
                <c:formatCode>General</c:formatCode>
                <c:ptCount val="23"/>
                <c:pt idx="0">
                  <c:v>0.81</c:v>
                </c:pt>
                <c:pt idx="1">
                  <c:v>8.0399999999999991</c:v>
                </c:pt>
                <c:pt idx="2">
                  <c:v>6.6</c:v>
                </c:pt>
                <c:pt idx="3">
                  <c:v>1.1000000000000001</c:v>
                </c:pt>
                <c:pt idx="4">
                  <c:v>0.48</c:v>
                </c:pt>
                <c:pt idx="5">
                  <c:v>2.59</c:v>
                </c:pt>
                <c:pt idx="6">
                  <c:v>1.54</c:v>
                </c:pt>
                <c:pt idx="7">
                  <c:v>0.74</c:v>
                </c:pt>
                <c:pt idx="8">
                  <c:v>0.98</c:v>
                </c:pt>
                <c:pt idx="9">
                  <c:v>2.17</c:v>
                </c:pt>
                <c:pt idx="10">
                  <c:v>0.74</c:v>
                </c:pt>
                <c:pt idx="11">
                  <c:v>1.03</c:v>
                </c:pt>
                <c:pt idx="12">
                  <c:v>0.9</c:v>
                </c:pt>
                <c:pt idx="13">
                  <c:v>1.18</c:v>
                </c:pt>
                <c:pt idx="14">
                  <c:v>0.73</c:v>
                </c:pt>
                <c:pt idx="15">
                  <c:v>1.41</c:v>
                </c:pt>
                <c:pt idx="16">
                  <c:v>3.25</c:v>
                </c:pt>
                <c:pt idx="17">
                  <c:v>0.46</c:v>
                </c:pt>
                <c:pt idx="18">
                  <c:v>0.87</c:v>
                </c:pt>
                <c:pt idx="19">
                  <c:v>0.64</c:v>
                </c:pt>
                <c:pt idx="20">
                  <c:v>0.41</c:v>
                </c:pt>
                <c:pt idx="21">
                  <c:v>0.51</c:v>
                </c:pt>
                <c:pt idx="22">
                  <c:v>0.32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199-4537-A4A5-28BEE7008D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61123072"/>
        <c:axId val="261129344"/>
      </c:scatterChart>
      <c:valAx>
        <c:axId val="261123072"/>
        <c:scaling>
          <c:orientation val="minMax"/>
          <c:max val="130"/>
          <c:min val="7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ca-ES"/>
                  <a:t>Índex de Vulnerabilitat Social</a:t>
                </a:r>
              </a:p>
            </c:rich>
          </c:tx>
          <c:layout>
            <c:manualLayout>
              <c:xMode val="edge"/>
              <c:yMode val="edge"/>
              <c:x val="0.16555235174287278"/>
              <c:y val="0.89612163782260146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261129344"/>
        <c:crosses val="autoZero"/>
        <c:crossBetween val="midCat"/>
      </c:valAx>
      <c:valAx>
        <c:axId val="261129344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ca-ES"/>
                  <a:t>% despesa s. pressupost</a:t>
                </a:r>
              </a:p>
            </c:rich>
          </c:tx>
          <c:layout>
            <c:manualLayout>
              <c:xMode val="edge"/>
              <c:yMode val="edge"/>
              <c:x val="2.2809875789613957E-3"/>
              <c:y val="9.7001160895612601E-2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261123072"/>
        <c:crosses val="autoZero"/>
        <c:crossBetween val="midCat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7"/>
            <c:spPr>
              <a:solidFill>
                <a:schemeClr val="accent1">
                  <a:alpha val="64000"/>
                </a:schemeClr>
              </a:solidFill>
            </c:spPr>
          </c:marker>
          <c:xVal>
            <c:numRef>
              <c:f>dispersió!$U$3:$U$318</c:f>
              <c:numCache>
                <c:formatCode>0.00</c:formatCode>
                <c:ptCount val="316"/>
                <c:pt idx="0">
                  <c:v>1502.2893749615525</c:v>
                </c:pt>
                <c:pt idx="1">
                  <c:v>3077.5644685447187</c:v>
                </c:pt>
                <c:pt idx="2">
                  <c:v>389.105112401479</c:v>
                </c:pt>
                <c:pt idx="3">
                  <c:v>526.10538839746675</c:v>
                </c:pt>
                <c:pt idx="4">
                  <c:v>2323.3787094547088</c:v>
                </c:pt>
                <c:pt idx="5">
                  <c:v>1848.9715384142185</c:v>
                </c:pt>
                <c:pt idx="6">
                  <c:v>324.28471617041504</c:v>
                </c:pt>
                <c:pt idx="7">
                  <c:v>1070.4572064503368</c:v>
                </c:pt>
                <c:pt idx="8">
                  <c:v>3078</c:v>
                </c:pt>
                <c:pt idx="9">
                  <c:v>1544.8643774908273</c:v>
                </c:pt>
                <c:pt idx="10">
                  <c:v>1131.2786386350151</c:v>
                </c:pt>
                <c:pt idx="11">
                  <c:v>3078</c:v>
                </c:pt>
                <c:pt idx="12">
                  <c:v>3053.2358956708476</c:v>
                </c:pt>
                <c:pt idx="13">
                  <c:v>3078</c:v>
                </c:pt>
                <c:pt idx="14">
                  <c:v>460.45401895106403</c:v>
                </c:pt>
                <c:pt idx="15">
                  <c:v>1921.9572570358321</c:v>
                </c:pt>
                <c:pt idx="16">
                  <c:v>649.57289573236346</c:v>
                </c:pt>
                <c:pt idx="17">
                  <c:v>3078</c:v>
                </c:pt>
                <c:pt idx="18">
                  <c:v>275.8921897299914</c:v>
                </c:pt>
                <c:pt idx="19">
                  <c:v>3078</c:v>
                </c:pt>
                <c:pt idx="20">
                  <c:v>101.60252810997132</c:v>
                </c:pt>
                <c:pt idx="21">
                  <c:v>149.22753411776105</c:v>
                </c:pt>
                <c:pt idx="22">
                  <c:v>458.83688440121256</c:v>
                </c:pt>
                <c:pt idx="23">
                  <c:v>835.28100200291442</c:v>
                </c:pt>
                <c:pt idx="24">
                  <c:v>225.59222119407926</c:v>
                </c:pt>
                <c:pt idx="25">
                  <c:v>360.64213026838729</c:v>
                </c:pt>
                <c:pt idx="26">
                  <c:v>286.4689455898345</c:v>
                </c:pt>
                <c:pt idx="27">
                  <c:v>298.11215442725103</c:v>
                </c:pt>
                <c:pt idx="28">
                  <c:v>1743.5477226274427</c:v>
                </c:pt>
                <c:pt idx="29">
                  <c:v>221.53598458947201</c:v>
                </c:pt>
                <c:pt idx="30">
                  <c:v>163.86910064414568</c:v>
                </c:pt>
                <c:pt idx="31">
                  <c:v>311.28097087337892</c:v>
                </c:pt>
                <c:pt idx="32">
                  <c:v>139.7860668825592</c:v>
                </c:pt>
                <c:pt idx="33">
                  <c:v>130.49073066101087</c:v>
                </c:pt>
                <c:pt idx="34">
                  <c:v>665.5602436209075</c:v>
                </c:pt>
                <c:pt idx="35">
                  <c:v>344.07553064475121</c:v>
                </c:pt>
                <c:pt idx="36">
                  <c:v>246.56072893327254</c:v>
                </c:pt>
                <c:pt idx="37">
                  <c:v>130.78194565762811</c:v>
                </c:pt>
                <c:pt idx="38">
                  <c:v>299.39720855299237</c:v>
                </c:pt>
                <c:pt idx="39">
                  <c:v>648.35646708867</c:v>
                </c:pt>
                <c:pt idx="40">
                  <c:v>216.48743710340318</c:v>
                </c:pt>
                <c:pt idx="41">
                  <c:v>255.45001517564859</c:v>
                </c:pt>
                <c:pt idx="42">
                  <c:v>189.55823556024765</c:v>
                </c:pt>
                <c:pt idx="43">
                  <c:v>388.9398367705424</c:v>
                </c:pt>
                <c:pt idx="44">
                  <c:v>279.7785880495199</c:v>
                </c:pt>
                <c:pt idx="45">
                  <c:v>389.25716598194072</c:v>
                </c:pt>
                <c:pt idx="46">
                  <c:v>229.60090649716031</c:v>
                </c:pt>
                <c:pt idx="47">
                  <c:v>358.88726964274565</c:v>
                </c:pt>
                <c:pt idx="48">
                  <c:v>454.13336031226419</c:v>
                </c:pt>
                <c:pt idx="49">
                  <c:v>235.52770085633293</c:v>
                </c:pt>
                <c:pt idx="50">
                  <c:v>374.38970478124162</c:v>
                </c:pt>
                <c:pt idx="51">
                  <c:v>1119.1143521980796</c:v>
                </c:pt>
                <c:pt idx="52">
                  <c:v>902.59005362062487</c:v>
                </c:pt>
                <c:pt idx="53">
                  <c:v>225.10613582197396</c:v>
                </c:pt>
                <c:pt idx="54">
                  <c:v>243.28572873871295</c:v>
                </c:pt>
                <c:pt idx="55">
                  <c:v>293.15930313014911</c:v>
                </c:pt>
                <c:pt idx="56">
                  <c:v>174.2494537654548</c:v>
                </c:pt>
                <c:pt idx="57">
                  <c:v>262.43895065577891</c:v>
                </c:pt>
                <c:pt idx="58">
                  <c:v>612.26908399242757</c:v>
                </c:pt>
                <c:pt idx="59">
                  <c:v>125.43203074126946</c:v>
                </c:pt>
                <c:pt idx="60">
                  <c:v>234.44761437437688</c:v>
                </c:pt>
                <c:pt idx="61">
                  <c:v>284.34019546337078</c:v>
                </c:pt>
                <c:pt idx="62">
                  <c:v>492.65360069589372</c:v>
                </c:pt>
                <c:pt idx="63">
                  <c:v>434.26502579860255</c:v>
                </c:pt>
                <c:pt idx="64">
                  <c:v>496.05960089823571</c:v>
                </c:pt>
                <c:pt idx="65">
                  <c:v>184.29727122261406</c:v>
                </c:pt>
                <c:pt idx="66">
                  <c:v>361.15346973108939</c:v>
                </c:pt>
                <c:pt idx="67">
                  <c:v>89.752708034687345</c:v>
                </c:pt>
                <c:pt idx="68">
                  <c:v>376.14808059844694</c:v>
                </c:pt>
                <c:pt idx="69">
                  <c:v>214.77780605550342</c:v>
                </c:pt>
                <c:pt idx="70">
                  <c:v>541.31074644363628</c:v>
                </c:pt>
                <c:pt idx="71">
                  <c:v>511.83574469259992</c:v>
                </c:pt>
                <c:pt idx="72">
                  <c:v>954.89648529944816</c:v>
                </c:pt>
                <c:pt idx="73">
                  <c:v>176.91360274300581</c:v>
                </c:pt>
                <c:pt idx="74">
                  <c:v>225.82128892568389</c:v>
                </c:pt>
                <c:pt idx="75">
                  <c:v>351.98454472004812</c:v>
                </c:pt>
                <c:pt idx="76">
                  <c:v>138.87227991281941</c:v>
                </c:pt>
                <c:pt idx="77">
                  <c:v>271.42274643162483</c:v>
                </c:pt>
                <c:pt idx="78">
                  <c:v>237.9000141330468</c:v>
                </c:pt>
                <c:pt idx="79">
                  <c:v>299.42858921687747</c:v>
                </c:pt>
                <c:pt idx="80">
                  <c:v>461.78385492668912</c:v>
                </c:pt>
                <c:pt idx="81">
                  <c:v>206.20955276835704</c:v>
                </c:pt>
                <c:pt idx="82">
                  <c:v>458.18812245790934</c:v>
                </c:pt>
                <c:pt idx="83">
                  <c:v>225.27626570221082</c:v>
                </c:pt>
                <c:pt idx="84">
                  <c:v>216.25398110107818</c:v>
                </c:pt>
                <c:pt idx="85">
                  <c:v>172.70752514107591</c:v>
                </c:pt>
                <c:pt idx="86">
                  <c:v>851.50005058549527</c:v>
                </c:pt>
                <c:pt idx="87">
                  <c:v>149.73431962352498</c:v>
                </c:pt>
                <c:pt idx="88">
                  <c:v>353.25087812861119</c:v>
                </c:pt>
                <c:pt idx="89">
                  <c:v>193.1749890142296</c:v>
                </c:pt>
                <c:pt idx="90">
                  <c:v>227.7273891664716</c:v>
                </c:pt>
                <c:pt idx="91">
                  <c:v>552.02690354284152</c:v>
                </c:pt>
                <c:pt idx="92">
                  <c:v>144.89234731737056</c:v>
                </c:pt>
                <c:pt idx="93">
                  <c:v>280.79227858593123</c:v>
                </c:pt>
                <c:pt idx="94">
                  <c:v>273.03121041653208</c:v>
                </c:pt>
                <c:pt idx="95">
                  <c:v>270.77972930992809</c:v>
                </c:pt>
                <c:pt idx="96">
                  <c:v>266.60061107617292</c:v>
                </c:pt>
                <c:pt idx="97">
                  <c:v>329.54157801880206</c:v>
                </c:pt>
                <c:pt idx="98">
                  <c:v>215.65714152452443</c:v>
                </c:pt>
                <c:pt idx="99">
                  <c:v>200.72205236068299</c:v>
                </c:pt>
                <c:pt idx="100">
                  <c:v>266.82587563981991</c:v>
                </c:pt>
                <c:pt idx="101">
                  <c:v>319.82090480089164</c:v>
                </c:pt>
                <c:pt idx="102">
                  <c:v>202.00296627001916</c:v>
                </c:pt>
                <c:pt idx="103">
                  <c:v>195.76898484443308</c:v>
                </c:pt>
                <c:pt idx="104">
                  <c:v>407.75184638095516</c:v>
                </c:pt>
                <c:pt idx="105">
                  <c:v>77.139145457405263</c:v>
                </c:pt>
                <c:pt idx="106">
                  <c:v>224.29454685247669</c:v>
                </c:pt>
                <c:pt idx="107">
                  <c:v>167.33259768179121</c:v>
                </c:pt>
                <c:pt idx="108">
                  <c:v>222.82761064023026</c:v>
                </c:pt>
                <c:pt idx="109">
                  <c:v>138.19466247445465</c:v>
                </c:pt>
                <c:pt idx="110">
                  <c:v>130.92474380275738</c:v>
                </c:pt>
                <c:pt idx="111">
                  <c:v>188.67277509158052</c:v>
                </c:pt>
                <c:pt idx="112">
                  <c:v>205.87288137805373</c:v>
                </c:pt>
                <c:pt idx="113">
                  <c:v>656.87146759452503</c:v>
                </c:pt>
                <c:pt idx="114">
                  <c:v>114.66045053463525</c:v>
                </c:pt>
                <c:pt idx="115">
                  <c:v>819.06195342033357</c:v>
                </c:pt>
                <c:pt idx="116">
                  <c:v>360.06287853329513</c:v>
                </c:pt>
                <c:pt idx="117">
                  <c:v>170.49007709267619</c:v>
                </c:pt>
                <c:pt idx="118">
                  <c:v>416.0185961431992</c:v>
                </c:pt>
                <c:pt idx="119">
                  <c:v>532.79574593778148</c:v>
                </c:pt>
                <c:pt idx="120">
                  <c:v>289.80409884919209</c:v>
                </c:pt>
                <c:pt idx="121">
                  <c:v>100.22168962739012</c:v>
                </c:pt>
                <c:pt idx="122">
                  <c:v>213.77035352624978</c:v>
                </c:pt>
                <c:pt idx="123">
                  <c:v>160.54562948370727</c:v>
                </c:pt>
                <c:pt idx="124">
                  <c:v>78.253419942668984</c:v>
                </c:pt>
                <c:pt idx="125">
                  <c:v>254.05860632844278</c:v>
                </c:pt>
                <c:pt idx="126">
                  <c:v>387.43252301640041</c:v>
                </c:pt>
                <c:pt idx="127">
                  <c:v>246.51868440742052</c:v>
                </c:pt>
                <c:pt idx="128">
                  <c:v>200.71072620943818</c:v>
                </c:pt>
                <c:pt idx="129">
                  <c:v>221.91749105967114</c:v>
                </c:pt>
                <c:pt idx="130">
                  <c:v>355.39442265749824</c:v>
                </c:pt>
                <c:pt idx="131">
                  <c:v>538.70411363572157</c:v>
                </c:pt>
                <c:pt idx="132">
                  <c:v>1084.6488739600952</c:v>
                </c:pt>
                <c:pt idx="133">
                  <c:v>138.87240572640414</c:v>
                </c:pt>
                <c:pt idx="134">
                  <c:v>513.94110196053111</c:v>
                </c:pt>
                <c:pt idx="135">
                  <c:v>469.84556362663932</c:v>
                </c:pt>
                <c:pt idx="136">
                  <c:v>256.90668575880267</c:v>
                </c:pt>
                <c:pt idx="137">
                  <c:v>326.56430511465697</c:v>
                </c:pt>
                <c:pt idx="138">
                  <c:v>410.00800755083094</c:v>
                </c:pt>
                <c:pt idx="139">
                  <c:v>205.26226384974854</c:v>
                </c:pt>
                <c:pt idx="140">
                  <c:v>179.13713110002965</c:v>
                </c:pt>
                <c:pt idx="141">
                  <c:v>669.03575403146056</c:v>
                </c:pt>
                <c:pt idx="142">
                  <c:v>565.63931931750756</c:v>
                </c:pt>
                <c:pt idx="143">
                  <c:v>170.70820764853985</c:v>
                </c:pt>
                <c:pt idx="144">
                  <c:v>185.30390916076419</c:v>
                </c:pt>
                <c:pt idx="145">
                  <c:v>214.46363214373483</c:v>
                </c:pt>
                <c:pt idx="146">
                  <c:v>145.42308473667921</c:v>
                </c:pt>
                <c:pt idx="147">
                  <c:v>182.40151314016666</c:v>
                </c:pt>
                <c:pt idx="148">
                  <c:v>242.58562592219866</c:v>
                </c:pt>
                <c:pt idx="149">
                  <c:v>714.88575675529501</c:v>
                </c:pt>
                <c:pt idx="150">
                  <c:v>188.51432708391508</c:v>
                </c:pt>
                <c:pt idx="151">
                  <c:v>228.68858501439016</c:v>
                </c:pt>
                <c:pt idx="152">
                  <c:v>189.95001128445662</c:v>
                </c:pt>
                <c:pt idx="153">
                  <c:v>845.4179073670274</c:v>
                </c:pt>
                <c:pt idx="154">
                  <c:v>223.51876327869252</c:v>
                </c:pt>
                <c:pt idx="155">
                  <c:v>124.25482771471076</c:v>
                </c:pt>
                <c:pt idx="156">
                  <c:v>374.02646567236087</c:v>
                </c:pt>
                <c:pt idx="157">
                  <c:v>231.58929947242865</c:v>
                </c:pt>
                <c:pt idx="158">
                  <c:v>313.83859007293972</c:v>
                </c:pt>
                <c:pt idx="159">
                  <c:v>592.30717804463575</c:v>
                </c:pt>
                <c:pt idx="160">
                  <c:v>312.2166852146816</c:v>
                </c:pt>
                <c:pt idx="161">
                  <c:v>150.77072568046245</c:v>
                </c:pt>
                <c:pt idx="162">
                  <c:v>229.06773160463234</c:v>
                </c:pt>
                <c:pt idx="163">
                  <c:v>166.65072418601838</c:v>
                </c:pt>
                <c:pt idx="164">
                  <c:v>82.969156892565039</c:v>
                </c:pt>
                <c:pt idx="165">
                  <c:v>607.34544424414412</c:v>
                </c:pt>
                <c:pt idx="166">
                  <c:v>332.42058625074134</c:v>
                </c:pt>
                <c:pt idx="167">
                  <c:v>559.55717609903979</c:v>
                </c:pt>
                <c:pt idx="168">
                  <c:v>88.009699670997932</c:v>
                </c:pt>
                <c:pt idx="169">
                  <c:v>199.41453175304341</c:v>
                </c:pt>
                <c:pt idx="170">
                  <c:v>207.26775148099958</c:v>
                </c:pt>
                <c:pt idx="171">
                  <c:v>269.08381272577105</c:v>
                </c:pt>
                <c:pt idx="172">
                  <c:v>486.57145747742589</c:v>
                </c:pt>
                <c:pt idx="173">
                  <c:v>283.23061528162327</c:v>
                </c:pt>
                <c:pt idx="174">
                  <c:v>213.34420655179849</c:v>
                </c:pt>
                <c:pt idx="175">
                  <c:v>252.13248251102979</c:v>
                </c:pt>
                <c:pt idx="176">
                  <c:v>287.38126707260466</c:v>
                </c:pt>
                <c:pt idx="177">
                  <c:v>135.70693446893711</c:v>
                </c:pt>
                <c:pt idx="178">
                  <c:v>320.32620950597203</c:v>
                </c:pt>
                <c:pt idx="179">
                  <c:v>136.17554298122542</c:v>
                </c:pt>
                <c:pt idx="180">
                  <c:v>320.84205202745949</c:v>
                </c:pt>
                <c:pt idx="181">
                  <c:v>333.96495490496051</c:v>
                </c:pt>
                <c:pt idx="182">
                  <c:v>120.3317061097796</c:v>
                </c:pt>
                <c:pt idx="183">
                  <c:v>212.4277962332512</c:v>
                </c:pt>
                <c:pt idx="184">
                  <c:v>284.34019546337078</c:v>
                </c:pt>
                <c:pt idx="185">
                  <c:v>194.53204103512164</c:v>
                </c:pt>
                <c:pt idx="186">
                  <c:v>521.32656158295629</c:v>
                </c:pt>
                <c:pt idx="187">
                  <c:v>112.51964954165474</c:v>
                </c:pt>
                <c:pt idx="188">
                  <c:v>224.14486625706419</c:v>
                </c:pt>
                <c:pt idx="189">
                  <c:v>171.08480279044974</c:v>
                </c:pt>
                <c:pt idx="190">
                  <c:v>321.13716193510106</c:v>
                </c:pt>
                <c:pt idx="191">
                  <c:v>119.63416221499361</c:v>
                </c:pt>
                <c:pt idx="192">
                  <c:v>77.047004921958447</c:v>
                </c:pt>
                <c:pt idx="193">
                  <c:v>190.90081779255459</c:v>
                </c:pt>
                <c:pt idx="194">
                  <c:v>115.69709207506953</c:v>
                </c:pt>
                <c:pt idx="195">
                  <c:v>154.45640247392981</c:v>
                </c:pt>
                <c:pt idx="196">
                  <c:v>129.80035907208355</c:v>
                </c:pt>
                <c:pt idx="197">
                  <c:v>136.11033803521445</c:v>
                </c:pt>
                <c:pt idx="198">
                  <c:v>276.30307763896684</c:v>
                </c:pt>
                <c:pt idx="199">
                  <c:v>182.03597660907218</c:v>
                </c:pt>
                <c:pt idx="200">
                  <c:v>91.268176050524701</c:v>
                </c:pt>
                <c:pt idx="201">
                  <c:v>109.45065074151935</c:v>
                </c:pt>
                <c:pt idx="202">
                  <c:v>504.8178871328293</c:v>
                </c:pt>
                <c:pt idx="203">
                  <c:v>124.0757216567436</c:v>
                </c:pt>
                <c:pt idx="204">
                  <c:v>133.30639115880248</c:v>
                </c:pt>
                <c:pt idx="205">
                  <c:v>269.11606537023061</c:v>
                </c:pt>
                <c:pt idx="206">
                  <c:v>173.05516901093489</c:v>
                </c:pt>
                <c:pt idx="207">
                  <c:v>77.793521031002314</c:v>
                </c:pt>
                <c:pt idx="208">
                  <c:v>138.72328729375835</c:v>
                </c:pt>
                <c:pt idx="209">
                  <c:v>272.4800161873585</c:v>
                </c:pt>
                <c:pt idx="210">
                  <c:v>251.03957214003449</c:v>
                </c:pt>
                <c:pt idx="211">
                  <c:v>520.68738725457877</c:v>
                </c:pt>
                <c:pt idx="212">
                  <c:v>137.49152602517168</c:v>
                </c:pt>
                <c:pt idx="213">
                  <c:v>250.7194593390625</c:v>
                </c:pt>
                <c:pt idx="214">
                  <c:v>177.66834132800273</c:v>
                </c:pt>
                <c:pt idx="215">
                  <c:v>99.828381126787605</c:v>
                </c:pt>
                <c:pt idx="216">
                  <c:v>160.07730265195966</c:v>
                </c:pt>
                <c:pt idx="217">
                  <c:v>375.06549847218241</c:v>
                </c:pt>
                <c:pt idx="218">
                  <c:v>284.97605589075602</c:v>
                </c:pt>
                <c:pt idx="219">
                  <c:v>255.74913697327815</c:v>
                </c:pt>
                <c:pt idx="220">
                  <c:v>67.229447930644938</c:v>
                </c:pt>
                <c:pt idx="221">
                  <c:v>252.16425964383265</c:v>
                </c:pt>
                <c:pt idx="222">
                  <c:v>228.08037069254337</c:v>
                </c:pt>
                <c:pt idx="223">
                  <c:v>159.50634750404348</c:v>
                </c:pt>
                <c:pt idx="224">
                  <c:v>774.64387718849275</c:v>
                </c:pt>
                <c:pt idx="225">
                  <c:v>156.19895181729936</c:v>
                </c:pt>
                <c:pt idx="226">
                  <c:v>380.46616906113002</c:v>
                </c:pt>
                <c:pt idx="227">
                  <c:v>147.90611500655749</c:v>
                </c:pt>
                <c:pt idx="228">
                  <c:v>193.31858291314654</c:v>
                </c:pt>
                <c:pt idx="229">
                  <c:v>145.92096302564713</c:v>
                </c:pt>
                <c:pt idx="230">
                  <c:v>200.998827730313</c:v>
                </c:pt>
                <c:pt idx="231">
                  <c:v>131.21558065754718</c:v>
                </c:pt>
                <c:pt idx="232">
                  <c:v>151.63155419755699</c:v>
                </c:pt>
                <c:pt idx="233">
                  <c:v>297.71249651187958</c:v>
                </c:pt>
                <c:pt idx="234">
                  <c:v>172.20067987287027</c:v>
                </c:pt>
                <c:pt idx="235">
                  <c:v>94.440029721356922</c:v>
                </c:pt>
                <c:pt idx="236">
                  <c:v>464.98965896028199</c:v>
                </c:pt>
                <c:pt idx="237">
                  <c:v>280.54653542558907</c:v>
                </c:pt>
                <c:pt idx="238">
                  <c:v>135.11249414089329</c:v>
                </c:pt>
                <c:pt idx="239">
                  <c:v>94.25470815834143</c:v>
                </c:pt>
                <c:pt idx="240">
                  <c:v>216.15674459878451</c:v>
                </c:pt>
                <c:pt idx="241">
                  <c:v>296.40311284666529</c:v>
                </c:pt>
                <c:pt idx="242">
                  <c:v>194.76984567217346</c:v>
                </c:pt>
                <c:pt idx="243">
                  <c:v>68.376811962276093</c:v>
                </c:pt>
                <c:pt idx="244">
                  <c:v>212.40715547572245</c:v>
                </c:pt>
                <c:pt idx="245">
                  <c:v>210.29470946278141</c:v>
                </c:pt>
                <c:pt idx="246">
                  <c:v>275.77717803737005</c:v>
                </c:pt>
                <c:pt idx="247">
                  <c:v>356.52293450277125</c:v>
                </c:pt>
                <c:pt idx="248">
                  <c:v>53.171308390955602</c:v>
                </c:pt>
                <c:pt idx="249">
                  <c:v>216.66003739606407</c:v>
                </c:pt>
                <c:pt idx="250">
                  <c:v>459.47827404970565</c:v>
                </c:pt>
                <c:pt idx="251">
                  <c:v>111.3442660362453</c:v>
                </c:pt>
                <c:pt idx="252">
                  <c:v>213.5508063373147</c:v>
                </c:pt>
                <c:pt idx="253">
                  <c:v>117.63056046607402</c:v>
                </c:pt>
                <c:pt idx="254">
                  <c:v>79.730844276218008</c:v>
                </c:pt>
                <c:pt idx="255">
                  <c:v>110.67275483263218</c:v>
                </c:pt>
                <c:pt idx="256">
                  <c:v>143.51855643907203</c:v>
                </c:pt>
                <c:pt idx="257">
                  <c:v>143.11475541677515</c:v>
                </c:pt>
                <c:pt idx="258">
                  <c:v>154.79761716956247</c:v>
                </c:pt>
                <c:pt idx="259">
                  <c:v>147.76616802900514</c:v>
                </c:pt>
                <c:pt idx="260">
                  <c:v>280.4335880884318</c:v>
                </c:pt>
                <c:pt idx="261">
                  <c:v>196.45322595651069</c:v>
                </c:pt>
                <c:pt idx="262">
                  <c:v>114.93874317065574</c:v>
                </c:pt>
                <c:pt idx="263">
                  <c:v>107.48775802376632</c:v>
                </c:pt>
                <c:pt idx="264">
                  <c:v>88.087949769281494</c:v>
                </c:pt>
                <c:pt idx="265">
                  <c:v>208.18307359212719</c:v>
                </c:pt>
                <c:pt idx="266">
                  <c:v>199.76255939591277</c:v>
                </c:pt>
                <c:pt idx="267">
                  <c:v>341.14306873584707</c:v>
                </c:pt>
                <c:pt idx="268">
                  <c:v>104.29559360459778</c:v>
                </c:pt>
                <c:pt idx="269">
                  <c:v>95.860311130127556</c:v>
                </c:pt>
                <c:pt idx="270">
                  <c:v>479.08574274700396</c:v>
                </c:pt>
                <c:pt idx="271">
                  <c:v>149.44208680005977</c:v>
                </c:pt>
                <c:pt idx="272">
                  <c:v>168.70127532824469</c:v>
                </c:pt>
                <c:pt idx="273">
                  <c:v>117.19968269289144</c:v>
                </c:pt>
                <c:pt idx="274">
                  <c:v>135.78508356026538</c:v>
                </c:pt>
                <c:pt idx="275">
                  <c:v>373.35002217979411</c:v>
                </c:pt>
                <c:pt idx="276">
                  <c:v>151.99975618542595</c:v>
                </c:pt>
                <c:pt idx="277">
                  <c:v>129.97403160751497</c:v>
                </c:pt>
                <c:pt idx="278">
                  <c:v>233.11196190054855</c:v>
                </c:pt>
                <c:pt idx="279">
                  <c:v>66.273933476464563</c:v>
                </c:pt>
                <c:pt idx="280">
                  <c:v>157.10189979822522</c:v>
                </c:pt>
                <c:pt idx="281">
                  <c:v>132.90642952188179</c:v>
                </c:pt>
                <c:pt idx="282">
                  <c:v>159.07143802146615</c:v>
                </c:pt>
                <c:pt idx="283">
                  <c:v>109.86693311217881</c:v>
                </c:pt>
                <c:pt idx="284">
                  <c:v>119.64210205017561</c:v>
                </c:pt>
                <c:pt idx="285">
                  <c:v>66.057881608464342</c:v>
                </c:pt>
                <c:pt idx="286">
                  <c:v>303.56652597063845</c:v>
                </c:pt>
                <c:pt idx="287">
                  <c:v>119.7769754379643</c:v>
                </c:pt>
                <c:pt idx="288">
                  <c:v>56.684863434340187</c:v>
                </c:pt>
                <c:pt idx="289">
                  <c:v>110.11326178835134</c:v>
                </c:pt>
                <c:pt idx="290">
                  <c:v>223.36670969823086</c:v>
                </c:pt>
                <c:pt idx="291">
                  <c:v>138.70395620902019</c:v>
                </c:pt>
                <c:pt idx="292">
                  <c:v>109.41785770062246</c:v>
                </c:pt>
                <c:pt idx="293">
                  <c:v>164.72346069703886</c:v>
                </c:pt>
                <c:pt idx="294">
                  <c:v>73.09952260000874</c:v>
                </c:pt>
                <c:pt idx="295">
                  <c:v>104.42562816434</c:v>
                </c:pt>
                <c:pt idx="296">
                  <c:v>131.95027768010692</c:v>
                </c:pt>
                <c:pt idx="297">
                  <c:v>165.99950481111171</c:v>
                </c:pt>
                <c:pt idx="298">
                  <c:v>345.56176864926397</c:v>
                </c:pt>
                <c:pt idx="299">
                  <c:v>177.50628486427203</c:v>
                </c:pt>
                <c:pt idx="300">
                  <c:v>92.503043874906155</c:v>
                </c:pt>
                <c:pt idx="301">
                  <c:v>79.410450965041434</c:v>
                </c:pt>
                <c:pt idx="302">
                  <c:v>238.72412132486204</c:v>
                </c:pt>
                <c:pt idx="303">
                  <c:v>426.96645393644121</c:v>
                </c:pt>
                <c:pt idx="304">
                  <c:v>87.876771132774337</c:v>
                </c:pt>
                <c:pt idx="305">
                  <c:v>723.77504299767099</c:v>
                </c:pt>
                <c:pt idx="306">
                  <c:v>47.865905446411816</c:v>
                </c:pt>
                <c:pt idx="307">
                  <c:v>83.165939579257781</c:v>
                </c:pt>
                <c:pt idx="308">
                  <c:v>87.806130894462697</c:v>
                </c:pt>
                <c:pt idx="309">
                  <c:v>54.977919406902579</c:v>
                </c:pt>
                <c:pt idx="310">
                  <c:v>230.82137451490794</c:v>
                </c:pt>
                <c:pt idx="311">
                  <c:v>204.09876572039676</c:v>
                </c:pt>
                <c:pt idx="312">
                  <c:v>83.612886229217793</c:v>
                </c:pt>
                <c:pt idx="313">
                  <c:v>82.714273751921539</c:v>
                </c:pt>
                <c:pt idx="314">
                  <c:v>102.96769347068397</c:v>
                </c:pt>
                <c:pt idx="315">
                  <c:v>93.947714606670189</c:v>
                </c:pt>
              </c:numCache>
            </c:numRef>
          </c:xVal>
          <c:yVal>
            <c:numRef>
              <c:f>dispersió!$Y$3:$Y$318</c:f>
              <c:numCache>
                <c:formatCode>0.00</c:formatCode>
                <c:ptCount val="316"/>
                <c:pt idx="0">
                  <c:v>131.98151964625094</c:v>
                </c:pt>
                <c:pt idx="1">
                  <c:v>130.76722110587838</c:v>
                </c:pt>
                <c:pt idx="2">
                  <c:v>129.90718292464166</c:v>
                </c:pt>
                <c:pt idx="3">
                  <c:v>129.58043860565081</c:v>
                </c:pt>
                <c:pt idx="4">
                  <c:v>127.8797270474179</c:v>
                </c:pt>
                <c:pt idx="5">
                  <c:v>125.98481239396435</c:v>
                </c:pt>
                <c:pt idx="6">
                  <c:v>124.80900475140598</c:v>
                </c:pt>
                <c:pt idx="7">
                  <c:v>124.62495225616942</c:v>
                </c:pt>
                <c:pt idx="8">
                  <c:v>123.22184300402799</c:v>
                </c:pt>
                <c:pt idx="9">
                  <c:v>121.82471028884694</c:v>
                </c:pt>
                <c:pt idx="10">
                  <c:v>120.61246032971576</c:v>
                </c:pt>
                <c:pt idx="11">
                  <c:v>119.63141698528725</c:v>
                </c:pt>
                <c:pt idx="12">
                  <c:v>119.41346018615639</c:v>
                </c:pt>
                <c:pt idx="13">
                  <c:v>119.28950013899933</c:v>
                </c:pt>
                <c:pt idx="14">
                  <c:v>118.93510841766629</c:v>
                </c:pt>
                <c:pt idx="15">
                  <c:v>118.69185512483182</c:v>
                </c:pt>
                <c:pt idx="16">
                  <c:v>118.00986095607811</c:v>
                </c:pt>
                <c:pt idx="17">
                  <c:v>117.33392231651072</c:v>
                </c:pt>
                <c:pt idx="18">
                  <c:v>116.05112159295686</c:v>
                </c:pt>
                <c:pt idx="19">
                  <c:v>116.04346531633141</c:v>
                </c:pt>
                <c:pt idx="20">
                  <c:v>115.74655082711678</c:v>
                </c:pt>
                <c:pt idx="21">
                  <c:v>115.49846976800961</c:v>
                </c:pt>
                <c:pt idx="22">
                  <c:v>115.30556050100904</c:v>
                </c:pt>
                <c:pt idx="23">
                  <c:v>114.36648749076195</c:v>
                </c:pt>
                <c:pt idx="24">
                  <c:v>114.30697554421508</c:v>
                </c:pt>
                <c:pt idx="25">
                  <c:v>113.90523894971741</c:v>
                </c:pt>
                <c:pt idx="26">
                  <c:v>113.36554315382094</c:v>
                </c:pt>
                <c:pt idx="27">
                  <c:v>112.91061297004124</c:v>
                </c:pt>
                <c:pt idx="28">
                  <c:v>112.69461654291891</c:v>
                </c:pt>
                <c:pt idx="29">
                  <c:v>111.74373580408526</c:v>
                </c:pt>
                <c:pt idx="30">
                  <c:v>111.57291210058251</c:v>
                </c:pt>
                <c:pt idx="31">
                  <c:v>111.23147571723993</c:v>
                </c:pt>
                <c:pt idx="32">
                  <c:v>110.53545895573546</c:v>
                </c:pt>
                <c:pt idx="33">
                  <c:v>110.53439786969645</c:v>
                </c:pt>
                <c:pt idx="34">
                  <c:v>110.44837712665486</c:v>
                </c:pt>
                <c:pt idx="35">
                  <c:v>110.41889635992524</c:v>
                </c:pt>
                <c:pt idx="36">
                  <c:v>110.36023411087103</c:v>
                </c:pt>
                <c:pt idx="37">
                  <c:v>110.35371521428098</c:v>
                </c:pt>
                <c:pt idx="38">
                  <c:v>110.27421056521041</c:v>
                </c:pt>
                <c:pt idx="39">
                  <c:v>109.92600710214516</c:v>
                </c:pt>
                <c:pt idx="40">
                  <c:v>109.57609866847574</c:v>
                </c:pt>
                <c:pt idx="41">
                  <c:v>109.1630079660797</c:v>
                </c:pt>
                <c:pt idx="42">
                  <c:v>108.71991952563322</c:v>
                </c:pt>
                <c:pt idx="43">
                  <c:v>108.36280012429792</c:v>
                </c:pt>
                <c:pt idx="44">
                  <c:v>108.34026930767897</c:v>
                </c:pt>
                <c:pt idx="45">
                  <c:v>108.17244781594994</c:v>
                </c:pt>
                <c:pt idx="46">
                  <c:v>108.11011200188437</c:v>
                </c:pt>
                <c:pt idx="47">
                  <c:v>107.87835327246172</c:v>
                </c:pt>
                <c:pt idx="48">
                  <c:v>107.83246098447168</c:v>
                </c:pt>
                <c:pt idx="49">
                  <c:v>107.53970068926191</c:v>
                </c:pt>
                <c:pt idx="50">
                  <c:v>107.52908600235116</c:v>
                </c:pt>
                <c:pt idx="51">
                  <c:v>107.28394906496507</c:v>
                </c:pt>
                <c:pt idx="52">
                  <c:v>107.2229878392472</c:v>
                </c:pt>
                <c:pt idx="53">
                  <c:v>107.21284167950054</c:v>
                </c:pt>
                <c:pt idx="54">
                  <c:v>106.89974191473158</c:v>
                </c:pt>
                <c:pt idx="55">
                  <c:v>106.81802430034105</c:v>
                </c:pt>
                <c:pt idx="56">
                  <c:v>106.73314600593019</c:v>
                </c:pt>
                <c:pt idx="57">
                  <c:v>106.71883738566723</c:v>
                </c:pt>
                <c:pt idx="58">
                  <c:v>106.55137072697832</c:v>
                </c:pt>
                <c:pt idx="59">
                  <c:v>106.49397325618634</c:v>
                </c:pt>
                <c:pt idx="60">
                  <c:v>106.31600128210678</c:v>
                </c:pt>
                <c:pt idx="61">
                  <c:v>106.19919729654021</c:v>
                </c:pt>
                <c:pt idx="62">
                  <c:v>106.1643877008681</c:v>
                </c:pt>
                <c:pt idx="63">
                  <c:v>105.96204570938792</c:v>
                </c:pt>
                <c:pt idx="64">
                  <c:v>105.73166763697677</c:v>
                </c:pt>
                <c:pt idx="65">
                  <c:v>105.71166809056287</c:v>
                </c:pt>
                <c:pt idx="66">
                  <c:v>105.51818293676712</c:v>
                </c:pt>
                <c:pt idx="67">
                  <c:v>105.31664329644686</c:v>
                </c:pt>
                <c:pt idx="68">
                  <c:v>105.23765895927409</c:v>
                </c:pt>
                <c:pt idx="69">
                  <c:v>105.13178434665488</c:v>
                </c:pt>
                <c:pt idx="70">
                  <c:v>105.10716516107868</c:v>
                </c:pt>
                <c:pt idx="71">
                  <c:v>105.08247171041907</c:v>
                </c:pt>
                <c:pt idx="72">
                  <c:v>104.93294058398524</c:v>
                </c:pt>
                <c:pt idx="73">
                  <c:v>104.84746091176581</c:v>
                </c:pt>
                <c:pt idx="74">
                  <c:v>104.62729638507173</c:v>
                </c:pt>
                <c:pt idx="75">
                  <c:v>104.56374565845493</c:v>
                </c:pt>
                <c:pt idx="76">
                  <c:v>104.29127718519609</c:v>
                </c:pt>
                <c:pt idx="77">
                  <c:v>104.19692991813739</c:v>
                </c:pt>
                <c:pt idx="78">
                  <c:v>104.18298663361614</c:v>
                </c:pt>
                <c:pt idx="79">
                  <c:v>104.18068126585412</c:v>
                </c:pt>
                <c:pt idx="80">
                  <c:v>103.95067747876331</c:v>
                </c:pt>
                <c:pt idx="81">
                  <c:v>103.90479961887353</c:v>
                </c:pt>
                <c:pt idx="82">
                  <c:v>103.76724694805438</c:v>
                </c:pt>
                <c:pt idx="83">
                  <c:v>103.68888669135487</c:v>
                </c:pt>
                <c:pt idx="84">
                  <c:v>103.62703413893682</c:v>
                </c:pt>
                <c:pt idx="85">
                  <c:v>103.49822016750525</c:v>
                </c:pt>
                <c:pt idx="86">
                  <c:v>103.39032942569284</c:v>
                </c:pt>
                <c:pt idx="87">
                  <c:v>103.23149501733855</c:v>
                </c:pt>
                <c:pt idx="88">
                  <c:v>103.21345393393472</c:v>
                </c:pt>
                <c:pt idx="89">
                  <c:v>103.18207481610497</c:v>
                </c:pt>
                <c:pt idx="90">
                  <c:v>102.8529184978282</c:v>
                </c:pt>
                <c:pt idx="91">
                  <c:v>102.82333743563404</c:v>
                </c:pt>
                <c:pt idx="92">
                  <c:v>102.78356864743728</c:v>
                </c:pt>
                <c:pt idx="93">
                  <c:v>102.76641343849451</c:v>
                </c:pt>
                <c:pt idx="94">
                  <c:v>102.67682718925522</c:v>
                </c:pt>
                <c:pt idx="95">
                  <c:v>102.65039106261844</c:v>
                </c:pt>
                <c:pt idx="96">
                  <c:v>102.63845669161427</c:v>
                </c:pt>
                <c:pt idx="97">
                  <c:v>102.6019394404362</c:v>
                </c:pt>
                <c:pt idx="98">
                  <c:v>102.56414012722786</c:v>
                </c:pt>
                <c:pt idx="99">
                  <c:v>102.48725340021744</c:v>
                </c:pt>
                <c:pt idx="100">
                  <c:v>102.4306616730708</c:v>
                </c:pt>
                <c:pt idx="101">
                  <c:v>102.09245666654034</c:v>
                </c:pt>
                <c:pt idx="102">
                  <c:v>102.01896202676171</c:v>
                </c:pt>
                <c:pt idx="103">
                  <c:v>102.00144211036641</c:v>
                </c:pt>
                <c:pt idx="104">
                  <c:v>101.85765965325774</c:v>
                </c:pt>
                <c:pt idx="105">
                  <c:v>101.47413360202665</c:v>
                </c:pt>
                <c:pt idx="106">
                  <c:v>101.46756402189141</c:v>
                </c:pt>
                <c:pt idx="107">
                  <c:v>101.40845970594478</c:v>
                </c:pt>
                <c:pt idx="108">
                  <c:v>101.30133770173737</c:v>
                </c:pt>
                <c:pt idx="109">
                  <c:v>101.29267224732889</c:v>
                </c:pt>
                <c:pt idx="110">
                  <c:v>101.2257380077761</c:v>
                </c:pt>
                <c:pt idx="111">
                  <c:v>101.12001422446512</c:v>
                </c:pt>
                <c:pt idx="112">
                  <c:v>101.05918023034829</c:v>
                </c:pt>
                <c:pt idx="113">
                  <c:v>101.04378254154977</c:v>
                </c:pt>
                <c:pt idx="114">
                  <c:v>100.93628455923903</c:v>
                </c:pt>
                <c:pt idx="115">
                  <c:v>100.9022691637644</c:v>
                </c:pt>
                <c:pt idx="116">
                  <c:v>100.83649914768472</c:v>
                </c:pt>
                <c:pt idx="117">
                  <c:v>100.79367434543909</c:v>
                </c:pt>
                <c:pt idx="118">
                  <c:v>100.77057602045571</c:v>
                </c:pt>
                <c:pt idx="119">
                  <c:v>100.74432465589155</c:v>
                </c:pt>
                <c:pt idx="120">
                  <c:v>100.71002453122171</c:v>
                </c:pt>
                <c:pt idx="121">
                  <c:v>100.69938901154399</c:v>
                </c:pt>
                <c:pt idx="122">
                  <c:v>100.66720206051126</c:v>
                </c:pt>
                <c:pt idx="123">
                  <c:v>100.62321265703314</c:v>
                </c:pt>
                <c:pt idx="124">
                  <c:v>100.5532991784585</c:v>
                </c:pt>
                <c:pt idx="125">
                  <c:v>100.42707791096211</c:v>
                </c:pt>
                <c:pt idx="126">
                  <c:v>100.42626713894634</c:v>
                </c:pt>
                <c:pt idx="127">
                  <c:v>100.41281963955404</c:v>
                </c:pt>
                <c:pt idx="128">
                  <c:v>100.38871995041011</c:v>
                </c:pt>
                <c:pt idx="129">
                  <c:v>100.33823894994887</c:v>
                </c:pt>
                <c:pt idx="130">
                  <c:v>100.31763031841214</c:v>
                </c:pt>
                <c:pt idx="131">
                  <c:v>100.19306608597287</c:v>
                </c:pt>
                <c:pt idx="132">
                  <c:v>100.13548107380393</c:v>
                </c:pt>
                <c:pt idx="133">
                  <c:v>100.1207248674894</c:v>
                </c:pt>
                <c:pt idx="134">
                  <c:v>99.815479005493501</c:v>
                </c:pt>
                <c:pt idx="135">
                  <c:v>99.804910475713399</c:v>
                </c:pt>
                <c:pt idx="136">
                  <c:v>99.778691521065269</c:v>
                </c:pt>
                <c:pt idx="137">
                  <c:v>99.727675338272121</c:v>
                </c:pt>
                <c:pt idx="138">
                  <c:v>99.635059309729016</c:v>
                </c:pt>
                <c:pt idx="139">
                  <c:v>99.562070271560785</c:v>
                </c:pt>
                <c:pt idx="140">
                  <c:v>99.418874730411062</c:v>
                </c:pt>
                <c:pt idx="141">
                  <c:v>99.350806931858102</c:v>
                </c:pt>
                <c:pt idx="142">
                  <c:v>99.258549047990016</c:v>
                </c:pt>
                <c:pt idx="143">
                  <c:v>99.23634237793928</c:v>
                </c:pt>
                <c:pt idx="144">
                  <c:v>99.202218274781288</c:v>
                </c:pt>
                <c:pt idx="145">
                  <c:v>99.096506203546767</c:v>
                </c:pt>
                <c:pt idx="146">
                  <c:v>99.087985858682018</c:v>
                </c:pt>
                <c:pt idx="147">
                  <c:v>99.063371824133469</c:v>
                </c:pt>
                <c:pt idx="148">
                  <c:v>99.043627553166075</c:v>
                </c:pt>
                <c:pt idx="149">
                  <c:v>99.012770001701909</c:v>
                </c:pt>
                <c:pt idx="150">
                  <c:v>98.882965107162192</c:v>
                </c:pt>
                <c:pt idx="151">
                  <c:v>98.677032364267518</c:v>
                </c:pt>
                <c:pt idx="152">
                  <c:v>98.652854494029043</c:v>
                </c:pt>
                <c:pt idx="153">
                  <c:v>98.647988902140469</c:v>
                </c:pt>
                <c:pt idx="154">
                  <c:v>98.592611415071445</c:v>
                </c:pt>
                <c:pt idx="155">
                  <c:v>98.465853942775652</c:v>
                </c:pt>
                <c:pt idx="156">
                  <c:v>98.373977383176737</c:v>
                </c:pt>
                <c:pt idx="157">
                  <c:v>98.349534603341809</c:v>
                </c:pt>
                <c:pt idx="158">
                  <c:v>98.345268259015427</c:v>
                </c:pt>
                <c:pt idx="159">
                  <c:v>98.31965989984532</c:v>
                </c:pt>
                <c:pt idx="160">
                  <c:v>98.243647406905666</c:v>
                </c:pt>
                <c:pt idx="161">
                  <c:v>98.190930166704248</c:v>
                </c:pt>
                <c:pt idx="162">
                  <c:v>97.957443971913506</c:v>
                </c:pt>
                <c:pt idx="163">
                  <c:v>97.911947581847244</c:v>
                </c:pt>
                <c:pt idx="164">
                  <c:v>97.870695808301193</c:v>
                </c:pt>
                <c:pt idx="165">
                  <c:v>97.815113300193204</c:v>
                </c:pt>
                <c:pt idx="166">
                  <c:v>97.771324144608599</c:v>
                </c:pt>
                <c:pt idx="167">
                  <c:v>97.738139087450321</c:v>
                </c:pt>
                <c:pt idx="168">
                  <c:v>97.685069963625637</c:v>
                </c:pt>
                <c:pt idx="169">
                  <c:v>97.627444226368524</c:v>
                </c:pt>
                <c:pt idx="170">
                  <c:v>97.547646677856832</c:v>
                </c:pt>
                <c:pt idx="171">
                  <c:v>97.510573261149176</c:v>
                </c:pt>
                <c:pt idx="172">
                  <c:v>97.46410902108147</c:v>
                </c:pt>
                <c:pt idx="173">
                  <c:v>97.306855747308759</c:v>
                </c:pt>
                <c:pt idx="174">
                  <c:v>97.294434507941162</c:v>
                </c:pt>
                <c:pt idx="175">
                  <c:v>97.155377023835413</c:v>
                </c:pt>
                <c:pt idx="176">
                  <c:v>97.133710967381489</c:v>
                </c:pt>
                <c:pt idx="177">
                  <c:v>97.125222701283448</c:v>
                </c:pt>
                <c:pt idx="178">
                  <c:v>97.105058709911731</c:v>
                </c:pt>
                <c:pt idx="179">
                  <c:v>97.046582412926242</c:v>
                </c:pt>
                <c:pt idx="180">
                  <c:v>97.016040739561461</c:v>
                </c:pt>
                <c:pt idx="181">
                  <c:v>97.013388359420702</c:v>
                </c:pt>
                <c:pt idx="182">
                  <c:v>97.003849634946334</c:v>
                </c:pt>
                <c:pt idx="183">
                  <c:v>96.912681053930015</c:v>
                </c:pt>
                <c:pt idx="184">
                  <c:v>96.884627703091127</c:v>
                </c:pt>
                <c:pt idx="185">
                  <c:v>96.87289696404207</c:v>
                </c:pt>
                <c:pt idx="186">
                  <c:v>96.748408363862865</c:v>
                </c:pt>
                <c:pt idx="187">
                  <c:v>96.727941253452371</c:v>
                </c:pt>
                <c:pt idx="188">
                  <c:v>96.665254337602221</c:v>
                </c:pt>
                <c:pt idx="189">
                  <c:v>96.660411389211475</c:v>
                </c:pt>
                <c:pt idx="190">
                  <c:v>96.567929802850415</c:v>
                </c:pt>
                <c:pt idx="191">
                  <c:v>96.565535617695559</c:v>
                </c:pt>
                <c:pt idx="192">
                  <c:v>96.402302298863177</c:v>
                </c:pt>
                <c:pt idx="193">
                  <c:v>96.282937093946543</c:v>
                </c:pt>
                <c:pt idx="194">
                  <c:v>96.240069114453007</c:v>
                </c:pt>
                <c:pt idx="195">
                  <c:v>96.23418053292653</c:v>
                </c:pt>
                <c:pt idx="196">
                  <c:v>96.13643093188756</c:v>
                </c:pt>
                <c:pt idx="197">
                  <c:v>96.11463775749634</c:v>
                </c:pt>
                <c:pt idx="198">
                  <c:v>96.090078513473685</c:v>
                </c:pt>
                <c:pt idx="199">
                  <c:v>95.967128632793873</c:v>
                </c:pt>
                <c:pt idx="200">
                  <c:v>95.923656453083623</c:v>
                </c:pt>
                <c:pt idx="201">
                  <c:v>95.879135400908353</c:v>
                </c:pt>
                <c:pt idx="202">
                  <c:v>95.846743105022398</c:v>
                </c:pt>
                <c:pt idx="203">
                  <c:v>95.791768809295178</c:v>
                </c:pt>
                <c:pt idx="204">
                  <c:v>95.771110661584032</c:v>
                </c:pt>
                <c:pt idx="205">
                  <c:v>95.663229128903794</c:v>
                </c:pt>
                <c:pt idx="206">
                  <c:v>95.602710993022242</c:v>
                </c:pt>
                <c:pt idx="207">
                  <c:v>95.598785373772515</c:v>
                </c:pt>
                <c:pt idx="208">
                  <c:v>95.409062320058922</c:v>
                </c:pt>
                <c:pt idx="209">
                  <c:v>95.3438412227176</c:v>
                </c:pt>
                <c:pt idx="210">
                  <c:v>95.275506726930203</c:v>
                </c:pt>
                <c:pt idx="211">
                  <c:v>95.14812220539423</c:v>
                </c:pt>
                <c:pt idx="212">
                  <c:v>95.12725481474034</c:v>
                </c:pt>
                <c:pt idx="213">
                  <c:v>95.027128788229348</c:v>
                </c:pt>
                <c:pt idx="214">
                  <c:v>94.903134300013704</c:v>
                </c:pt>
                <c:pt idx="215">
                  <c:v>94.900614759417977</c:v>
                </c:pt>
                <c:pt idx="216">
                  <c:v>94.894105900792908</c:v>
                </c:pt>
                <c:pt idx="217">
                  <c:v>94.855596605447204</c:v>
                </c:pt>
                <c:pt idx="218">
                  <c:v>94.798637835165962</c:v>
                </c:pt>
                <c:pt idx="219">
                  <c:v>94.724379738843879</c:v>
                </c:pt>
                <c:pt idx="220">
                  <c:v>94.70714670541534</c:v>
                </c:pt>
                <c:pt idx="221">
                  <c:v>94.687436224068747</c:v>
                </c:pt>
                <c:pt idx="222">
                  <c:v>94.576185070654674</c:v>
                </c:pt>
                <c:pt idx="223">
                  <c:v>94.409248485796326</c:v>
                </c:pt>
                <c:pt idx="224">
                  <c:v>94.393625259783391</c:v>
                </c:pt>
                <c:pt idx="225">
                  <c:v>94.35701970960838</c:v>
                </c:pt>
                <c:pt idx="226">
                  <c:v>94.309769258310283</c:v>
                </c:pt>
                <c:pt idx="227">
                  <c:v>94.246879194179613</c:v>
                </c:pt>
                <c:pt idx="228">
                  <c:v>94.167452352930695</c:v>
                </c:pt>
                <c:pt idx="229">
                  <c:v>94.030038856369814</c:v>
                </c:pt>
                <c:pt idx="230">
                  <c:v>93.946975459247284</c:v>
                </c:pt>
                <c:pt idx="231">
                  <c:v>93.833662686191261</c:v>
                </c:pt>
                <c:pt idx="232">
                  <c:v>93.829861467029133</c:v>
                </c:pt>
                <c:pt idx="233">
                  <c:v>93.793572576993697</c:v>
                </c:pt>
                <c:pt idx="234">
                  <c:v>93.738132991523031</c:v>
                </c:pt>
                <c:pt idx="235">
                  <c:v>93.63724891070305</c:v>
                </c:pt>
                <c:pt idx="236">
                  <c:v>93.561127104798032</c:v>
                </c:pt>
                <c:pt idx="237">
                  <c:v>93.56037782213258</c:v>
                </c:pt>
                <c:pt idx="238">
                  <c:v>93.458608230736758</c:v>
                </c:pt>
                <c:pt idx="239">
                  <c:v>93.405406895033764</c:v>
                </c:pt>
                <c:pt idx="240">
                  <c:v>93.40305427515969</c:v>
                </c:pt>
                <c:pt idx="241">
                  <c:v>93.32288107008705</c:v>
                </c:pt>
                <c:pt idx="242">
                  <c:v>93.16510645152141</c:v>
                </c:pt>
                <c:pt idx="243">
                  <c:v>93.076778463110472</c:v>
                </c:pt>
                <c:pt idx="244">
                  <c:v>93.003900180183365</c:v>
                </c:pt>
                <c:pt idx="245">
                  <c:v>92.936113547310669</c:v>
                </c:pt>
                <c:pt idx="246">
                  <c:v>92.820614374161664</c:v>
                </c:pt>
                <c:pt idx="247">
                  <c:v>92.762257645820185</c:v>
                </c:pt>
                <c:pt idx="248">
                  <c:v>92.516284379653897</c:v>
                </c:pt>
                <c:pt idx="249">
                  <c:v>92.491881448898198</c:v>
                </c:pt>
                <c:pt idx="250">
                  <c:v>92.431516610298033</c:v>
                </c:pt>
                <c:pt idx="251">
                  <c:v>92.422266627630492</c:v>
                </c:pt>
                <c:pt idx="252">
                  <c:v>92.420469195535347</c:v>
                </c:pt>
                <c:pt idx="253">
                  <c:v>92.417121588431016</c:v>
                </c:pt>
                <c:pt idx="254">
                  <c:v>92.366588833648223</c:v>
                </c:pt>
                <c:pt idx="255">
                  <c:v>92.302546510859713</c:v>
                </c:pt>
                <c:pt idx="256">
                  <c:v>92.292610079263738</c:v>
                </c:pt>
                <c:pt idx="257">
                  <c:v>92.070147409401812</c:v>
                </c:pt>
                <c:pt idx="258">
                  <c:v>92.018825743268948</c:v>
                </c:pt>
                <c:pt idx="259">
                  <c:v>91.991828207430245</c:v>
                </c:pt>
                <c:pt idx="260">
                  <c:v>91.95027864260598</c:v>
                </c:pt>
                <c:pt idx="261">
                  <c:v>91.934610177849663</c:v>
                </c:pt>
                <c:pt idx="262">
                  <c:v>91.910509011351564</c:v>
                </c:pt>
                <c:pt idx="263">
                  <c:v>91.863307926310213</c:v>
                </c:pt>
                <c:pt idx="264">
                  <c:v>91.723137166754242</c:v>
                </c:pt>
                <c:pt idx="265">
                  <c:v>91.645286330520591</c:v>
                </c:pt>
                <c:pt idx="266">
                  <c:v>91.540185910676769</c:v>
                </c:pt>
                <c:pt idx="267">
                  <c:v>91.512505008025514</c:v>
                </c:pt>
                <c:pt idx="268">
                  <c:v>91.378272924888506</c:v>
                </c:pt>
                <c:pt idx="269">
                  <c:v>91.352441285208528</c:v>
                </c:pt>
                <c:pt idx="270">
                  <c:v>90.821308847904817</c:v>
                </c:pt>
                <c:pt idx="271">
                  <c:v>90.804194973918229</c:v>
                </c:pt>
                <c:pt idx="272">
                  <c:v>90.735219291476909</c:v>
                </c:pt>
                <c:pt idx="273">
                  <c:v>90.651368229571858</c:v>
                </c:pt>
                <c:pt idx="274">
                  <c:v>90.532783317700762</c:v>
                </c:pt>
                <c:pt idx="275">
                  <c:v>90.515671633091898</c:v>
                </c:pt>
                <c:pt idx="276">
                  <c:v>90.249076587271503</c:v>
                </c:pt>
                <c:pt idx="277">
                  <c:v>90.137755476026754</c:v>
                </c:pt>
                <c:pt idx="278">
                  <c:v>90.011586457941235</c:v>
                </c:pt>
                <c:pt idx="279">
                  <c:v>89.969239147635079</c:v>
                </c:pt>
                <c:pt idx="280">
                  <c:v>89.849881527152434</c:v>
                </c:pt>
                <c:pt idx="281">
                  <c:v>89.834107459382267</c:v>
                </c:pt>
                <c:pt idx="282">
                  <c:v>89.764385455190421</c:v>
                </c:pt>
                <c:pt idx="283">
                  <c:v>89.727701041103529</c:v>
                </c:pt>
                <c:pt idx="284">
                  <c:v>89.509129595786845</c:v>
                </c:pt>
                <c:pt idx="285">
                  <c:v>89.485197061488165</c:v>
                </c:pt>
                <c:pt idx="286">
                  <c:v>89.204924057050931</c:v>
                </c:pt>
                <c:pt idx="287">
                  <c:v>88.915849655264168</c:v>
                </c:pt>
                <c:pt idx="288">
                  <c:v>88.890903115150365</c:v>
                </c:pt>
                <c:pt idx="289">
                  <c:v>88.729511664989104</c:v>
                </c:pt>
                <c:pt idx="290">
                  <c:v>88.623618213353936</c:v>
                </c:pt>
                <c:pt idx="291">
                  <c:v>88.593345974961608</c:v>
                </c:pt>
                <c:pt idx="292">
                  <c:v>88.448268732010519</c:v>
                </c:pt>
                <c:pt idx="293">
                  <c:v>88.411528325006486</c:v>
                </c:pt>
                <c:pt idx="294">
                  <c:v>88.350201947395888</c:v>
                </c:pt>
                <c:pt idx="295">
                  <c:v>88.236237273971128</c:v>
                </c:pt>
                <c:pt idx="296">
                  <c:v>88.174748564394307</c:v>
                </c:pt>
                <c:pt idx="297">
                  <c:v>88.126796885002648</c:v>
                </c:pt>
                <c:pt idx="298">
                  <c:v>87.641006047992818</c:v>
                </c:pt>
                <c:pt idx="299">
                  <c:v>87.059455792496919</c:v>
                </c:pt>
                <c:pt idx="300">
                  <c:v>86.940873317773267</c:v>
                </c:pt>
                <c:pt idx="301">
                  <c:v>86.921946501621193</c:v>
                </c:pt>
                <c:pt idx="302">
                  <c:v>86.693171867849742</c:v>
                </c:pt>
                <c:pt idx="303">
                  <c:v>86.620423870817618</c:v>
                </c:pt>
                <c:pt idx="304">
                  <c:v>86.338644102062148</c:v>
                </c:pt>
                <c:pt idx="305">
                  <c:v>85.797338648356927</c:v>
                </c:pt>
                <c:pt idx="306">
                  <c:v>85.717983863429055</c:v>
                </c:pt>
                <c:pt idx="307">
                  <c:v>84.22798224766268</c:v>
                </c:pt>
                <c:pt idx="308">
                  <c:v>82.839228120537101</c:v>
                </c:pt>
                <c:pt idx="309">
                  <c:v>82.064344685298551</c:v>
                </c:pt>
                <c:pt idx="310">
                  <c:v>99.539535054844947</c:v>
                </c:pt>
                <c:pt idx="311">
                  <c:v>99.08234565979339</c:v>
                </c:pt>
                <c:pt idx="312">
                  <c:v>102.36536512345984</c:v>
                </c:pt>
                <c:pt idx="313">
                  <c:v>98.371835742899776</c:v>
                </c:pt>
                <c:pt idx="314">
                  <c:v>97.16279727755375</c:v>
                </c:pt>
                <c:pt idx="315">
                  <c:v>97.494095647012813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93A-4857-B986-23906CE9F3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8399104"/>
        <c:axId val="218401408"/>
      </c:scatterChart>
      <c:valAx>
        <c:axId val="2183991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ca-ES"/>
                  <a:t>% població nascuda fora de la UE</a:t>
                </a:r>
              </a:p>
            </c:rich>
          </c:tx>
          <c:overlay val="0"/>
        </c:title>
        <c:numFmt formatCode="0" sourceLinked="0"/>
        <c:majorTickMark val="out"/>
        <c:minorTickMark val="none"/>
        <c:tickLblPos val="nextTo"/>
        <c:crossAx val="218401408"/>
        <c:crosses val="autoZero"/>
        <c:crossBetween val="midCat"/>
      </c:valAx>
      <c:valAx>
        <c:axId val="218401408"/>
        <c:scaling>
          <c:orientation val="minMax"/>
          <c:min val="6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000"/>
                </a:pPr>
                <a:r>
                  <a:rPr lang="ca-ES" sz="1000" b="1" i="0" baseline="0">
                    <a:effectLst/>
                  </a:rPr>
                  <a:t>Índex de vulnerabilitat social</a:t>
                </a:r>
                <a:endParaRPr lang="ca-ES" sz="1000">
                  <a:effectLst/>
                </a:endParaRPr>
              </a:p>
            </c:rich>
          </c:tx>
          <c:overlay val="0"/>
        </c:title>
        <c:numFmt formatCode="0" sourceLinked="0"/>
        <c:majorTickMark val="out"/>
        <c:minorTickMark val="none"/>
        <c:tickLblPos val="nextTo"/>
        <c:crossAx val="218399104"/>
        <c:crosses val="autoZero"/>
        <c:crossBetween val="midCat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7"/>
            <c:spPr>
              <a:solidFill>
                <a:schemeClr val="accent1">
                  <a:alpha val="64000"/>
                </a:schemeClr>
              </a:solidFill>
            </c:spPr>
          </c:marker>
          <c:xVal>
            <c:numRef>
              <c:f>dispersió!$W$3:$W$318</c:f>
              <c:numCache>
                <c:formatCode>0.00</c:formatCode>
                <c:ptCount val="316"/>
                <c:pt idx="0">
                  <c:v>114.83272273127756</c:v>
                </c:pt>
                <c:pt idx="1">
                  <c:v>103.08083590205324</c:v>
                </c:pt>
                <c:pt idx="2">
                  <c:v>119.91721254310522</c:v>
                </c:pt>
                <c:pt idx="3">
                  <c:v>100.19083107976441</c:v>
                </c:pt>
                <c:pt idx="4">
                  <c:v>100.19083107976441</c:v>
                </c:pt>
                <c:pt idx="5">
                  <c:v>114.83272273127756</c:v>
                </c:pt>
                <c:pt idx="6">
                  <c:v>105.06021275900369</c:v>
                </c:pt>
                <c:pt idx="7">
                  <c:v>114.83272273127756</c:v>
                </c:pt>
                <c:pt idx="8">
                  <c:v>114.83272273127756</c:v>
                </c:pt>
                <c:pt idx="9">
                  <c:v>114.83272273127756</c:v>
                </c:pt>
                <c:pt idx="10">
                  <c:v>114.83272273127756</c:v>
                </c:pt>
                <c:pt idx="11">
                  <c:v>100.93431779753166</c:v>
                </c:pt>
                <c:pt idx="12">
                  <c:v>114.83272273127756</c:v>
                </c:pt>
                <c:pt idx="13">
                  <c:v>114.83272273127756</c:v>
                </c:pt>
                <c:pt idx="14">
                  <c:v>106.59307781609353</c:v>
                </c:pt>
                <c:pt idx="15">
                  <c:v>100.19083107976441</c:v>
                </c:pt>
                <c:pt idx="16">
                  <c:v>100.93431779753166</c:v>
                </c:pt>
                <c:pt idx="17">
                  <c:v>114.83272273127756</c:v>
                </c:pt>
                <c:pt idx="18">
                  <c:v>108.0335248136083</c:v>
                </c:pt>
                <c:pt idx="19">
                  <c:v>100.93431779753166</c:v>
                </c:pt>
                <c:pt idx="20">
                  <c:v>101.10890449214291</c:v>
                </c:pt>
                <c:pt idx="21">
                  <c:v>117.6965234219366</c:v>
                </c:pt>
                <c:pt idx="22">
                  <c:v>119.91721254310522</c:v>
                </c:pt>
                <c:pt idx="23">
                  <c:v>119.91721254310522</c:v>
                </c:pt>
                <c:pt idx="24">
                  <c:v>103.08083590205324</c:v>
                </c:pt>
                <c:pt idx="25">
                  <c:v>111.55089538893506</c:v>
                </c:pt>
                <c:pt idx="26">
                  <c:v>119.91721254310522</c:v>
                </c:pt>
                <c:pt idx="27">
                  <c:v>109.33628202459593</c:v>
                </c:pt>
                <c:pt idx="28">
                  <c:v>119.91721254310522</c:v>
                </c:pt>
                <c:pt idx="29">
                  <c:v>114.70342069340499</c:v>
                </c:pt>
                <c:pt idx="30">
                  <c:v>109.63859432512477</c:v>
                </c:pt>
                <c:pt idx="31">
                  <c:v>119.91721254310522</c:v>
                </c:pt>
                <c:pt idx="32">
                  <c:v>94.274538162818573</c:v>
                </c:pt>
                <c:pt idx="33">
                  <c:v>117.08452248303185</c:v>
                </c:pt>
                <c:pt idx="34">
                  <c:v>103.9282508706912</c:v>
                </c:pt>
                <c:pt idx="35">
                  <c:v>100.19083107976441</c:v>
                </c:pt>
                <c:pt idx="36">
                  <c:v>99.931010452587685</c:v>
                </c:pt>
                <c:pt idx="37">
                  <c:v>101.46841061339671</c:v>
                </c:pt>
                <c:pt idx="38">
                  <c:v>119.91721254310522</c:v>
                </c:pt>
                <c:pt idx="39">
                  <c:v>95.933770034484169</c:v>
                </c:pt>
                <c:pt idx="40">
                  <c:v>111.35169736145485</c:v>
                </c:pt>
                <c:pt idx="41">
                  <c:v>100.27477312854458</c:v>
                </c:pt>
                <c:pt idx="42">
                  <c:v>99.390842828519638</c:v>
                </c:pt>
                <c:pt idx="43">
                  <c:v>107.79075284773501</c:v>
                </c:pt>
                <c:pt idx="44">
                  <c:v>114.83272273127756</c:v>
                </c:pt>
                <c:pt idx="45">
                  <c:v>115.70959105036471</c:v>
                </c:pt>
                <c:pt idx="46">
                  <c:v>100.19083107976441</c:v>
                </c:pt>
                <c:pt idx="47">
                  <c:v>114.70342069340499</c:v>
                </c:pt>
                <c:pt idx="48">
                  <c:v>119.91721254310522</c:v>
                </c:pt>
                <c:pt idx="49">
                  <c:v>101.81650121584406</c:v>
                </c:pt>
                <c:pt idx="50">
                  <c:v>119.91721254310522</c:v>
                </c:pt>
                <c:pt idx="51">
                  <c:v>114.83272273127756</c:v>
                </c:pt>
                <c:pt idx="52">
                  <c:v>119.91721254310522</c:v>
                </c:pt>
                <c:pt idx="53">
                  <c:v>98.666060953187838</c:v>
                </c:pt>
                <c:pt idx="54">
                  <c:v>100.93431779753166</c:v>
                </c:pt>
                <c:pt idx="55">
                  <c:v>74.948257839440757</c:v>
                </c:pt>
                <c:pt idx="56">
                  <c:v>119.91721254310522</c:v>
                </c:pt>
                <c:pt idx="57">
                  <c:v>105.52714703793259</c:v>
                </c:pt>
                <c:pt idx="58">
                  <c:v>114.83272273127756</c:v>
                </c:pt>
                <c:pt idx="59">
                  <c:v>103.73790608887673</c:v>
                </c:pt>
                <c:pt idx="60">
                  <c:v>119.91721254310522</c:v>
                </c:pt>
                <c:pt idx="61">
                  <c:v>119.91721254310522</c:v>
                </c:pt>
                <c:pt idx="62">
                  <c:v>114.83272273127756</c:v>
                </c:pt>
                <c:pt idx="63">
                  <c:v>119.91721254310522</c:v>
                </c:pt>
                <c:pt idx="64">
                  <c:v>99.931010452587685</c:v>
                </c:pt>
                <c:pt idx="65">
                  <c:v>114.20686908867162</c:v>
                </c:pt>
                <c:pt idx="66">
                  <c:v>119.91721254310522</c:v>
                </c:pt>
                <c:pt idx="67">
                  <c:v>104.92756097521706</c:v>
                </c:pt>
                <c:pt idx="68">
                  <c:v>114.98910791804609</c:v>
                </c:pt>
                <c:pt idx="69">
                  <c:v>111.8146981820846</c:v>
                </c:pt>
                <c:pt idx="70">
                  <c:v>114.83272273127756</c:v>
                </c:pt>
                <c:pt idx="71">
                  <c:v>100.93431779753166</c:v>
                </c:pt>
                <c:pt idx="72">
                  <c:v>114.83272273127756</c:v>
                </c:pt>
                <c:pt idx="73">
                  <c:v>103.99070775222405</c:v>
                </c:pt>
                <c:pt idx="74">
                  <c:v>119.91721254310522</c:v>
                </c:pt>
                <c:pt idx="75">
                  <c:v>103.9282508706912</c:v>
                </c:pt>
                <c:pt idx="76">
                  <c:v>99.241831070156053</c:v>
                </c:pt>
                <c:pt idx="77">
                  <c:v>105.29316223297045</c:v>
                </c:pt>
                <c:pt idx="78">
                  <c:v>119.91721254310522</c:v>
                </c:pt>
                <c:pt idx="79">
                  <c:v>100.27477312854458</c:v>
                </c:pt>
                <c:pt idx="80">
                  <c:v>119.91721254310522</c:v>
                </c:pt>
                <c:pt idx="81">
                  <c:v>115.94644391585008</c:v>
                </c:pt>
                <c:pt idx="82">
                  <c:v>119.91721254310522</c:v>
                </c:pt>
                <c:pt idx="83">
                  <c:v>113.25514517959935</c:v>
                </c:pt>
                <c:pt idx="84">
                  <c:v>103.08083590205324</c:v>
                </c:pt>
                <c:pt idx="85">
                  <c:v>119.91721254310522</c:v>
                </c:pt>
                <c:pt idx="86">
                  <c:v>100.93431779753166</c:v>
                </c:pt>
                <c:pt idx="87">
                  <c:v>109.17835768849876</c:v>
                </c:pt>
                <c:pt idx="88">
                  <c:v>119.91721254310522</c:v>
                </c:pt>
                <c:pt idx="89">
                  <c:v>105.80930518509284</c:v>
                </c:pt>
                <c:pt idx="90">
                  <c:v>97.996861863182758</c:v>
                </c:pt>
                <c:pt idx="91">
                  <c:v>101.46841061339671</c:v>
                </c:pt>
                <c:pt idx="92">
                  <c:v>112.27542939084853</c:v>
                </c:pt>
                <c:pt idx="93">
                  <c:v>103.08083590205324</c:v>
                </c:pt>
                <c:pt idx="94">
                  <c:v>119.91721254310522</c:v>
                </c:pt>
                <c:pt idx="95">
                  <c:v>115.85222228740675</c:v>
                </c:pt>
                <c:pt idx="96">
                  <c:v>100.93431779753166</c:v>
                </c:pt>
                <c:pt idx="97">
                  <c:v>95.933770034484169</c:v>
                </c:pt>
                <c:pt idx="98">
                  <c:v>106.45711725765462</c:v>
                </c:pt>
                <c:pt idx="99">
                  <c:v>108.25859465697</c:v>
                </c:pt>
                <c:pt idx="100">
                  <c:v>101.46841061339671</c:v>
                </c:pt>
                <c:pt idx="101">
                  <c:v>109.15541141744191</c:v>
                </c:pt>
                <c:pt idx="102">
                  <c:v>104.44402382786583</c:v>
                </c:pt>
                <c:pt idx="103">
                  <c:v>119.91721254310522</c:v>
                </c:pt>
                <c:pt idx="104">
                  <c:v>111.92273170689819</c:v>
                </c:pt>
                <c:pt idx="105">
                  <c:v>100.24825175561176</c:v>
                </c:pt>
                <c:pt idx="106">
                  <c:v>101.92963066163944</c:v>
                </c:pt>
                <c:pt idx="107">
                  <c:v>107.12604320517397</c:v>
                </c:pt>
                <c:pt idx="108">
                  <c:v>119.91721254310522</c:v>
                </c:pt>
                <c:pt idx="109">
                  <c:v>108.65738037943336</c:v>
                </c:pt>
                <c:pt idx="110">
                  <c:v>100.83947418397484</c:v>
                </c:pt>
                <c:pt idx="111">
                  <c:v>98.598596979886494</c:v>
                </c:pt>
                <c:pt idx="112">
                  <c:v>119.91721254310522</c:v>
                </c:pt>
                <c:pt idx="113">
                  <c:v>114.83272273127756</c:v>
                </c:pt>
                <c:pt idx="114">
                  <c:v>119.91721254310522</c:v>
                </c:pt>
                <c:pt idx="115">
                  <c:v>93.439492013587582</c:v>
                </c:pt>
                <c:pt idx="116">
                  <c:v>100.93431779753166</c:v>
                </c:pt>
                <c:pt idx="117">
                  <c:v>119.91721254310522</c:v>
                </c:pt>
                <c:pt idx="118">
                  <c:v>114.83272273127756</c:v>
                </c:pt>
                <c:pt idx="119">
                  <c:v>103.08083590205324</c:v>
                </c:pt>
                <c:pt idx="120">
                  <c:v>103.56486537813632</c:v>
                </c:pt>
                <c:pt idx="121">
                  <c:v>109.68427707276022</c:v>
                </c:pt>
                <c:pt idx="122">
                  <c:v>104.44402382786583</c:v>
                </c:pt>
                <c:pt idx="123">
                  <c:v>103.77451085461028</c:v>
                </c:pt>
                <c:pt idx="124">
                  <c:v>105.29767582874518</c:v>
                </c:pt>
                <c:pt idx="125">
                  <c:v>106.59307781609354</c:v>
                </c:pt>
                <c:pt idx="126">
                  <c:v>93.439492013587582</c:v>
                </c:pt>
                <c:pt idx="127">
                  <c:v>105.31859536394461</c:v>
                </c:pt>
                <c:pt idx="128">
                  <c:v>79.944808362070134</c:v>
                </c:pt>
                <c:pt idx="129">
                  <c:v>116.28335761755656</c:v>
                </c:pt>
                <c:pt idx="130">
                  <c:v>111.35169736145485</c:v>
                </c:pt>
                <c:pt idx="131">
                  <c:v>100.93431779753166</c:v>
                </c:pt>
                <c:pt idx="132">
                  <c:v>100.19083107976441</c:v>
                </c:pt>
                <c:pt idx="133">
                  <c:v>96.297155527039038</c:v>
                </c:pt>
                <c:pt idx="134">
                  <c:v>104.92756097521706</c:v>
                </c:pt>
                <c:pt idx="135">
                  <c:v>100.93431779753166</c:v>
                </c:pt>
                <c:pt idx="136">
                  <c:v>110.47491234286072</c:v>
                </c:pt>
                <c:pt idx="137">
                  <c:v>93.439492013587582</c:v>
                </c:pt>
                <c:pt idx="138">
                  <c:v>85.655151816503732</c:v>
                </c:pt>
                <c:pt idx="139">
                  <c:v>95.276689417809621</c:v>
                </c:pt>
                <c:pt idx="140">
                  <c:v>104.99418164885213</c:v>
                </c:pt>
                <c:pt idx="141">
                  <c:v>100.19083107976441</c:v>
                </c:pt>
                <c:pt idx="142">
                  <c:v>103.08083590205324</c:v>
                </c:pt>
                <c:pt idx="143">
                  <c:v>119.91721254310522</c:v>
                </c:pt>
                <c:pt idx="144">
                  <c:v>104.13863194532821</c:v>
                </c:pt>
                <c:pt idx="145">
                  <c:v>107.61801125663288</c:v>
                </c:pt>
                <c:pt idx="146">
                  <c:v>104.83780258259499</c:v>
                </c:pt>
                <c:pt idx="147">
                  <c:v>119.91721254310522</c:v>
                </c:pt>
                <c:pt idx="148">
                  <c:v>109.01564776645928</c:v>
                </c:pt>
                <c:pt idx="149">
                  <c:v>119.91721254310522</c:v>
                </c:pt>
                <c:pt idx="150">
                  <c:v>103.37690736474586</c:v>
                </c:pt>
                <c:pt idx="151">
                  <c:v>100.27477312854458</c:v>
                </c:pt>
                <c:pt idx="152">
                  <c:v>105.0602127590037</c:v>
                </c:pt>
                <c:pt idx="153">
                  <c:v>100.19083107976441</c:v>
                </c:pt>
                <c:pt idx="154">
                  <c:v>119.91721254310522</c:v>
                </c:pt>
                <c:pt idx="155">
                  <c:v>119.91721254310522</c:v>
                </c:pt>
                <c:pt idx="156">
                  <c:v>96.790321552649218</c:v>
                </c:pt>
                <c:pt idx="157">
                  <c:v>95.933770034484169</c:v>
                </c:pt>
                <c:pt idx="158">
                  <c:v>113.76761189986904</c:v>
                </c:pt>
                <c:pt idx="159">
                  <c:v>89.937909407328917</c:v>
                </c:pt>
                <c:pt idx="160">
                  <c:v>100.19083107976441</c:v>
                </c:pt>
                <c:pt idx="161">
                  <c:v>102.17797991838552</c:v>
                </c:pt>
                <c:pt idx="162">
                  <c:v>106.88273291885463</c:v>
                </c:pt>
                <c:pt idx="163">
                  <c:v>100.93431779753166</c:v>
                </c:pt>
                <c:pt idx="164">
                  <c:v>109.33628202459593</c:v>
                </c:pt>
                <c:pt idx="165">
                  <c:v>93.439492013587582</c:v>
                </c:pt>
                <c:pt idx="166">
                  <c:v>99.931010452587685</c:v>
                </c:pt>
                <c:pt idx="167">
                  <c:v>100.93431779753166</c:v>
                </c:pt>
                <c:pt idx="168">
                  <c:v>108.35159305925244</c:v>
                </c:pt>
                <c:pt idx="169">
                  <c:v>79.944808362070134</c:v>
                </c:pt>
                <c:pt idx="170">
                  <c:v>96.813896365075777</c:v>
                </c:pt>
                <c:pt idx="171">
                  <c:v>96.326941223150101</c:v>
                </c:pt>
                <c:pt idx="172">
                  <c:v>114.83272273127756</c:v>
                </c:pt>
                <c:pt idx="173">
                  <c:v>119.91721254310522</c:v>
                </c:pt>
                <c:pt idx="174">
                  <c:v>104.38836487565274</c:v>
                </c:pt>
                <c:pt idx="175">
                  <c:v>68.52412145320298</c:v>
                </c:pt>
                <c:pt idx="176">
                  <c:v>100.93431779753166</c:v>
                </c:pt>
                <c:pt idx="177">
                  <c:v>98.681872821930327</c:v>
                </c:pt>
                <c:pt idx="178">
                  <c:v>93.439492013587582</c:v>
                </c:pt>
                <c:pt idx="179">
                  <c:v>102.59583739799002</c:v>
                </c:pt>
                <c:pt idx="180">
                  <c:v>96.518732046889582</c:v>
                </c:pt>
                <c:pt idx="181">
                  <c:v>100.93431779753166</c:v>
                </c:pt>
                <c:pt idx="182">
                  <c:v>107.15036101760352</c:v>
                </c:pt>
                <c:pt idx="183">
                  <c:v>99.062045144304292</c:v>
                </c:pt>
                <c:pt idx="184">
                  <c:v>102.03755615292823</c:v>
                </c:pt>
                <c:pt idx="185">
                  <c:v>97.432735191272982</c:v>
                </c:pt>
                <c:pt idx="186">
                  <c:v>100.19083107976441</c:v>
                </c:pt>
                <c:pt idx="187">
                  <c:v>98.292797166479687</c:v>
                </c:pt>
                <c:pt idx="188">
                  <c:v>106.59307781609353</c:v>
                </c:pt>
                <c:pt idx="189">
                  <c:v>104.92756097521706</c:v>
                </c:pt>
                <c:pt idx="190">
                  <c:v>100.19083107976441</c:v>
                </c:pt>
                <c:pt idx="191">
                  <c:v>103.86530220268956</c:v>
                </c:pt>
                <c:pt idx="192">
                  <c:v>104.37864415723804</c:v>
                </c:pt>
                <c:pt idx="193">
                  <c:v>66.620673635058452</c:v>
                </c:pt>
                <c:pt idx="194">
                  <c:v>111.92273170689819</c:v>
                </c:pt>
                <c:pt idx="195">
                  <c:v>101.46841061339671</c:v>
                </c:pt>
                <c:pt idx="196">
                  <c:v>100.67124015964389</c:v>
                </c:pt>
                <c:pt idx="197">
                  <c:v>104.88922427043988</c:v>
                </c:pt>
                <c:pt idx="198">
                  <c:v>68.52412145320298</c:v>
                </c:pt>
                <c:pt idx="199">
                  <c:v>101.92963066163944</c:v>
                </c:pt>
                <c:pt idx="200">
                  <c:v>111.27910824974595</c:v>
                </c:pt>
                <c:pt idx="201">
                  <c:v>101.82625375427469</c:v>
                </c:pt>
                <c:pt idx="202">
                  <c:v>100.93431779753166</c:v>
                </c:pt>
                <c:pt idx="203">
                  <c:v>89.937909407328917</c:v>
                </c:pt>
                <c:pt idx="204">
                  <c:v>107.34162471086945</c:v>
                </c:pt>
                <c:pt idx="205">
                  <c:v>119.91721254310522</c:v>
                </c:pt>
                <c:pt idx="206">
                  <c:v>111.92273170689819</c:v>
                </c:pt>
                <c:pt idx="207">
                  <c:v>88.360051347551206</c:v>
                </c:pt>
                <c:pt idx="208">
                  <c:v>119.91721254310522</c:v>
                </c:pt>
                <c:pt idx="209">
                  <c:v>100.93431779753166</c:v>
                </c:pt>
                <c:pt idx="210">
                  <c:v>88.174420987577363</c:v>
                </c:pt>
                <c:pt idx="211">
                  <c:v>81.025143610206229</c:v>
                </c:pt>
                <c:pt idx="212">
                  <c:v>91.701397827080456</c:v>
                </c:pt>
                <c:pt idx="213">
                  <c:v>97.932390243535934</c:v>
                </c:pt>
                <c:pt idx="214">
                  <c:v>99.359976107144334</c:v>
                </c:pt>
                <c:pt idx="215">
                  <c:v>106.91414130349139</c:v>
                </c:pt>
                <c:pt idx="216">
                  <c:v>96.897390492419845</c:v>
                </c:pt>
                <c:pt idx="217">
                  <c:v>114.83272273127756</c:v>
                </c:pt>
                <c:pt idx="218">
                  <c:v>89.937909407328917</c:v>
                </c:pt>
                <c:pt idx="219">
                  <c:v>105.52714703793259</c:v>
                </c:pt>
                <c:pt idx="220">
                  <c:v>98.071828862772094</c:v>
                </c:pt>
                <c:pt idx="221">
                  <c:v>91.936529616380668</c:v>
                </c:pt>
                <c:pt idx="222">
                  <c:v>100.19083107976441</c:v>
                </c:pt>
                <c:pt idx="223">
                  <c:v>100.93431779753166</c:v>
                </c:pt>
                <c:pt idx="224">
                  <c:v>57.103434544335812</c:v>
                </c:pt>
                <c:pt idx="225">
                  <c:v>101.46841061339671</c:v>
                </c:pt>
                <c:pt idx="226">
                  <c:v>112.64950269200793</c:v>
                </c:pt>
                <c:pt idx="227">
                  <c:v>95.489632210250463</c:v>
                </c:pt>
                <c:pt idx="228">
                  <c:v>97.432735191272982</c:v>
                </c:pt>
                <c:pt idx="229">
                  <c:v>95.933770034484169</c:v>
                </c:pt>
                <c:pt idx="230">
                  <c:v>97.94285422368803</c:v>
                </c:pt>
                <c:pt idx="231">
                  <c:v>99.744223517162283</c:v>
                </c:pt>
                <c:pt idx="232">
                  <c:v>94.480228064264708</c:v>
                </c:pt>
                <c:pt idx="233">
                  <c:v>100.73045853620837</c:v>
                </c:pt>
                <c:pt idx="234">
                  <c:v>103.81233089856619</c:v>
                </c:pt>
                <c:pt idx="235">
                  <c:v>98.114082989813369</c:v>
                </c:pt>
                <c:pt idx="236">
                  <c:v>92.244009648542487</c:v>
                </c:pt>
                <c:pt idx="237">
                  <c:v>96.485113540429481</c:v>
                </c:pt>
                <c:pt idx="238">
                  <c:v>103.77451085461028</c:v>
                </c:pt>
                <c:pt idx="239">
                  <c:v>102.86420812781544</c:v>
                </c:pt>
                <c:pt idx="240">
                  <c:v>100.47117807665572</c:v>
                </c:pt>
                <c:pt idx="241">
                  <c:v>99.931010452587685</c:v>
                </c:pt>
                <c:pt idx="242">
                  <c:v>104.51500175775226</c:v>
                </c:pt>
                <c:pt idx="243">
                  <c:v>99.123487135799081</c:v>
                </c:pt>
                <c:pt idx="244">
                  <c:v>79.944808362070134</c:v>
                </c:pt>
                <c:pt idx="245">
                  <c:v>93.268943089081844</c:v>
                </c:pt>
                <c:pt idx="246">
                  <c:v>77.089636634853363</c:v>
                </c:pt>
                <c:pt idx="247">
                  <c:v>83.207861764603607</c:v>
                </c:pt>
                <c:pt idx="248">
                  <c:v>103.55204000781086</c:v>
                </c:pt>
                <c:pt idx="249">
                  <c:v>84.316790069370853</c:v>
                </c:pt>
                <c:pt idx="250">
                  <c:v>85.655151816503732</c:v>
                </c:pt>
                <c:pt idx="251">
                  <c:v>89.937909407328917</c:v>
                </c:pt>
                <c:pt idx="252">
                  <c:v>100.27477312854458</c:v>
                </c:pt>
                <c:pt idx="253">
                  <c:v>97.196056482306332</c:v>
                </c:pt>
                <c:pt idx="254">
                  <c:v>81.54370452931154</c:v>
                </c:pt>
                <c:pt idx="255">
                  <c:v>97.849114401492102</c:v>
                </c:pt>
                <c:pt idx="256">
                  <c:v>83.42066959520362</c:v>
                </c:pt>
                <c:pt idx="257">
                  <c:v>102.9019323849619</c:v>
                </c:pt>
                <c:pt idx="258">
                  <c:v>98.992061361086854</c:v>
                </c:pt>
                <c:pt idx="259">
                  <c:v>102.28232834558975</c:v>
                </c:pt>
                <c:pt idx="260">
                  <c:v>92.244009648542487</c:v>
                </c:pt>
                <c:pt idx="261">
                  <c:v>89.937909407328917</c:v>
                </c:pt>
                <c:pt idx="262">
                  <c:v>99.997409795081083</c:v>
                </c:pt>
                <c:pt idx="263">
                  <c:v>100.48277676797005</c:v>
                </c:pt>
                <c:pt idx="264">
                  <c:v>100.07604820360737</c:v>
                </c:pt>
                <c:pt idx="265">
                  <c:v>88.040485158229146</c:v>
                </c:pt>
                <c:pt idx="266">
                  <c:v>95.933770034484169</c:v>
                </c:pt>
                <c:pt idx="267">
                  <c:v>67.453432055496677</c:v>
                </c:pt>
                <c:pt idx="268">
                  <c:v>92.368663715635108</c:v>
                </c:pt>
                <c:pt idx="269">
                  <c:v>101.50774707806561</c:v>
                </c:pt>
                <c:pt idx="270">
                  <c:v>79.944808362070134</c:v>
                </c:pt>
                <c:pt idx="271">
                  <c:v>98.598596979886494</c:v>
                </c:pt>
                <c:pt idx="272">
                  <c:v>92.244009648542487</c:v>
                </c:pt>
                <c:pt idx="273">
                  <c:v>94.199306611167444</c:v>
                </c:pt>
                <c:pt idx="274">
                  <c:v>106.73949687902773</c:v>
                </c:pt>
                <c:pt idx="275">
                  <c:v>73.282740998564307</c:v>
                </c:pt>
                <c:pt idx="276">
                  <c:v>77.089636634853363</c:v>
                </c:pt>
                <c:pt idx="277">
                  <c:v>107.29434806488362</c:v>
                </c:pt>
                <c:pt idx="278">
                  <c:v>71.950327525863131</c:v>
                </c:pt>
                <c:pt idx="279">
                  <c:v>89.795827401946084</c:v>
                </c:pt>
                <c:pt idx="280">
                  <c:v>100.58989623579154</c:v>
                </c:pt>
                <c:pt idx="281">
                  <c:v>86.069612228519077</c:v>
                </c:pt>
                <c:pt idx="282">
                  <c:v>59.958606271552611</c:v>
                </c:pt>
                <c:pt idx="283">
                  <c:v>85.978378804490532</c:v>
                </c:pt>
                <c:pt idx="284">
                  <c:v>98.309021562160538</c:v>
                </c:pt>
                <c:pt idx="285">
                  <c:v>103.32489382644917</c:v>
                </c:pt>
                <c:pt idx="286">
                  <c:v>89.937909407328917</c:v>
                </c:pt>
                <c:pt idx="287">
                  <c:v>103.80893026119556</c:v>
                </c:pt>
                <c:pt idx="288">
                  <c:v>91.788483674969413</c:v>
                </c:pt>
                <c:pt idx="289">
                  <c:v>98.145499603002548</c:v>
                </c:pt>
                <c:pt idx="290">
                  <c:v>82.443083623384837</c:v>
                </c:pt>
                <c:pt idx="291">
                  <c:v>78.695670731412804</c:v>
                </c:pt>
                <c:pt idx="292">
                  <c:v>98.93170034806181</c:v>
                </c:pt>
                <c:pt idx="293">
                  <c:v>86.271375930291512</c:v>
                </c:pt>
                <c:pt idx="294">
                  <c:v>99.571361571781452</c:v>
                </c:pt>
                <c:pt idx="295">
                  <c:v>93.464886246832009</c:v>
                </c:pt>
                <c:pt idx="296">
                  <c:v>95.203091678486757</c:v>
                </c:pt>
                <c:pt idx="297">
                  <c:v>87.212518213167428</c:v>
                </c:pt>
                <c:pt idx="298">
                  <c:v>72.993085895803176</c:v>
                </c:pt>
                <c:pt idx="299">
                  <c:v>79.944808362070134</c:v>
                </c:pt>
                <c:pt idx="300">
                  <c:v>92.868217232630343</c:v>
                </c:pt>
                <c:pt idx="301">
                  <c:v>98.402011385553593</c:v>
                </c:pt>
                <c:pt idx="302">
                  <c:v>59.958606271552611</c:v>
                </c:pt>
                <c:pt idx="303">
                  <c:v>68.52412145320298</c:v>
                </c:pt>
                <c:pt idx="304">
                  <c:v>95.68523695149328</c:v>
                </c:pt>
                <c:pt idx="305">
                  <c:v>65.40938865987556</c:v>
                </c:pt>
                <c:pt idx="306">
                  <c:v>94.83361212124467</c:v>
                </c:pt>
                <c:pt idx="307">
                  <c:v>94.550109889756044</c:v>
                </c:pt>
                <c:pt idx="308">
                  <c:v>88.729952138121817</c:v>
                </c:pt>
                <c:pt idx="309">
                  <c:v>86.678651181989849</c:v>
                </c:pt>
                <c:pt idx="310">
                  <c:v>103.16477795083341</c:v>
                </c:pt>
                <c:pt idx="311">
                  <c:v>100.88635091251442</c:v>
                </c:pt>
                <c:pt idx="312">
                  <c:v>111.88275930271716</c:v>
                </c:pt>
                <c:pt idx="313">
                  <c:v>111.64292487763096</c:v>
                </c:pt>
                <c:pt idx="314">
                  <c:v>107.44582243862227</c:v>
                </c:pt>
                <c:pt idx="315">
                  <c:v>112.00267651526028</c:v>
                </c:pt>
              </c:numCache>
            </c:numRef>
          </c:xVal>
          <c:yVal>
            <c:numRef>
              <c:f>dispersió!$Y$3:$Y$318</c:f>
              <c:numCache>
                <c:formatCode>0.00</c:formatCode>
                <c:ptCount val="316"/>
                <c:pt idx="0">
                  <c:v>131.98151964625094</c:v>
                </c:pt>
                <c:pt idx="1">
                  <c:v>130.76722110587838</c:v>
                </c:pt>
                <c:pt idx="2">
                  <c:v>129.90718292464166</c:v>
                </c:pt>
                <c:pt idx="3">
                  <c:v>129.58043860565081</c:v>
                </c:pt>
                <c:pt idx="4">
                  <c:v>127.8797270474179</c:v>
                </c:pt>
                <c:pt idx="5">
                  <c:v>125.98481239396435</c:v>
                </c:pt>
                <c:pt idx="6">
                  <c:v>124.80900475140598</c:v>
                </c:pt>
                <c:pt idx="7">
                  <c:v>124.62495225616942</c:v>
                </c:pt>
                <c:pt idx="8">
                  <c:v>123.22184300402799</c:v>
                </c:pt>
                <c:pt idx="9">
                  <c:v>121.82471028884694</c:v>
                </c:pt>
                <c:pt idx="10">
                  <c:v>120.61246032971576</c:v>
                </c:pt>
                <c:pt idx="11">
                  <c:v>119.63141698528725</c:v>
                </c:pt>
                <c:pt idx="12">
                  <c:v>119.41346018615639</c:v>
                </c:pt>
                <c:pt idx="13">
                  <c:v>119.28950013899933</c:v>
                </c:pt>
                <c:pt idx="14">
                  <c:v>118.93510841766629</c:v>
                </c:pt>
                <c:pt idx="15">
                  <c:v>118.69185512483182</c:v>
                </c:pt>
                <c:pt idx="16">
                  <c:v>118.00986095607811</c:v>
                </c:pt>
                <c:pt idx="17">
                  <c:v>117.33392231651072</c:v>
                </c:pt>
                <c:pt idx="18">
                  <c:v>116.05112159295686</c:v>
                </c:pt>
                <c:pt idx="19">
                  <c:v>116.04346531633141</c:v>
                </c:pt>
                <c:pt idx="20">
                  <c:v>115.74655082711678</c:v>
                </c:pt>
                <c:pt idx="21">
                  <c:v>115.49846976800961</c:v>
                </c:pt>
                <c:pt idx="22">
                  <c:v>115.30556050100904</c:v>
                </c:pt>
                <c:pt idx="23">
                  <c:v>114.36648749076195</c:v>
                </c:pt>
                <c:pt idx="24">
                  <c:v>114.30697554421508</c:v>
                </c:pt>
                <c:pt idx="25">
                  <c:v>113.90523894971741</c:v>
                </c:pt>
                <c:pt idx="26">
                  <c:v>113.36554315382094</c:v>
                </c:pt>
                <c:pt idx="27">
                  <c:v>112.91061297004124</c:v>
                </c:pt>
                <c:pt idx="28">
                  <c:v>112.69461654291891</c:v>
                </c:pt>
                <c:pt idx="29">
                  <c:v>111.74373580408526</c:v>
                </c:pt>
                <c:pt idx="30">
                  <c:v>111.57291210058251</c:v>
                </c:pt>
                <c:pt idx="31">
                  <c:v>111.23147571723993</c:v>
                </c:pt>
                <c:pt idx="32">
                  <c:v>110.53545895573546</c:v>
                </c:pt>
                <c:pt idx="33">
                  <c:v>110.53439786969645</c:v>
                </c:pt>
                <c:pt idx="34">
                  <c:v>110.44837712665486</c:v>
                </c:pt>
                <c:pt idx="35">
                  <c:v>110.41889635992524</c:v>
                </c:pt>
                <c:pt idx="36">
                  <c:v>110.36023411087103</c:v>
                </c:pt>
                <c:pt idx="37">
                  <c:v>110.35371521428098</c:v>
                </c:pt>
                <c:pt idx="38">
                  <c:v>110.27421056521041</c:v>
                </c:pt>
                <c:pt idx="39">
                  <c:v>109.92600710214516</c:v>
                </c:pt>
                <c:pt idx="40">
                  <c:v>109.57609866847574</c:v>
                </c:pt>
                <c:pt idx="41">
                  <c:v>109.1630079660797</c:v>
                </c:pt>
                <c:pt idx="42">
                  <c:v>108.71991952563322</c:v>
                </c:pt>
                <c:pt idx="43">
                  <c:v>108.36280012429792</c:v>
                </c:pt>
                <c:pt idx="44">
                  <c:v>108.34026930767897</c:v>
                </c:pt>
                <c:pt idx="45">
                  <c:v>108.17244781594994</c:v>
                </c:pt>
                <c:pt idx="46">
                  <c:v>108.11011200188437</c:v>
                </c:pt>
                <c:pt idx="47">
                  <c:v>107.87835327246172</c:v>
                </c:pt>
                <c:pt idx="48">
                  <c:v>107.83246098447168</c:v>
                </c:pt>
                <c:pt idx="49">
                  <c:v>107.53970068926191</c:v>
                </c:pt>
                <c:pt idx="50">
                  <c:v>107.52908600235116</c:v>
                </c:pt>
                <c:pt idx="51">
                  <c:v>107.28394906496507</c:v>
                </c:pt>
                <c:pt idx="52">
                  <c:v>107.2229878392472</c:v>
                </c:pt>
                <c:pt idx="53">
                  <c:v>107.21284167950054</c:v>
                </c:pt>
                <c:pt idx="54">
                  <c:v>106.89974191473158</c:v>
                </c:pt>
                <c:pt idx="55">
                  <c:v>106.81802430034105</c:v>
                </c:pt>
                <c:pt idx="56">
                  <c:v>106.73314600593019</c:v>
                </c:pt>
                <c:pt idx="57">
                  <c:v>106.71883738566723</c:v>
                </c:pt>
                <c:pt idx="58">
                  <c:v>106.55137072697832</c:v>
                </c:pt>
                <c:pt idx="59">
                  <c:v>106.49397325618634</c:v>
                </c:pt>
                <c:pt idx="60">
                  <c:v>106.31600128210678</c:v>
                </c:pt>
                <c:pt idx="61">
                  <c:v>106.19919729654021</c:v>
                </c:pt>
                <c:pt idx="62">
                  <c:v>106.1643877008681</c:v>
                </c:pt>
                <c:pt idx="63">
                  <c:v>105.96204570938792</c:v>
                </c:pt>
                <c:pt idx="64">
                  <c:v>105.73166763697677</c:v>
                </c:pt>
                <c:pt idx="65">
                  <c:v>105.71166809056287</c:v>
                </c:pt>
                <c:pt idx="66">
                  <c:v>105.51818293676712</c:v>
                </c:pt>
                <c:pt idx="67">
                  <c:v>105.31664329644686</c:v>
                </c:pt>
                <c:pt idx="68">
                  <c:v>105.23765895927409</c:v>
                </c:pt>
                <c:pt idx="69">
                  <c:v>105.13178434665488</c:v>
                </c:pt>
                <c:pt idx="70">
                  <c:v>105.10716516107868</c:v>
                </c:pt>
                <c:pt idx="71">
                  <c:v>105.08247171041907</c:v>
                </c:pt>
                <c:pt idx="72">
                  <c:v>104.93294058398524</c:v>
                </c:pt>
                <c:pt idx="73">
                  <c:v>104.84746091176581</c:v>
                </c:pt>
                <c:pt idx="74">
                  <c:v>104.62729638507173</c:v>
                </c:pt>
                <c:pt idx="75">
                  <c:v>104.56374565845493</c:v>
                </c:pt>
                <c:pt idx="76">
                  <c:v>104.29127718519609</c:v>
                </c:pt>
                <c:pt idx="77">
                  <c:v>104.19692991813739</c:v>
                </c:pt>
                <c:pt idx="78">
                  <c:v>104.18298663361614</c:v>
                </c:pt>
                <c:pt idx="79">
                  <c:v>104.18068126585412</c:v>
                </c:pt>
                <c:pt idx="80">
                  <c:v>103.95067747876331</c:v>
                </c:pt>
                <c:pt idx="81">
                  <c:v>103.90479961887353</c:v>
                </c:pt>
                <c:pt idx="82">
                  <c:v>103.76724694805438</c:v>
                </c:pt>
                <c:pt idx="83">
                  <c:v>103.68888669135487</c:v>
                </c:pt>
                <c:pt idx="84">
                  <c:v>103.62703413893682</c:v>
                </c:pt>
                <c:pt idx="85">
                  <c:v>103.49822016750525</c:v>
                </c:pt>
                <c:pt idx="86">
                  <c:v>103.39032942569284</c:v>
                </c:pt>
                <c:pt idx="87">
                  <c:v>103.23149501733855</c:v>
                </c:pt>
                <c:pt idx="88">
                  <c:v>103.21345393393472</c:v>
                </c:pt>
                <c:pt idx="89">
                  <c:v>103.18207481610497</c:v>
                </c:pt>
                <c:pt idx="90">
                  <c:v>102.8529184978282</c:v>
                </c:pt>
                <c:pt idx="91">
                  <c:v>102.82333743563404</c:v>
                </c:pt>
                <c:pt idx="92">
                  <c:v>102.78356864743728</c:v>
                </c:pt>
                <c:pt idx="93">
                  <c:v>102.76641343849451</c:v>
                </c:pt>
                <c:pt idx="94">
                  <c:v>102.67682718925522</c:v>
                </c:pt>
                <c:pt idx="95">
                  <c:v>102.65039106261844</c:v>
                </c:pt>
                <c:pt idx="96">
                  <c:v>102.63845669161427</c:v>
                </c:pt>
                <c:pt idx="97">
                  <c:v>102.6019394404362</c:v>
                </c:pt>
                <c:pt idx="98">
                  <c:v>102.56414012722786</c:v>
                </c:pt>
                <c:pt idx="99">
                  <c:v>102.48725340021744</c:v>
                </c:pt>
                <c:pt idx="100">
                  <c:v>102.4306616730708</c:v>
                </c:pt>
                <c:pt idx="101">
                  <c:v>102.09245666654034</c:v>
                </c:pt>
                <c:pt idx="102">
                  <c:v>102.01896202676171</c:v>
                </c:pt>
                <c:pt idx="103">
                  <c:v>102.00144211036641</c:v>
                </c:pt>
                <c:pt idx="104">
                  <c:v>101.85765965325774</c:v>
                </c:pt>
                <c:pt idx="105">
                  <c:v>101.47413360202665</c:v>
                </c:pt>
                <c:pt idx="106">
                  <c:v>101.46756402189141</c:v>
                </c:pt>
                <c:pt idx="107">
                  <c:v>101.40845970594478</c:v>
                </c:pt>
                <c:pt idx="108">
                  <c:v>101.30133770173737</c:v>
                </c:pt>
                <c:pt idx="109">
                  <c:v>101.29267224732889</c:v>
                </c:pt>
                <c:pt idx="110">
                  <c:v>101.2257380077761</c:v>
                </c:pt>
                <c:pt idx="111">
                  <c:v>101.12001422446512</c:v>
                </c:pt>
                <c:pt idx="112">
                  <c:v>101.05918023034829</c:v>
                </c:pt>
                <c:pt idx="113">
                  <c:v>101.04378254154977</c:v>
                </c:pt>
                <c:pt idx="114">
                  <c:v>100.93628455923903</c:v>
                </c:pt>
                <c:pt idx="115">
                  <c:v>100.9022691637644</c:v>
                </c:pt>
                <c:pt idx="116">
                  <c:v>100.83649914768472</c:v>
                </c:pt>
                <c:pt idx="117">
                  <c:v>100.79367434543909</c:v>
                </c:pt>
                <c:pt idx="118">
                  <c:v>100.77057602045571</c:v>
                </c:pt>
                <c:pt idx="119">
                  <c:v>100.74432465589155</c:v>
                </c:pt>
                <c:pt idx="120">
                  <c:v>100.71002453122171</c:v>
                </c:pt>
                <c:pt idx="121">
                  <c:v>100.69938901154399</c:v>
                </c:pt>
                <c:pt idx="122">
                  <c:v>100.66720206051126</c:v>
                </c:pt>
                <c:pt idx="123">
                  <c:v>100.62321265703314</c:v>
                </c:pt>
                <c:pt idx="124">
                  <c:v>100.5532991784585</c:v>
                </c:pt>
                <c:pt idx="125">
                  <c:v>100.42707791096211</c:v>
                </c:pt>
                <c:pt idx="126">
                  <c:v>100.42626713894634</c:v>
                </c:pt>
                <c:pt idx="127">
                  <c:v>100.41281963955404</c:v>
                </c:pt>
                <c:pt idx="128">
                  <c:v>100.38871995041011</c:v>
                </c:pt>
                <c:pt idx="129">
                  <c:v>100.33823894994887</c:v>
                </c:pt>
                <c:pt idx="130">
                  <c:v>100.31763031841214</c:v>
                </c:pt>
                <c:pt idx="131">
                  <c:v>100.19306608597287</c:v>
                </c:pt>
                <c:pt idx="132">
                  <c:v>100.13548107380393</c:v>
                </c:pt>
                <c:pt idx="133">
                  <c:v>100.1207248674894</c:v>
                </c:pt>
                <c:pt idx="134">
                  <c:v>99.815479005493501</c:v>
                </c:pt>
                <c:pt idx="135">
                  <c:v>99.804910475713399</c:v>
                </c:pt>
                <c:pt idx="136">
                  <c:v>99.778691521065269</c:v>
                </c:pt>
                <c:pt idx="137">
                  <c:v>99.727675338272121</c:v>
                </c:pt>
                <c:pt idx="138">
                  <c:v>99.635059309729016</c:v>
                </c:pt>
                <c:pt idx="139">
                  <c:v>99.562070271560785</c:v>
                </c:pt>
                <c:pt idx="140">
                  <c:v>99.418874730411062</c:v>
                </c:pt>
                <c:pt idx="141">
                  <c:v>99.350806931858102</c:v>
                </c:pt>
                <c:pt idx="142">
                  <c:v>99.258549047990016</c:v>
                </c:pt>
                <c:pt idx="143">
                  <c:v>99.23634237793928</c:v>
                </c:pt>
                <c:pt idx="144">
                  <c:v>99.202218274781288</c:v>
                </c:pt>
                <c:pt idx="145">
                  <c:v>99.096506203546767</c:v>
                </c:pt>
                <c:pt idx="146">
                  <c:v>99.087985858682018</c:v>
                </c:pt>
                <c:pt idx="147">
                  <c:v>99.063371824133469</c:v>
                </c:pt>
                <c:pt idx="148">
                  <c:v>99.043627553166075</c:v>
                </c:pt>
                <c:pt idx="149">
                  <c:v>99.012770001701909</c:v>
                </c:pt>
                <c:pt idx="150">
                  <c:v>98.882965107162192</c:v>
                </c:pt>
                <c:pt idx="151">
                  <c:v>98.677032364267518</c:v>
                </c:pt>
                <c:pt idx="152">
                  <c:v>98.652854494029043</c:v>
                </c:pt>
                <c:pt idx="153">
                  <c:v>98.647988902140469</c:v>
                </c:pt>
                <c:pt idx="154">
                  <c:v>98.592611415071445</c:v>
                </c:pt>
                <c:pt idx="155">
                  <c:v>98.465853942775652</c:v>
                </c:pt>
                <c:pt idx="156">
                  <c:v>98.373977383176737</c:v>
                </c:pt>
                <c:pt idx="157">
                  <c:v>98.349534603341809</c:v>
                </c:pt>
                <c:pt idx="158">
                  <c:v>98.345268259015427</c:v>
                </c:pt>
                <c:pt idx="159">
                  <c:v>98.31965989984532</c:v>
                </c:pt>
                <c:pt idx="160">
                  <c:v>98.243647406905666</c:v>
                </c:pt>
                <c:pt idx="161">
                  <c:v>98.190930166704248</c:v>
                </c:pt>
                <c:pt idx="162">
                  <c:v>97.957443971913506</c:v>
                </c:pt>
                <c:pt idx="163">
                  <c:v>97.911947581847244</c:v>
                </c:pt>
                <c:pt idx="164">
                  <c:v>97.870695808301193</c:v>
                </c:pt>
                <c:pt idx="165">
                  <c:v>97.815113300193204</c:v>
                </c:pt>
                <c:pt idx="166">
                  <c:v>97.771324144608599</c:v>
                </c:pt>
                <c:pt idx="167">
                  <c:v>97.738139087450321</c:v>
                </c:pt>
                <c:pt idx="168">
                  <c:v>97.685069963625637</c:v>
                </c:pt>
                <c:pt idx="169">
                  <c:v>97.627444226368524</c:v>
                </c:pt>
                <c:pt idx="170">
                  <c:v>97.547646677856832</c:v>
                </c:pt>
                <c:pt idx="171">
                  <c:v>97.510573261149176</c:v>
                </c:pt>
                <c:pt idx="172">
                  <c:v>97.46410902108147</c:v>
                </c:pt>
                <c:pt idx="173">
                  <c:v>97.306855747308759</c:v>
                </c:pt>
                <c:pt idx="174">
                  <c:v>97.294434507941162</c:v>
                </c:pt>
                <c:pt idx="175">
                  <c:v>97.155377023835413</c:v>
                </c:pt>
                <c:pt idx="176">
                  <c:v>97.133710967381489</c:v>
                </c:pt>
                <c:pt idx="177">
                  <c:v>97.125222701283448</c:v>
                </c:pt>
                <c:pt idx="178">
                  <c:v>97.105058709911731</c:v>
                </c:pt>
                <c:pt idx="179">
                  <c:v>97.046582412926242</c:v>
                </c:pt>
                <c:pt idx="180">
                  <c:v>97.016040739561461</c:v>
                </c:pt>
                <c:pt idx="181">
                  <c:v>97.013388359420702</c:v>
                </c:pt>
                <c:pt idx="182">
                  <c:v>97.003849634946334</c:v>
                </c:pt>
                <c:pt idx="183">
                  <c:v>96.912681053930015</c:v>
                </c:pt>
                <c:pt idx="184">
                  <c:v>96.884627703091127</c:v>
                </c:pt>
                <c:pt idx="185">
                  <c:v>96.87289696404207</c:v>
                </c:pt>
                <c:pt idx="186">
                  <c:v>96.748408363862865</c:v>
                </c:pt>
                <c:pt idx="187">
                  <c:v>96.727941253452371</c:v>
                </c:pt>
                <c:pt idx="188">
                  <c:v>96.665254337602221</c:v>
                </c:pt>
                <c:pt idx="189">
                  <c:v>96.660411389211475</c:v>
                </c:pt>
                <c:pt idx="190">
                  <c:v>96.567929802850415</c:v>
                </c:pt>
                <c:pt idx="191">
                  <c:v>96.565535617695559</c:v>
                </c:pt>
                <c:pt idx="192">
                  <c:v>96.402302298863177</c:v>
                </c:pt>
                <c:pt idx="193">
                  <c:v>96.282937093946543</c:v>
                </c:pt>
                <c:pt idx="194">
                  <c:v>96.240069114453007</c:v>
                </c:pt>
                <c:pt idx="195">
                  <c:v>96.23418053292653</c:v>
                </c:pt>
                <c:pt idx="196">
                  <c:v>96.13643093188756</c:v>
                </c:pt>
                <c:pt idx="197">
                  <c:v>96.11463775749634</c:v>
                </c:pt>
                <c:pt idx="198">
                  <c:v>96.090078513473685</c:v>
                </c:pt>
                <c:pt idx="199">
                  <c:v>95.967128632793873</c:v>
                </c:pt>
                <c:pt idx="200">
                  <c:v>95.923656453083623</c:v>
                </c:pt>
                <c:pt idx="201">
                  <c:v>95.879135400908353</c:v>
                </c:pt>
                <c:pt idx="202">
                  <c:v>95.846743105022398</c:v>
                </c:pt>
                <c:pt idx="203">
                  <c:v>95.791768809295178</c:v>
                </c:pt>
                <c:pt idx="204">
                  <c:v>95.771110661584032</c:v>
                </c:pt>
                <c:pt idx="205">
                  <c:v>95.663229128903794</c:v>
                </c:pt>
                <c:pt idx="206">
                  <c:v>95.602710993022242</c:v>
                </c:pt>
                <c:pt idx="207">
                  <c:v>95.598785373772515</c:v>
                </c:pt>
                <c:pt idx="208">
                  <c:v>95.409062320058922</c:v>
                </c:pt>
                <c:pt idx="209">
                  <c:v>95.3438412227176</c:v>
                </c:pt>
                <c:pt idx="210">
                  <c:v>95.275506726930203</c:v>
                </c:pt>
                <c:pt idx="211">
                  <c:v>95.14812220539423</c:v>
                </c:pt>
                <c:pt idx="212">
                  <c:v>95.12725481474034</c:v>
                </c:pt>
                <c:pt idx="213">
                  <c:v>95.027128788229348</c:v>
                </c:pt>
                <c:pt idx="214">
                  <c:v>94.903134300013704</c:v>
                </c:pt>
                <c:pt idx="215">
                  <c:v>94.900614759417977</c:v>
                </c:pt>
                <c:pt idx="216">
                  <c:v>94.894105900792908</c:v>
                </c:pt>
                <c:pt idx="217">
                  <c:v>94.855596605447204</c:v>
                </c:pt>
                <c:pt idx="218">
                  <c:v>94.798637835165962</c:v>
                </c:pt>
                <c:pt idx="219">
                  <c:v>94.724379738843879</c:v>
                </c:pt>
                <c:pt idx="220">
                  <c:v>94.70714670541534</c:v>
                </c:pt>
                <c:pt idx="221">
                  <c:v>94.687436224068747</c:v>
                </c:pt>
                <c:pt idx="222">
                  <c:v>94.576185070654674</c:v>
                </c:pt>
                <c:pt idx="223">
                  <c:v>94.409248485796326</c:v>
                </c:pt>
                <c:pt idx="224">
                  <c:v>94.393625259783391</c:v>
                </c:pt>
                <c:pt idx="225">
                  <c:v>94.35701970960838</c:v>
                </c:pt>
                <c:pt idx="226">
                  <c:v>94.309769258310283</c:v>
                </c:pt>
                <c:pt idx="227">
                  <c:v>94.246879194179613</c:v>
                </c:pt>
                <c:pt idx="228">
                  <c:v>94.167452352930695</c:v>
                </c:pt>
                <c:pt idx="229">
                  <c:v>94.030038856369814</c:v>
                </c:pt>
                <c:pt idx="230">
                  <c:v>93.946975459247284</c:v>
                </c:pt>
                <c:pt idx="231">
                  <c:v>93.833662686191261</c:v>
                </c:pt>
                <c:pt idx="232">
                  <c:v>93.829861467029133</c:v>
                </c:pt>
                <c:pt idx="233">
                  <c:v>93.793572576993697</c:v>
                </c:pt>
                <c:pt idx="234">
                  <c:v>93.738132991523031</c:v>
                </c:pt>
                <c:pt idx="235">
                  <c:v>93.63724891070305</c:v>
                </c:pt>
                <c:pt idx="236">
                  <c:v>93.561127104798032</c:v>
                </c:pt>
                <c:pt idx="237">
                  <c:v>93.56037782213258</c:v>
                </c:pt>
                <c:pt idx="238">
                  <c:v>93.458608230736758</c:v>
                </c:pt>
                <c:pt idx="239">
                  <c:v>93.405406895033764</c:v>
                </c:pt>
                <c:pt idx="240">
                  <c:v>93.40305427515969</c:v>
                </c:pt>
                <c:pt idx="241">
                  <c:v>93.32288107008705</c:v>
                </c:pt>
                <c:pt idx="242">
                  <c:v>93.16510645152141</c:v>
                </c:pt>
                <c:pt idx="243">
                  <c:v>93.076778463110472</c:v>
                </c:pt>
                <c:pt idx="244">
                  <c:v>93.003900180183365</c:v>
                </c:pt>
                <c:pt idx="245">
                  <c:v>92.936113547310669</c:v>
                </c:pt>
                <c:pt idx="246">
                  <c:v>92.820614374161664</c:v>
                </c:pt>
                <c:pt idx="247">
                  <c:v>92.762257645820185</c:v>
                </c:pt>
                <c:pt idx="248">
                  <c:v>92.516284379653897</c:v>
                </c:pt>
                <c:pt idx="249">
                  <c:v>92.491881448898198</c:v>
                </c:pt>
                <c:pt idx="250">
                  <c:v>92.431516610298033</c:v>
                </c:pt>
                <c:pt idx="251">
                  <c:v>92.422266627630492</c:v>
                </c:pt>
                <c:pt idx="252">
                  <c:v>92.420469195535347</c:v>
                </c:pt>
                <c:pt idx="253">
                  <c:v>92.417121588431016</c:v>
                </c:pt>
                <c:pt idx="254">
                  <c:v>92.366588833648223</c:v>
                </c:pt>
                <c:pt idx="255">
                  <c:v>92.302546510859713</c:v>
                </c:pt>
                <c:pt idx="256">
                  <c:v>92.292610079263738</c:v>
                </c:pt>
                <c:pt idx="257">
                  <c:v>92.070147409401812</c:v>
                </c:pt>
                <c:pt idx="258">
                  <c:v>92.018825743268948</c:v>
                </c:pt>
                <c:pt idx="259">
                  <c:v>91.991828207430245</c:v>
                </c:pt>
                <c:pt idx="260">
                  <c:v>91.95027864260598</c:v>
                </c:pt>
                <c:pt idx="261">
                  <c:v>91.934610177849663</c:v>
                </c:pt>
                <c:pt idx="262">
                  <c:v>91.910509011351564</c:v>
                </c:pt>
                <c:pt idx="263">
                  <c:v>91.863307926310213</c:v>
                </c:pt>
                <c:pt idx="264">
                  <c:v>91.723137166754242</c:v>
                </c:pt>
                <c:pt idx="265">
                  <c:v>91.645286330520591</c:v>
                </c:pt>
                <c:pt idx="266">
                  <c:v>91.540185910676769</c:v>
                </c:pt>
                <c:pt idx="267">
                  <c:v>91.512505008025514</c:v>
                </c:pt>
                <c:pt idx="268">
                  <c:v>91.378272924888506</c:v>
                </c:pt>
                <c:pt idx="269">
                  <c:v>91.352441285208528</c:v>
                </c:pt>
                <c:pt idx="270">
                  <c:v>90.821308847904817</c:v>
                </c:pt>
                <c:pt idx="271">
                  <c:v>90.804194973918229</c:v>
                </c:pt>
                <c:pt idx="272">
                  <c:v>90.735219291476909</c:v>
                </c:pt>
                <c:pt idx="273">
                  <c:v>90.651368229571858</c:v>
                </c:pt>
                <c:pt idx="274">
                  <c:v>90.532783317700762</c:v>
                </c:pt>
                <c:pt idx="275">
                  <c:v>90.515671633091898</c:v>
                </c:pt>
                <c:pt idx="276">
                  <c:v>90.249076587271503</c:v>
                </c:pt>
                <c:pt idx="277">
                  <c:v>90.137755476026754</c:v>
                </c:pt>
                <c:pt idx="278">
                  <c:v>90.011586457941235</c:v>
                </c:pt>
                <c:pt idx="279">
                  <c:v>89.969239147635079</c:v>
                </c:pt>
                <c:pt idx="280">
                  <c:v>89.849881527152434</c:v>
                </c:pt>
                <c:pt idx="281">
                  <c:v>89.834107459382267</c:v>
                </c:pt>
                <c:pt idx="282">
                  <c:v>89.764385455190421</c:v>
                </c:pt>
                <c:pt idx="283">
                  <c:v>89.727701041103529</c:v>
                </c:pt>
                <c:pt idx="284">
                  <c:v>89.509129595786845</c:v>
                </c:pt>
                <c:pt idx="285">
                  <c:v>89.485197061488165</c:v>
                </c:pt>
                <c:pt idx="286">
                  <c:v>89.204924057050931</c:v>
                </c:pt>
                <c:pt idx="287">
                  <c:v>88.915849655264168</c:v>
                </c:pt>
                <c:pt idx="288">
                  <c:v>88.890903115150365</c:v>
                </c:pt>
                <c:pt idx="289">
                  <c:v>88.729511664989104</c:v>
                </c:pt>
                <c:pt idx="290">
                  <c:v>88.623618213353936</c:v>
                </c:pt>
                <c:pt idx="291">
                  <c:v>88.593345974961608</c:v>
                </c:pt>
                <c:pt idx="292">
                  <c:v>88.448268732010519</c:v>
                </c:pt>
                <c:pt idx="293">
                  <c:v>88.411528325006486</c:v>
                </c:pt>
                <c:pt idx="294">
                  <c:v>88.350201947395888</c:v>
                </c:pt>
                <c:pt idx="295">
                  <c:v>88.236237273971128</c:v>
                </c:pt>
                <c:pt idx="296">
                  <c:v>88.174748564394307</c:v>
                </c:pt>
                <c:pt idx="297">
                  <c:v>88.126796885002648</c:v>
                </c:pt>
                <c:pt idx="298">
                  <c:v>87.641006047992818</c:v>
                </c:pt>
                <c:pt idx="299">
                  <c:v>87.059455792496919</c:v>
                </c:pt>
                <c:pt idx="300">
                  <c:v>86.940873317773267</c:v>
                </c:pt>
                <c:pt idx="301">
                  <c:v>86.921946501621193</c:v>
                </c:pt>
                <c:pt idx="302">
                  <c:v>86.693171867849742</c:v>
                </c:pt>
                <c:pt idx="303">
                  <c:v>86.620423870817618</c:v>
                </c:pt>
                <c:pt idx="304">
                  <c:v>86.338644102062148</c:v>
                </c:pt>
                <c:pt idx="305">
                  <c:v>85.797338648356927</c:v>
                </c:pt>
                <c:pt idx="306">
                  <c:v>85.717983863429055</c:v>
                </c:pt>
                <c:pt idx="307">
                  <c:v>84.22798224766268</c:v>
                </c:pt>
                <c:pt idx="308">
                  <c:v>82.839228120537101</c:v>
                </c:pt>
                <c:pt idx="309">
                  <c:v>82.064344685298551</c:v>
                </c:pt>
                <c:pt idx="310">
                  <c:v>99.539535054844947</c:v>
                </c:pt>
                <c:pt idx="311">
                  <c:v>99.08234565979339</c:v>
                </c:pt>
                <c:pt idx="312">
                  <c:v>102.36536512345984</c:v>
                </c:pt>
                <c:pt idx="313">
                  <c:v>98.371835742899776</c:v>
                </c:pt>
                <c:pt idx="314">
                  <c:v>97.16279727755375</c:v>
                </c:pt>
                <c:pt idx="315">
                  <c:v>97.494095647012813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1F1-45CB-A6FB-01CE3E69FF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8421504"/>
        <c:axId val="218424064"/>
      </c:scatterChart>
      <c:valAx>
        <c:axId val="218421504"/>
        <c:scaling>
          <c:orientation val="minMax"/>
          <c:min val="5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ca-ES"/>
                  <a:t>Taxa d'escolarització als 17 anys</a:t>
                </a:r>
              </a:p>
            </c:rich>
          </c:tx>
          <c:overlay val="0"/>
        </c:title>
        <c:numFmt formatCode="0" sourceLinked="0"/>
        <c:majorTickMark val="out"/>
        <c:minorTickMark val="none"/>
        <c:tickLblPos val="nextTo"/>
        <c:crossAx val="218424064"/>
        <c:crosses val="autoZero"/>
        <c:crossBetween val="midCat"/>
      </c:valAx>
      <c:valAx>
        <c:axId val="218424064"/>
        <c:scaling>
          <c:orientation val="minMax"/>
          <c:min val="6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000"/>
                </a:pPr>
                <a:r>
                  <a:rPr lang="ca-ES" sz="1000" b="1" i="0" baseline="0">
                    <a:effectLst/>
                  </a:rPr>
                  <a:t>Índex de vulnerabilitat social</a:t>
                </a:r>
                <a:endParaRPr lang="ca-ES" sz="1000">
                  <a:effectLst/>
                </a:endParaRPr>
              </a:p>
            </c:rich>
          </c:tx>
          <c:overlay val="0"/>
        </c:title>
        <c:numFmt formatCode="0" sourceLinked="0"/>
        <c:majorTickMark val="out"/>
        <c:minorTickMark val="none"/>
        <c:tickLblPos val="nextTo"/>
        <c:crossAx val="218421504"/>
        <c:crosses val="autoZero"/>
        <c:crossBetween val="midCat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accent3"/>
              </a:solidFill>
            </c:spPr>
            <c:extLst>
              <c:ext xmlns:c16="http://schemas.microsoft.com/office/drawing/2014/chart" uri="{C3380CC4-5D6E-409C-BE32-E72D297353CC}">
                <c16:uniqueId val="{00000001-DD86-45E9-8165-45DDF799FF20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3"/>
              </a:solidFill>
            </c:spPr>
            <c:extLst>
              <c:ext xmlns:c16="http://schemas.microsoft.com/office/drawing/2014/chart" uri="{C3380CC4-5D6E-409C-BE32-E72D297353CC}">
                <c16:uniqueId val="{00000003-DD86-45E9-8165-45DDF799FF20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3"/>
              </a:solidFill>
            </c:spPr>
            <c:extLst>
              <c:ext xmlns:c16="http://schemas.microsoft.com/office/drawing/2014/chart" uri="{C3380CC4-5D6E-409C-BE32-E72D297353CC}">
                <c16:uniqueId val="{00000005-DD86-45E9-8165-45DDF799FF20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3"/>
              </a:solidFill>
            </c:spPr>
            <c:extLst>
              <c:ext xmlns:c16="http://schemas.microsoft.com/office/drawing/2014/chart" uri="{C3380CC4-5D6E-409C-BE32-E72D297353CC}">
                <c16:uniqueId val="{00000007-DD86-45E9-8165-45DDF799FF20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9-DD86-45E9-8165-45DDF799FF20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B-DD86-45E9-8165-45DDF799FF20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D-DD86-45E9-8165-45DDF799FF20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F-DD86-45E9-8165-45DDF799FF20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1-DD86-45E9-8165-45DDF799FF20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3-DD86-45E9-8165-45DDF799FF20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5-DD86-45E9-8165-45DDF799FF20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7-DD86-45E9-8165-45DDF799FF20}"/>
              </c:ext>
            </c:extLst>
          </c:dPt>
          <c:dPt>
            <c:idx val="12"/>
            <c:invertIfNegative val="0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19-DD86-45E9-8165-45DDF799FF20}"/>
              </c:ext>
            </c:extLst>
          </c:dPt>
          <c:dLbls>
            <c:numFmt formatCode="#,##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'COMARCA MITJ DE MITJ'!$X$5:$X$15</c:f>
              <c:strCache>
                <c:ptCount val="11"/>
                <c:pt idx="0">
                  <c:v>Osona</c:v>
                </c:pt>
                <c:pt idx="1">
                  <c:v>Berguedà</c:v>
                </c:pt>
                <c:pt idx="2">
                  <c:v>Baix Llobregat</c:v>
                </c:pt>
                <c:pt idx="3">
                  <c:v>Alt Penedès</c:v>
                </c:pt>
                <c:pt idx="4">
                  <c:v>Vallès Occidental</c:v>
                </c:pt>
                <c:pt idx="5">
                  <c:v>Bages</c:v>
                </c:pt>
                <c:pt idx="6">
                  <c:v>Maresme</c:v>
                </c:pt>
                <c:pt idx="7">
                  <c:v>Vallès Oriental</c:v>
                </c:pt>
                <c:pt idx="8">
                  <c:v>Barcelonès</c:v>
                </c:pt>
                <c:pt idx="9">
                  <c:v>Garraf</c:v>
                </c:pt>
                <c:pt idx="10">
                  <c:v>Anoia</c:v>
                </c:pt>
              </c:strCache>
            </c:strRef>
          </c:cat>
          <c:val>
            <c:numRef>
              <c:f>'COMARCA MITJ DE MITJ'!$Y$5:$Y$15</c:f>
              <c:numCache>
                <c:formatCode>###0.00</c:formatCode>
                <c:ptCount val="11"/>
                <c:pt idx="0">
                  <c:v>127.30544536224181</c:v>
                </c:pt>
                <c:pt idx="1">
                  <c:v>119.30243311938381</c:v>
                </c:pt>
                <c:pt idx="2">
                  <c:v>112.18334644633859</c:v>
                </c:pt>
                <c:pt idx="3">
                  <c:v>111.82454057868738</c:v>
                </c:pt>
                <c:pt idx="4">
                  <c:v>107.68485309209946</c:v>
                </c:pt>
                <c:pt idx="5">
                  <c:v>107.08506328097673</c:v>
                </c:pt>
                <c:pt idx="6">
                  <c:v>100.85751640411773</c:v>
                </c:pt>
                <c:pt idx="7">
                  <c:v>94.919835839397606</c:v>
                </c:pt>
                <c:pt idx="8">
                  <c:v>94.322315959153116</c:v>
                </c:pt>
                <c:pt idx="9">
                  <c:v>90.428922832865808</c:v>
                </c:pt>
                <c:pt idx="10">
                  <c:v>90.014023267292998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DD86-45E9-8165-45DDF799FF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234242048"/>
        <c:axId val="234243584"/>
      </c:barChart>
      <c:catAx>
        <c:axId val="234242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5400000" vert="horz"/>
          <a:lstStyle/>
          <a:p>
            <a:pPr>
              <a:defRPr sz="900"/>
            </a:pPr>
            <a:endParaRPr lang="ca-ES"/>
          </a:p>
        </c:txPr>
        <c:crossAx val="234243584"/>
        <c:crosses val="autoZero"/>
        <c:auto val="1"/>
        <c:lblAlgn val="ctr"/>
        <c:lblOffset val="100"/>
        <c:noMultiLvlLbl val="1"/>
      </c:catAx>
      <c:valAx>
        <c:axId val="234243584"/>
        <c:scaling>
          <c:orientation val="minMax"/>
          <c:max val="150"/>
        </c:scaling>
        <c:delete val="0"/>
        <c:axPos val="l"/>
        <c:numFmt formatCode="#,##0" sourceLinked="0"/>
        <c:majorTickMark val="out"/>
        <c:minorTickMark val="none"/>
        <c:tickLblPos val="nextTo"/>
        <c:crossAx val="234242048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722D-44DF-9FD3-823D20E3ED41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722D-44DF-9FD3-823D20E3ED41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722D-44DF-9FD3-823D20E3ED41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722D-44DF-9FD3-823D20E3ED41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9-722D-44DF-9FD3-823D20E3ED41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B-722D-44DF-9FD3-823D20E3ED41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D-722D-44DF-9FD3-823D20E3ED41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F-722D-44DF-9FD3-823D20E3ED41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1-722D-44DF-9FD3-823D20E3ED41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13-722D-44DF-9FD3-823D20E3ED41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15-722D-44DF-9FD3-823D20E3ED41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17-722D-44DF-9FD3-823D20E3ED41}"/>
              </c:ext>
            </c:extLst>
          </c:dPt>
          <c:dPt>
            <c:idx val="12"/>
            <c:invertIfNegative val="0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19-722D-44DF-9FD3-823D20E3ED41}"/>
              </c:ext>
            </c:extLst>
          </c:dPt>
          <c:dLbls>
            <c:numFmt formatCode="#,##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'COMARCA MITJ DE MITJ'!$X$22:$X$32</c:f>
              <c:strCache>
                <c:ptCount val="11"/>
                <c:pt idx="0">
                  <c:v>Garraf</c:v>
                </c:pt>
                <c:pt idx="1">
                  <c:v>Vallès Occidental</c:v>
                </c:pt>
                <c:pt idx="2">
                  <c:v>Baix Llobregat</c:v>
                </c:pt>
                <c:pt idx="3">
                  <c:v>Maresme</c:v>
                </c:pt>
                <c:pt idx="4">
                  <c:v>Alt Penedès</c:v>
                </c:pt>
                <c:pt idx="5">
                  <c:v>Bages</c:v>
                </c:pt>
                <c:pt idx="6">
                  <c:v>Vallès Oriental</c:v>
                </c:pt>
                <c:pt idx="7">
                  <c:v>Osona</c:v>
                </c:pt>
                <c:pt idx="8">
                  <c:v>Anoia</c:v>
                </c:pt>
                <c:pt idx="9">
                  <c:v>Barcelonès</c:v>
                </c:pt>
                <c:pt idx="10">
                  <c:v>Berguedà</c:v>
                </c:pt>
              </c:strCache>
            </c:strRef>
          </c:cat>
          <c:val>
            <c:numRef>
              <c:f>'COMARCA MITJ DE MITJ'!$Y$22:$Y$32</c:f>
              <c:numCache>
                <c:formatCode>###0.00</c:formatCode>
                <c:ptCount val="11"/>
                <c:pt idx="0">
                  <c:v>108.71004725074212</c:v>
                </c:pt>
                <c:pt idx="1">
                  <c:v>106.66545873883041</c:v>
                </c:pt>
                <c:pt idx="2">
                  <c:v>105.62091318128668</c:v>
                </c:pt>
                <c:pt idx="3">
                  <c:v>103.2447689833637</c:v>
                </c:pt>
                <c:pt idx="4">
                  <c:v>96.488729428369794</c:v>
                </c:pt>
                <c:pt idx="5">
                  <c:v>94.126443018448086</c:v>
                </c:pt>
                <c:pt idx="6">
                  <c:v>92.061546681664765</c:v>
                </c:pt>
                <c:pt idx="7">
                  <c:v>91.502570833927621</c:v>
                </c:pt>
                <c:pt idx="8">
                  <c:v>90.017754884940103</c:v>
                </c:pt>
                <c:pt idx="9">
                  <c:v>86.32273058083247</c:v>
                </c:pt>
                <c:pt idx="10">
                  <c:v>82.467801283697057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722D-44DF-9FD3-823D20E3ED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234274816"/>
        <c:axId val="234276352"/>
      </c:barChart>
      <c:catAx>
        <c:axId val="2342748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5400000" vert="horz"/>
          <a:lstStyle/>
          <a:p>
            <a:pPr>
              <a:defRPr sz="900"/>
            </a:pPr>
            <a:endParaRPr lang="ca-ES"/>
          </a:p>
        </c:txPr>
        <c:crossAx val="234276352"/>
        <c:crosses val="autoZero"/>
        <c:auto val="1"/>
        <c:lblAlgn val="ctr"/>
        <c:lblOffset val="100"/>
        <c:noMultiLvlLbl val="1"/>
      </c:catAx>
      <c:valAx>
        <c:axId val="234276352"/>
        <c:scaling>
          <c:orientation val="minMax"/>
          <c:max val="150"/>
        </c:scaling>
        <c:delete val="0"/>
        <c:axPos val="l"/>
        <c:numFmt formatCode="#,##0" sourceLinked="0"/>
        <c:majorTickMark val="out"/>
        <c:minorTickMark val="none"/>
        <c:tickLblPos val="nextTo"/>
        <c:crossAx val="234274816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accent3"/>
              </a:solidFill>
            </c:spPr>
            <c:extLst>
              <c:ext xmlns:c16="http://schemas.microsoft.com/office/drawing/2014/chart" uri="{C3380CC4-5D6E-409C-BE32-E72D297353CC}">
                <c16:uniqueId val="{00000001-7FD9-496B-9404-29AA3E6FC0FA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3"/>
              </a:solidFill>
            </c:spPr>
            <c:extLst>
              <c:ext xmlns:c16="http://schemas.microsoft.com/office/drawing/2014/chart" uri="{C3380CC4-5D6E-409C-BE32-E72D297353CC}">
                <c16:uniqueId val="{00000003-7FD9-496B-9404-29AA3E6FC0FA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3"/>
              </a:solidFill>
            </c:spPr>
            <c:extLst>
              <c:ext xmlns:c16="http://schemas.microsoft.com/office/drawing/2014/chart" uri="{C3380CC4-5D6E-409C-BE32-E72D297353CC}">
                <c16:uniqueId val="{00000005-7FD9-496B-9404-29AA3E6FC0FA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3"/>
              </a:solidFill>
            </c:spPr>
            <c:extLst>
              <c:ext xmlns:c16="http://schemas.microsoft.com/office/drawing/2014/chart" uri="{C3380CC4-5D6E-409C-BE32-E72D297353CC}">
                <c16:uniqueId val="{00000007-7FD9-496B-9404-29AA3E6FC0FA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3"/>
              </a:solidFill>
            </c:spPr>
            <c:extLst>
              <c:ext xmlns:c16="http://schemas.microsoft.com/office/drawing/2014/chart" uri="{C3380CC4-5D6E-409C-BE32-E72D297353CC}">
                <c16:uniqueId val="{00000009-7FD9-496B-9404-29AA3E6FC0FA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B-7FD9-496B-9404-29AA3E6FC0FA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D-7FD9-496B-9404-29AA3E6FC0FA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F-7FD9-496B-9404-29AA3E6FC0FA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1-7FD9-496B-9404-29AA3E6FC0FA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3-7FD9-496B-9404-29AA3E6FC0FA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5-7FD9-496B-9404-29AA3E6FC0FA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17-7FD9-496B-9404-29AA3E6FC0FA}"/>
              </c:ext>
            </c:extLst>
          </c:dPt>
          <c:dPt>
            <c:idx val="12"/>
            <c:invertIfNegative val="0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19-7FD9-496B-9404-29AA3E6FC0FA}"/>
              </c:ext>
            </c:extLst>
          </c:dPt>
          <c:dLbls>
            <c:numFmt formatCode="#,##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'COMARCA MITJ DE MITJ'!$X$40:$X$50</c:f>
              <c:strCache>
                <c:ptCount val="11"/>
                <c:pt idx="0">
                  <c:v>Bages</c:v>
                </c:pt>
                <c:pt idx="1">
                  <c:v>Berguedà</c:v>
                </c:pt>
                <c:pt idx="2">
                  <c:v>Anoia</c:v>
                </c:pt>
                <c:pt idx="3">
                  <c:v>Osona</c:v>
                </c:pt>
                <c:pt idx="4">
                  <c:v>Alt Penedès</c:v>
                </c:pt>
                <c:pt idx="5">
                  <c:v>Vallès Occidental</c:v>
                </c:pt>
                <c:pt idx="6">
                  <c:v>Garraf</c:v>
                </c:pt>
                <c:pt idx="7">
                  <c:v>Maresme</c:v>
                </c:pt>
                <c:pt idx="8">
                  <c:v>Vallès Oriental</c:v>
                </c:pt>
                <c:pt idx="9">
                  <c:v>Baix Llobregat</c:v>
                </c:pt>
                <c:pt idx="10">
                  <c:v>Barcelonès</c:v>
                </c:pt>
              </c:strCache>
            </c:strRef>
          </c:cat>
          <c:val>
            <c:numRef>
              <c:f>'COMARCA MITJ DE MITJ'!$Y$40:$Y$50</c:f>
              <c:numCache>
                <c:formatCode>###0.00</c:formatCode>
                <c:ptCount val="11"/>
                <c:pt idx="0">
                  <c:v>143.93014164387176</c:v>
                </c:pt>
                <c:pt idx="1">
                  <c:v>143.12543671373561</c:v>
                </c:pt>
                <c:pt idx="2">
                  <c:v>128.09477575231483</c:v>
                </c:pt>
                <c:pt idx="3">
                  <c:v>124.06169560537884</c:v>
                </c:pt>
                <c:pt idx="4">
                  <c:v>121.71834288402732</c:v>
                </c:pt>
                <c:pt idx="5">
                  <c:v>105.80794442847029</c:v>
                </c:pt>
                <c:pt idx="6">
                  <c:v>99.41005235709035</c:v>
                </c:pt>
                <c:pt idx="7">
                  <c:v>94.992299973952711</c:v>
                </c:pt>
                <c:pt idx="8">
                  <c:v>94.64650839053283</c:v>
                </c:pt>
                <c:pt idx="9">
                  <c:v>92.96350655588526</c:v>
                </c:pt>
                <c:pt idx="10">
                  <c:v>87.951805068844578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7FD9-496B-9404-29AA3E6FC0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234315776"/>
        <c:axId val="234317312"/>
      </c:barChart>
      <c:catAx>
        <c:axId val="2343157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5400000" vert="horz"/>
          <a:lstStyle/>
          <a:p>
            <a:pPr>
              <a:defRPr sz="900"/>
            </a:pPr>
            <a:endParaRPr lang="ca-ES"/>
          </a:p>
        </c:txPr>
        <c:crossAx val="234317312"/>
        <c:crosses val="autoZero"/>
        <c:auto val="1"/>
        <c:lblAlgn val="ctr"/>
        <c:lblOffset val="100"/>
        <c:noMultiLvlLbl val="1"/>
      </c:catAx>
      <c:valAx>
        <c:axId val="234317312"/>
        <c:scaling>
          <c:orientation val="minMax"/>
          <c:max val="150"/>
        </c:scaling>
        <c:delete val="0"/>
        <c:axPos val="l"/>
        <c:numFmt formatCode="#,##0" sourceLinked="0"/>
        <c:majorTickMark val="out"/>
        <c:minorTickMark val="none"/>
        <c:tickLblPos val="nextTo"/>
        <c:crossAx val="234315776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7" Type="http://schemas.openxmlformats.org/officeDocument/2006/relationships/chart" Target="../charts/chart13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Relationship Id="rId6" Type="http://schemas.openxmlformats.org/officeDocument/2006/relationships/chart" Target="../charts/chart12.xml"/><Relationship Id="rId5" Type="http://schemas.openxmlformats.org/officeDocument/2006/relationships/chart" Target="../charts/chart11.xml"/><Relationship Id="rId4" Type="http://schemas.openxmlformats.org/officeDocument/2006/relationships/chart" Target="../charts/chart10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6.xml"/><Relationship Id="rId7" Type="http://schemas.openxmlformats.org/officeDocument/2006/relationships/chart" Target="../charts/chart20.xml"/><Relationship Id="rId2" Type="http://schemas.openxmlformats.org/officeDocument/2006/relationships/chart" Target="../charts/chart15.xml"/><Relationship Id="rId1" Type="http://schemas.openxmlformats.org/officeDocument/2006/relationships/chart" Target="../charts/chart14.xml"/><Relationship Id="rId6" Type="http://schemas.openxmlformats.org/officeDocument/2006/relationships/chart" Target="../charts/chart19.xml"/><Relationship Id="rId5" Type="http://schemas.openxmlformats.org/officeDocument/2006/relationships/chart" Target="../charts/chart18.xml"/><Relationship Id="rId4" Type="http://schemas.openxmlformats.org/officeDocument/2006/relationships/chart" Target="../charts/chart17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3.xml"/><Relationship Id="rId7" Type="http://schemas.openxmlformats.org/officeDocument/2006/relationships/chart" Target="../charts/chart27.xml"/><Relationship Id="rId2" Type="http://schemas.openxmlformats.org/officeDocument/2006/relationships/chart" Target="../charts/chart22.xml"/><Relationship Id="rId1" Type="http://schemas.openxmlformats.org/officeDocument/2006/relationships/chart" Target="../charts/chart21.xml"/><Relationship Id="rId6" Type="http://schemas.openxmlformats.org/officeDocument/2006/relationships/chart" Target="../charts/chart26.xml"/><Relationship Id="rId5" Type="http://schemas.openxmlformats.org/officeDocument/2006/relationships/chart" Target="../charts/chart25.xml"/><Relationship Id="rId4" Type="http://schemas.openxmlformats.org/officeDocument/2006/relationships/chart" Target="../charts/chart24.xml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5.xml"/><Relationship Id="rId13" Type="http://schemas.openxmlformats.org/officeDocument/2006/relationships/chart" Target="../charts/chart40.xml"/><Relationship Id="rId3" Type="http://schemas.openxmlformats.org/officeDocument/2006/relationships/chart" Target="../charts/chart30.xml"/><Relationship Id="rId7" Type="http://schemas.openxmlformats.org/officeDocument/2006/relationships/chart" Target="../charts/chart34.xml"/><Relationship Id="rId12" Type="http://schemas.openxmlformats.org/officeDocument/2006/relationships/chart" Target="../charts/chart39.xml"/><Relationship Id="rId17" Type="http://schemas.openxmlformats.org/officeDocument/2006/relationships/chart" Target="../charts/chart44.xml"/><Relationship Id="rId2" Type="http://schemas.openxmlformats.org/officeDocument/2006/relationships/chart" Target="../charts/chart29.xml"/><Relationship Id="rId16" Type="http://schemas.openxmlformats.org/officeDocument/2006/relationships/chart" Target="../charts/chart43.xml"/><Relationship Id="rId1" Type="http://schemas.openxmlformats.org/officeDocument/2006/relationships/chart" Target="../charts/chart28.xml"/><Relationship Id="rId6" Type="http://schemas.openxmlformats.org/officeDocument/2006/relationships/chart" Target="../charts/chart33.xml"/><Relationship Id="rId11" Type="http://schemas.openxmlformats.org/officeDocument/2006/relationships/chart" Target="../charts/chart38.xml"/><Relationship Id="rId5" Type="http://schemas.openxmlformats.org/officeDocument/2006/relationships/chart" Target="../charts/chart32.xml"/><Relationship Id="rId15" Type="http://schemas.openxmlformats.org/officeDocument/2006/relationships/chart" Target="../charts/chart42.xml"/><Relationship Id="rId10" Type="http://schemas.openxmlformats.org/officeDocument/2006/relationships/chart" Target="../charts/chart37.xml"/><Relationship Id="rId4" Type="http://schemas.openxmlformats.org/officeDocument/2006/relationships/chart" Target="../charts/chart31.xml"/><Relationship Id="rId9" Type="http://schemas.openxmlformats.org/officeDocument/2006/relationships/chart" Target="../charts/chart36.xml"/><Relationship Id="rId14" Type="http://schemas.openxmlformats.org/officeDocument/2006/relationships/chart" Target="../charts/chart4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25</xdr:col>
      <xdr:colOff>940376</xdr:colOff>
      <xdr:row>31</xdr:row>
      <xdr:rowOff>4329</xdr:rowOff>
    </xdr:from>
    <xdr:to>
      <xdr:col>25</xdr:col>
      <xdr:colOff>2585604</xdr:colOff>
      <xdr:row>33</xdr:row>
      <xdr:rowOff>151950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98626" y="7224279"/>
          <a:ext cx="1645228" cy="528621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61478</xdr:colOff>
      <xdr:row>31</xdr:row>
      <xdr:rowOff>74868</xdr:rowOff>
    </xdr:from>
    <xdr:to>
      <xdr:col>0</xdr:col>
      <xdr:colOff>2571749</xdr:colOff>
      <xdr:row>33</xdr:row>
      <xdr:rowOff>90020</xdr:rowOff>
    </xdr:to>
    <xdr:pic>
      <xdr:nvPicPr>
        <xdr:cNvPr id="3" name="Imatge 2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478" y="7294818"/>
          <a:ext cx="2510271" cy="396152"/>
        </a:xfrm>
        <a:prstGeom prst="rect">
          <a:avLst/>
        </a:prstGeom>
      </xdr:spPr>
    </xdr:pic>
    <xdr:clientData/>
  </xdr:twoCellAnchor>
  <xdr:oneCellAnchor>
    <xdr:from>
      <xdr:col>2</xdr:col>
      <xdr:colOff>47625</xdr:colOff>
      <xdr:row>6</xdr:row>
      <xdr:rowOff>123825</xdr:rowOff>
    </xdr:from>
    <xdr:ext cx="275653" cy="311496"/>
    <xdr:sp macro="" textlink="">
      <xdr:nvSpPr>
        <xdr:cNvPr id="4" name="QuadreDeText 3"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SpPr txBox="1"/>
      </xdr:nvSpPr>
      <xdr:spPr>
        <a:xfrm>
          <a:off x="3590925" y="1504950"/>
          <a:ext cx="275653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ca-ES" sz="1400" b="1">
              <a:solidFill>
                <a:srgbClr val="385D8A"/>
              </a:solidFill>
            </a:rPr>
            <a:t>0</a:t>
          </a:r>
        </a:p>
      </xdr:txBody>
    </xdr:sp>
    <xdr:clientData/>
  </xdr:oneCellAnchor>
  <xdr:oneCellAnchor>
    <xdr:from>
      <xdr:col>10</xdr:col>
      <xdr:colOff>28576</xdr:colOff>
      <xdr:row>5</xdr:row>
      <xdr:rowOff>142875</xdr:rowOff>
    </xdr:from>
    <xdr:ext cx="1285874" cy="616296"/>
    <xdr:sp macro="" textlink="">
      <xdr:nvSpPr>
        <xdr:cNvPr id="5" name="QuadreDeText 4">
          <a:extLst>
            <a:ext uri="{FF2B5EF4-FFF2-40B4-BE49-F238E27FC236}">
              <a16:creationId xmlns:a16="http://schemas.microsoft.com/office/drawing/2014/main" id="{00000000-0008-0000-0E00-000005000000}"/>
            </a:ext>
          </a:extLst>
        </xdr:cNvPr>
        <xdr:cNvSpPr txBox="1"/>
      </xdr:nvSpPr>
      <xdr:spPr>
        <a:xfrm>
          <a:off x="5286376" y="1333500"/>
          <a:ext cx="1285874" cy="6162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>
            <a:lnSpc>
              <a:spcPts val="1400"/>
            </a:lnSpc>
          </a:pPr>
          <a:r>
            <a:rPr lang="ca-ES" sz="1400" b="1">
              <a:solidFill>
                <a:srgbClr val="385D8A"/>
              </a:solidFill>
            </a:rPr>
            <a:t>Mitjana</a:t>
          </a:r>
        </a:p>
        <a:p>
          <a:pPr algn="ctr">
            <a:lnSpc>
              <a:spcPts val="1400"/>
            </a:lnSpc>
          </a:pPr>
          <a:r>
            <a:rPr lang="ca-ES" sz="1400" b="1">
              <a:solidFill>
                <a:srgbClr val="385D8A"/>
              </a:solidFill>
            </a:rPr>
            <a:t>100</a:t>
          </a:r>
        </a:p>
      </xdr:txBody>
    </xdr:sp>
    <xdr:clientData/>
  </xdr:oneCellAnchor>
  <xdr:oneCellAnchor>
    <xdr:from>
      <xdr:col>11</xdr:col>
      <xdr:colOff>66675</xdr:colOff>
      <xdr:row>7</xdr:row>
      <xdr:rowOff>161925</xdr:rowOff>
    </xdr:from>
    <xdr:ext cx="327654" cy="264560"/>
    <xdr:sp macro="" textlink="">
      <xdr:nvSpPr>
        <xdr:cNvPr id="6" name="QuadreDeText 5">
          <a:extLst>
            <a:ext uri="{FF2B5EF4-FFF2-40B4-BE49-F238E27FC236}">
              <a16:creationId xmlns:a16="http://schemas.microsoft.com/office/drawing/2014/main" id="{00000000-0008-0000-0E00-000006000000}"/>
            </a:ext>
          </a:extLst>
        </xdr:cNvPr>
        <xdr:cNvSpPr txBox="1"/>
      </xdr:nvSpPr>
      <xdr:spPr>
        <a:xfrm>
          <a:off x="5543550" y="1733550"/>
          <a:ext cx="3276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ca-ES" sz="1100" b="1">
              <a:solidFill>
                <a:srgbClr val="385D8A"/>
              </a:solidFill>
            </a:rPr>
            <a:t>90</a:t>
          </a:r>
        </a:p>
      </xdr:txBody>
    </xdr:sp>
    <xdr:clientData/>
  </xdr:oneCellAnchor>
  <xdr:oneCellAnchor>
    <xdr:from>
      <xdr:col>13</xdr:col>
      <xdr:colOff>38100</xdr:colOff>
      <xdr:row>7</xdr:row>
      <xdr:rowOff>161925</xdr:rowOff>
    </xdr:from>
    <xdr:ext cx="399148" cy="264560"/>
    <xdr:sp macro="" textlink="">
      <xdr:nvSpPr>
        <xdr:cNvPr id="7" name="QuadreDeText 6">
          <a:extLst>
            <a:ext uri="{FF2B5EF4-FFF2-40B4-BE49-F238E27FC236}">
              <a16:creationId xmlns:a16="http://schemas.microsoft.com/office/drawing/2014/main" id="{00000000-0008-0000-0E00-000007000000}"/>
            </a:ext>
          </a:extLst>
        </xdr:cNvPr>
        <xdr:cNvSpPr txBox="1"/>
      </xdr:nvSpPr>
      <xdr:spPr>
        <a:xfrm>
          <a:off x="5953125" y="1733550"/>
          <a:ext cx="39914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ca-ES" sz="1100" b="1">
              <a:solidFill>
                <a:srgbClr val="385D8A"/>
              </a:solidFill>
            </a:rPr>
            <a:t>110</a:t>
          </a:r>
        </a:p>
      </xdr:txBody>
    </xdr:sp>
    <xdr:clientData/>
  </xdr:oneCellAnchor>
  <xdr:oneCellAnchor>
    <xdr:from>
      <xdr:col>21</xdr:col>
      <xdr:colOff>200025</xdr:colOff>
      <xdr:row>6</xdr:row>
      <xdr:rowOff>133350</xdr:rowOff>
    </xdr:from>
    <xdr:ext cx="457626" cy="311496"/>
    <xdr:sp macro="" textlink="">
      <xdr:nvSpPr>
        <xdr:cNvPr id="8" name="QuadreDeText 7">
          <a:extLst>
            <a:ext uri="{FF2B5EF4-FFF2-40B4-BE49-F238E27FC236}">
              <a16:creationId xmlns:a16="http://schemas.microsoft.com/office/drawing/2014/main" id="{00000000-0008-0000-0E00-000008000000}"/>
            </a:ext>
          </a:extLst>
        </xdr:cNvPr>
        <xdr:cNvSpPr txBox="1"/>
      </xdr:nvSpPr>
      <xdr:spPr>
        <a:xfrm>
          <a:off x="7867650" y="1514475"/>
          <a:ext cx="457626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ca-ES" sz="1400" b="1">
              <a:solidFill>
                <a:srgbClr val="385D8A"/>
              </a:solidFill>
            </a:rPr>
            <a:t>200</a:t>
          </a:r>
        </a:p>
      </xdr:txBody>
    </xdr:sp>
    <xdr:clientData/>
  </xdr:oneCellAnchor>
  <xdr:twoCellAnchor>
    <xdr:from>
      <xdr:col>3</xdr:col>
      <xdr:colOff>9525</xdr:colOff>
      <xdr:row>21</xdr:row>
      <xdr:rowOff>165952</xdr:rowOff>
    </xdr:from>
    <xdr:to>
      <xdr:col>12</xdr:col>
      <xdr:colOff>38099</xdr:colOff>
      <xdr:row>24</xdr:row>
      <xdr:rowOff>144824</xdr:rowOff>
    </xdr:to>
    <xdr:sp macro="" textlink="">
      <xdr:nvSpPr>
        <xdr:cNvPr id="9" name="Rectangle 78">
          <a:extLst>
            <a:ext uri="{FF2B5EF4-FFF2-40B4-BE49-F238E27FC236}">
              <a16:creationId xmlns:a16="http://schemas.microsoft.com/office/drawing/2014/main" id="{00000000-0008-0000-0E00-000009000000}"/>
            </a:ext>
          </a:extLst>
        </xdr:cNvPr>
        <xdr:cNvSpPr>
          <a:spLocks noChangeArrowheads="1"/>
        </xdr:cNvSpPr>
      </xdr:nvSpPr>
      <xdr:spPr bwMode="auto">
        <a:xfrm>
          <a:off x="3733800" y="5090377"/>
          <a:ext cx="2000249" cy="550372"/>
        </a:xfrm>
        <a:prstGeom prst="rect">
          <a:avLst/>
        </a:prstGeom>
        <a:solidFill>
          <a:srgbClr val="C0504D"/>
        </a:solidFill>
        <a:ln w="12700">
          <a:solidFill>
            <a:srgbClr val="385D8A"/>
          </a:solidFill>
          <a:miter lim="800000"/>
          <a:headEnd/>
          <a:tailEnd/>
        </a:ln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ca-ES" sz="1100" b="1" i="0" u="none" strike="noStrike" baseline="0">
              <a:solidFill>
                <a:srgbClr val="000000"/>
              </a:solidFill>
              <a:latin typeface="Calibri"/>
            </a:rPr>
            <a:t>VULNERABILITAT             </a:t>
          </a:r>
        </a:p>
        <a:p>
          <a:pPr algn="ctr" rtl="0">
            <a:defRPr sz="1000"/>
          </a:pPr>
          <a:r>
            <a:rPr lang="ca-ES" sz="1100" b="1" i="0" u="none" strike="noStrike" baseline="0">
              <a:solidFill>
                <a:srgbClr val="000000"/>
              </a:solidFill>
              <a:latin typeface="Calibri"/>
            </a:rPr>
            <a:t>ALTA</a:t>
          </a:r>
        </a:p>
      </xdr:txBody>
    </xdr:sp>
    <xdr:clientData/>
  </xdr:twoCellAnchor>
  <xdr:twoCellAnchor>
    <xdr:from>
      <xdr:col>12</xdr:col>
      <xdr:colOff>28575</xdr:colOff>
      <xdr:row>21</xdr:row>
      <xdr:rowOff>165952</xdr:rowOff>
    </xdr:from>
    <xdr:to>
      <xdr:col>13</xdr:col>
      <xdr:colOff>12698</xdr:colOff>
      <xdr:row>24</xdr:row>
      <xdr:rowOff>144824</xdr:rowOff>
    </xdr:to>
    <xdr:sp macro="" textlink="">
      <xdr:nvSpPr>
        <xdr:cNvPr id="10" name="Rectangle 79">
          <a:extLst>
            <a:ext uri="{FF2B5EF4-FFF2-40B4-BE49-F238E27FC236}">
              <a16:creationId xmlns:a16="http://schemas.microsoft.com/office/drawing/2014/main" id="{00000000-0008-0000-0E00-00000A000000}"/>
            </a:ext>
          </a:extLst>
        </xdr:cNvPr>
        <xdr:cNvSpPr>
          <a:spLocks noChangeArrowheads="1"/>
        </xdr:cNvSpPr>
      </xdr:nvSpPr>
      <xdr:spPr bwMode="auto">
        <a:xfrm>
          <a:off x="5724525" y="5090377"/>
          <a:ext cx="203198" cy="550372"/>
        </a:xfrm>
        <a:prstGeom prst="rect">
          <a:avLst/>
        </a:prstGeom>
        <a:solidFill>
          <a:srgbClr val="D99594"/>
        </a:solidFill>
        <a:ln w="12700">
          <a:solidFill>
            <a:srgbClr val="385D8A"/>
          </a:solidFill>
          <a:miter lim="800000"/>
          <a:headEnd/>
          <a:tailEnd/>
        </a:ln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endParaRPr lang="ca-ES" sz="1100" b="0" i="0" u="none" strike="noStrike" baseline="0">
            <a:solidFill>
              <a:srgbClr val="000000"/>
            </a:solidFill>
            <a:latin typeface="Calibri"/>
          </a:endParaRPr>
        </a:p>
      </xdr:txBody>
    </xdr:sp>
    <xdr:clientData/>
  </xdr:twoCellAnchor>
  <xdr:twoCellAnchor>
    <xdr:from>
      <xdr:col>13</xdr:col>
      <xdr:colOff>6351</xdr:colOff>
      <xdr:row>21</xdr:row>
      <xdr:rowOff>165952</xdr:rowOff>
    </xdr:from>
    <xdr:to>
      <xdr:col>13</xdr:col>
      <xdr:colOff>200025</xdr:colOff>
      <xdr:row>24</xdr:row>
      <xdr:rowOff>144824</xdr:rowOff>
    </xdr:to>
    <xdr:sp macro="" textlink="">
      <xdr:nvSpPr>
        <xdr:cNvPr id="11" name="Rectangle 80">
          <a:extLst>
            <a:ext uri="{FF2B5EF4-FFF2-40B4-BE49-F238E27FC236}">
              <a16:creationId xmlns:a16="http://schemas.microsoft.com/office/drawing/2014/main" id="{00000000-0008-0000-0E00-00000B000000}"/>
            </a:ext>
          </a:extLst>
        </xdr:cNvPr>
        <xdr:cNvSpPr>
          <a:spLocks noChangeArrowheads="1"/>
        </xdr:cNvSpPr>
      </xdr:nvSpPr>
      <xdr:spPr bwMode="auto">
        <a:xfrm>
          <a:off x="5921376" y="5090377"/>
          <a:ext cx="193674" cy="550372"/>
        </a:xfrm>
        <a:prstGeom prst="rect">
          <a:avLst/>
        </a:prstGeom>
        <a:solidFill>
          <a:srgbClr val="D6E3BC"/>
        </a:solidFill>
        <a:ln w="12700">
          <a:solidFill>
            <a:srgbClr val="385D8A"/>
          </a:solidFill>
          <a:miter lim="800000"/>
          <a:headEnd/>
          <a:tailEnd/>
        </a:ln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endParaRPr lang="ca-ES" sz="1100" b="1" i="0" u="none" strike="noStrike" baseline="0">
            <a:solidFill>
              <a:srgbClr val="000000"/>
            </a:solidFill>
            <a:latin typeface="Calibri"/>
          </a:endParaRPr>
        </a:p>
      </xdr:txBody>
    </xdr:sp>
    <xdr:clientData/>
  </xdr:twoCellAnchor>
  <xdr:twoCellAnchor>
    <xdr:from>
      <xdr:col>13</xdr:col>
      <xdr:colOff>203201</xdr:colOff>
      <xdr:row>21</xdr:row>
      <xdr:rowOff>164738</xdr:rowOff>
    </xdr:from>
    <xdr:to>
      <xdr:col>22</xdr:col>
      <xdr:colOff>209550</xdr:colOff>
      <xdr:row>24</xdr:row>
      <xdr:rowOff>143610</xdr:rowOff>
    </xdr:to>
    <xdr:sp macro="" textlink="">
      <xdr:nvSpPr>
        <xdr:cNvPr id="12" name="Rectangle 81">
          <a:extLst>
            <a:ext uri="{FF2B5EF4-FFF2-40B4-BE49-F238E27FC236}">
              <a16:creationId xmlns:a16="http://schemas.microsoft.com/office/drawing/2014/main" id="{00000000-0008-0000-0E00-00000C000000}"/>
            </a:ext>
          </a:extLst>
        </xdr:cNvPr>
        <xdr:cNvSpPr>
          <a:spLocks noChangeArrowheads="1"/>
        </xdr:cNvSpPr>
      </xdr:nvSpPr>
      <xdr:spPr bwMode="auto">
        <a:xfrm>
          <a:off x="6118226" y="5089163"/>
          <a:ext cx="1978024" cy="550372"/>
        </a:xfrm>
        <a:prstGeom prst="rect">
          <a:avLst/>
        </a:prstGeom>
        <a:solidFill>
          <a:srgbClr val="9BBB59"/>
        </a:solidFill>
        <a:ln w="12700">
          <a:solidFill>
            <a:srgbClr val="385D8A"/>
          </a:solidFill>
          <a:miter lim="800000"/>
          <a:headEnd/>
          <a:tailEnd/>
        </a:ln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ca-ES" sz="1100" b="1" i="0" u="none" strike="noStrike" baseline="0">
              <a:solidFill>
                <a:srgbClr val="000000"/>
              </a:solidFill>
              <a:latin typeface="Calibri"/>
            </a:rPr>
            <a:t>VULNERABILITAT </a:t>
          </a:r>
          <a:endParaRPr lang="ca-ES" sz="1100" b="0" i="0" u="none" strike="noStrike" baseline="0">
            <a:solidFill>
              <a:srgbClr val="000000"/>
            </a:solidFill>
            <a:latin typeface="Calibri"/>
          </a:endParaRPr>
        </a:p>
        <a:p>
          <a:pPr algn="ctr" rtl="0">
            <a:defRPr sz="1000"/>
          </a:pPr>
          <a:r>
            <a:rPr lang="ca-ES" sz="1100" b="1" i="0" u="none" strike="noStrike" baseline="0">
              <a:solidFill>
                <a:srgbClr val="000000"/>
              </a:solidFill>
              <a:latin typeface="Calibri"/>
            </a:rPr>
            <a:t>BAIXA</a:t>
          </a:r>
        </a:p>
      </xdr:txBody>
    </xdr:sp>
    <xdr:clientData/>
  </xdr:twoCellAnchor>
  <xdr:twoCellAnchor>
    <xdr:from>
      <xdr:col>13</xdr:col>
      <xdr:colOff>6351</xdr:colOff>
      <xdr:row>20</xdr:row>
      <xdr:rowOff>149531</xdr:rowOff>
    </xdr:from>
    <xdr:to>
      <xdr:col>13</xdr:col>
      <xdr:colOff>6351</xdr:colOff>
      <xdr:row>26</xdr:row>
      <xdr:rowOff>0</xdr:rowOff>
    </xdr:to>
    <xdr:sp macro="" textlink="">
      <xdr:nvSpPr>
        <xdr:cNvPr id="13" name="Connector recte 83">
          <a:extLst>
            <a:ext uri="{FF2B5EF4-FFF2-40B4-BE49-F238E27FC236}">
              <a16:creationId xmlns:a16="http://schemas.microsoft.com/office/drawing/2014/main" id="{00000000-0008-0000-0E00-00000D000000}"/>
            </a:ext>
          </a:extLst>
        </xdr:cNvPr>
        <xdr:cNvSpPr>
          <a:spLocks noChangeShapeType="1"/>
        </xdr:cNvSpPr>
      </xdr:nvSpPr>
      <xdr:spPr bwMode="auto">
        <a:xfrm>
          <a:off x="5921376" y="4883456"/>
          <a:ext cx="0" cy="1031569"/>
        </a:xfrm>
        <a:prstGeom prst="line">
          <a:avLst/>
        </a:prstGeom>
        <a:noFill/>
        <a:ln w="28575">
          <a:solidFill>
            <a:srgbClr val="385D8A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211562</xdr:colOff>
      <xdr:row>19</xdr:row>
      <xdr:rowOff>0</xdr:rowOff>
    </xdr:from>
    <xdr:to>
      <xdr:col>14</xdr:col>
      <xdr:colOff>22755</xdr:colOff>
      <xdr:row>20</xdr:row>
      <xdr:rowOff>106228</xdr:rowOff>
    </xdr:to>
    <xdr:sp macro="" textlink="">
      <xdr:nvSpPr>
        <xdr:cNvPr id="14" name="QuadreDeText 86">
          <a:extLst>
            <a:ext uri="{FF2B5EF4-FFF2-40B4-BE49-F238E27FC236}">
              <a16:creationId xmlns:a16="http://schemas.microsoft.com/office/drawing/2014/main" id="{00000000-0008-0000-0E00-00000E000000}"/>
            </a:ext>
          </a:extLst>
        </xdr:cNvPr>
        <xdr:cNvSpPr txBox="1">
          <a:spLocks noChangeArrowheads="1"/>
        </xdr:cNvSpPr>
      </xdr:nvSpPr>
      <xdr:spPr bwMode="auto">
        <a:xfrm>
          <a:off x="5688437" y="4543425"/>
          <a:ext cx="468418" cy="2967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91440" tIns="45720" rIns="91440" bIns="45720" anchor="t" upright="1">
          <a:noAutofit/>
        </a:bodyPr>
        <a:lstStyle/>
        <a:p>
          <a:pPr algn="l" rtl="0">
            <a:defRPr sz="1000"/>
          </a:pPr>
          <a:r>
            <a:rPr lang="ca-ES" sz="1400" b="1" i="0" u="none" strike="noStrike" baseline="0">
              <a:solidFill>
                <a:srgbClr val="385D8A"/>
              </a:solidFill>
              <a:latin typeface="Calibri"/>
            </a:rPr>
            <a:t>100</a:t>
          </a:r>
        </a:p>
      </xdr:txBody>
    </xdr:sp>
    <xdr:clientData/>
  </xdr:twoCellAnchor>
  <xdr:twoCellAnchor>
    <xdr:from>
      <xdr:col>13</xdr:col>
      <xdr:colOff>203201</xdr:colOff>
      <xdr:row>21</xdr:row>
      <xdr:rowOff>30028</xdr:rowOff>
    </xdr:from>
    <xdr:to>
      <xdr:col>13</xdr:col>
      <xdr:colOff>203201</xdr:colOff>
      <xdr:row>25</xdr:row>
      <xdr:rowOff>55183</xdr:rowOff>
    </xdr:to>
    <xdr:sp macro="" textlink="">
      <xdr:nvSpPr>
        <xdr:cNvPr id="15" name="Connector recte 88">
          <a:extLst>
            <a:ext uri="{FF2B5EF4-FFF2-40B4-BE49-F238E27FC236}">
              <a16:creationId xmlns:a16="http://schemas.microsoft.com/office/drawing/2014/main" id="{00000000-0008-0000-0E00-00000F000000}"/>
            </a:ext>
          </a:extLst>
        </xdr:cNvPr>
        <xdr:cNvSpPr>
          <a:spLocks noChangeShapeType="1"/>
        </xdr:cNvSpPr>
      </xdr:nvSpPr>
      <xdr:spPr bwMode="auto">
        <a:xfrm>
          <a:off x="6118226" y="4954453"/>
          <a:ext cx="0" cy="825255"/>
        </a:xfrm>
        <a:prstGeom prst="line">
          <a:avLst/>
        </a:prstGeom>
        <a:noFill/>
        <a:ln w="12700">
          <a:solidFill>
            <a:srgbClr val="385D8A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2631</xdr:colOff>
      <xdr:row>20</xdr:row>
      <xdr:rowOff>4505</xdr:rowOff>
    </xdr:from>
    <xdr:to>
      <xdr:col>14</xdr:col>
      <xdr:colOff>201832</xdr:colOff>
      <xdr:row>21</xdr:row>
      <xdr:rowOff>82213</xdr:rowOff>
    </xdr:to>
    <xdr:sp macro="" textlink="">
      <xdr:nvSpPr>
        <xdr:cNvPr id="16" name="QuadreDeText 89">
          <a:extLst>
            <a:ext uri="{FF2B5EF4-FFF2-40B4-BE49-F238E27FC236}">
              <a16:creationId xmlns:a16="http://schemas.microsoft.com/office/drawing/2014/main" id="{00000000-0008-0000-0E00-000010000000}"/>
            </a:ext>
          </a:extLst>
        </xdr:cNvPr>
        <xdr:cNvSpPr txBox="1">
          <a:spLocks noChangeArrowheads="1"/>
        </xdr:cNvSpPr>
      </xdr:nvSpPr>
      <xdr:spPr bwMode="auto">
        <a:xfrm>
          <a:off x="5917656" y="4738430"/>
          <a:ext cx="418276" cy="2682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91440" tIns="45720" rIns="91440" bIns="45720" anchor="t" upright="1">
          <a:noAutofit/>
        </a:bodyPr>
        <a:lstStyle/>
        <a:p>
          <a:pPr algn="l" rtl="0">
            <a:defRPr sz="1000"/>
          </a:pPr>
          <a:r>
            <a:rPr lang="ca-ES" sz="1200" b="1" i="0" u="none" strike="noStrike" baseline="0">
              <a:solidFill>
                <a:srgbClr val="385D8A"/>
              </a:solidFill>
              <a:latin typeface="Calibri"/>
            </a:rPr>
            <a:t>110</a:t>
          </a:r>
        </a:p>
      </xdr:txBody>
    </xdr:sp>
    <xdr:clientData/>
  </xdr:twoCellAnchor>
  <xdr:twoCellAnchor>
    <xdr:from>
      <xdr:col>12</xdr:col>
      <xdr:colOff>25399</xdr:colOff>
      <xdr:row>21</xdr:row>
      <xdr:rowOff>39553</xdr:rowOff>
    </xdr:from>
    <xdr:to>
      <xdr:col>12</xdr:col>
      <xdr:colOff>25399</xdr:colOff>
      <xdr:row>25</xdr:row>
      <xdr:rowOff>64708</xdr:rowOff>
    </xdr:to>
    <xdr:sp macro="" textlink="">
      <xdr:nvSpPr>
        <xdr:cNvPr id="17" name="Connector recte 96">
          <a:extLst>
            <a:ext uri="{FF2B5EF4-FFF2-40B4-BE49-F238E27FC236}">
              <a16:creationId xmlns:a16="http://schemas.microsoft.com/office/drawing/2014/main" id="{00000000-0008-0000-0E00-000011000000}"/>
            </a:ext>
          </a:extLst>
        </xdr:cNvPr>
        <xdr:cNvSpPr>
          <a:spLocks noChangeShapeType="1"/>
        </xdr:cNvSpPr>
      </xdr:nvSpPr>
      <xdr:spPr bwMode="auto">
        <a:xfrm>
          <a:off x="5721349" y="4963978"/>
          <a:ext cx="0" cy="825255"/>
        </a:xfrm>
        <a:prstGeom prst="line">
          <a:avLst/>
        </a:prstGeom>
        <a:noFill/>
        <a:ln w="12700">
          <a:solidFill>
            <a:srgbClr val="385D8A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76910</xdr:colOff>
      <xdr:row>20</xdr:row>
      <xdr:rowOff>2869</xdr:rowOff>
    </xdr:from>
    <xdr:to>
      <xdr:col>12</xdr:col>
      <xdr:colOff>198676</xdr:colOff>
      <xdr:row>21</xdr:row>
      <xdr:rowOff>80577</xdr:rowOff>
    </xdr:to>
    <xdr:sp macro="" textlink="">
      <xdr:nvSpPr>
        <xdr:cNvPr id="18" name="QuadreDeText 97">
          <a:extLst>
            <a:ext uri="{FF2B5EF4-FFF2-40B4-BE49-F238E27FC236}">
              <a16:creationId xmlns:a16="http://schemas.microsoft.com/office/drawing/2014/main" id="{00000000-0008-0000-0E00-000012000000}"/>
            </a:ext>
          </a:extLst>
        </xdr:cNvPr>
        <xdr:cNvSpPr txBox="1">
          <a:spLocks noChangeArrowheads="1"/>
        </xdr:cNvSpPr>
      </xdr:nvSpPr>
      <xdr:spPr bwMode="auto">
        <a:xfrm>
          <a:off x="5553785" y="4736794"/>
          <a:ext cx="340841" cy="2682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91440" tIns="45720" rIns="91440" bIns="45720" anchor="t" upright="1">
          <a:noAutofit/>
        </a:bodyPr>
        <a:lstStyle/>
        <a:p>
          <a:pPr algn="l" rtl="0">
            <a:defRPr sz="1000"/>
          </a:pPr>
          <a:r>
            <a:rPr lang="ca-ES" sz="1200" b="1" i="0" u="none" strike="noStrike" baseline="0">
              <a:solidFill>
                <a:srgbClr val="385D8A"/>
              </a:solidFill>
              <a:latin typeface="Calibri"/>
            </a:rPr>
            <a:t>90</a:t>
          </a:r>
        </a:p>
      </xdr:txBody>
    </xdr:sp>
    <xdr:clientData/>
  </xdr:twoCellAnchor>
  <xdr:oneCellAnchor>
    <xdr:from>
      <xdr:col>1</xdr:col>
      <xdr:colOff>200025</xdr:colOff>
      <xdr:row>18</xdr:row>
      <xdr:rowOff>171450</xdr:rowOff>
    </xdr:from>
    <xdr:ext cx="1694053" cy="256737"/>
    <xdr:sp macro="" textlink="">
      <xdr:nvSpPr>
        <xdr:cNvPr id="19" name="QuadreDeText 18">
          <a:extLst>
            <a:ext uri="{FF2B5EF4-FFF2-40B4-BE49-F238E27FC236}">
              <a16:creationId xmlns:a16="http://schemas.microsoft.com/office/drawing/2014/main" id="{00000000-0008-0000-0E00-000013000000}"/>
            </a:ext>
          </a:extLst>
        </xdr:cNvPr>
        <xdr:cNvSpPr txBox="1"/>
      </xdr:nvSpPr>
      <xdr:spPr>
        <a:xfrm>
          <a:off x="3076575" y="4524375"/>
          <a:ext cx="1694053" cy="25673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ca-ES" sz="1050" b="0" i="1">
              <a:solidFill>
                <a:sysClr val="windowText" lastClr="000000"/>
              </a:solidFill>
            </a:rPr>
            <a:t>Interpretació dels</a:t>
          </a:r>
          <a:r>
            <a:rPr lang="ca-ES" sz="1050" b="0" i="1" baseline="0">
              <a:solidFill>
                <a:sysClr val="windowText" lastClr="000000"/>
              </a:solidFill>
            </a:rPr>
            <a:t> resultats:</a:t>
          </a:r>
          <a:endParaRPr lang="ca-ES" sz="1050" b="0" i="1">
            <a:solidFill>
              <a:sysClr val="windowText" lastClr="00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55</xdr:col>
      <xdr:colOff>940376</xdr:colOff>
      <xdr:row>31</xdr:row>
      <xdr:rowOff>4329</xdr:rowOff>
    </xdr:from>
    <xdr:to>
      <xdr:col>56</xdr:col>
      <xdr:colOff>61479</xdr:colOff>
      <xdr:row>33</xdr:row>
      <xdr:rowOff>151950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98626" y="7224279"/>
          <a:ext cx="1645228" cy="528621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61478</xdr:colOff>
      <xdr:row>31</xdr:row>
      <xdr:rowOff>74868</xdr:rowOff>
    </xdr:from>
    <xdr:to>
      <xdr:col>0</xdr:col>
      <xdr:colOff>2571749</xdr:colOff>
      <xdr:row>33</xdr:row>
      <xdr:rowOff>90020</xdr:rowOff>
    </xdr:to>
    <xdr:pic>
      <xdr:nvPicPr>
        <xdr:cNvPr id="3" name="Imatge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478" y="7294818"/>
          <a:ext cx="2510271" cy="396152"/>
        </a:xfrm>
        <a:prstGeom prst="rect">
          <a:avLst/>
        </a:prstGeom>
      </xdr:spPr>
    </xdr:pic>
    <xdr:clientData/>
  </xdr:twoCellAnchor>
  <xdr:oneCellAnchor>
    <xdr:from>
      <xdr:col>2</xdr:col>
      <xdr:colOff>47625</xdr:colOff>
      <xdr:row>6</xdr:row>
      <xdr:rowOff>123825</xdr:rowOff>
    </xdr:from>
    <xdr:ext cx="275653" cy="311496"/>
    <xdr:sp macro="" textlink="">
      <xdr:nvSpPr>
        <xdr:cNvPr id="4" name="QuadreDeText 3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SpPr txBox="1"/>
      </xdr:nvSpPr>
      <xdr:spPr>
        <a:xfrm>
          <a:off x="3590925" y="1504950"/>
          <a:ext cx="275653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ca-ES" sz="1400" b="1">
              <a:solidFill>
                <a:srgbClr val="385D8A"/>
              </a:solidFill>
            </a:rPr>
            <a:t>0</a:t>
          </a:r>
        </a:p>
      </xdr:txBody>
    </xdr:sp>
    <xdr:clientData/>
  </xdr:oneCellAnchor>
  <xdr:oneCellAnchor>
    <xdr:from>
      <xdr:col>10</xdr:col>
      <xdr:colOff>28576</xdr:colOff>
      <xdr:row>5</xdr:row>
      <xdr:rowOff>142875</xdr:rowOff>
    </xdr:from>
    <xdr:ext cx="1285874" cy="616296"/>
    <xdr:sp macro="" textlink="">
      <xdr:nvSpPr>
        <xdr:cNvPr id="5" name="QuadreDeText 4">
          <a:extLst>
            <a:ext uri="{FF2B5EF4-FFF2-40B4-BE49-F238E27FC236}">
              <a16:creationId xmlns:a16="http://schemas.microsoft.com/office/drawing/2014/main" id="{00000000-0008-0000-0F00-000005000000}"/>
            </a:ext>
          </a:extLst>
        </xdr:cNvPr>
        <xdr:cNvSpPr txBox="1"/>
      </xdr:nvSpPr>
      <xdr:spPr>
        <a:xfrm>
          <a:off x="5286376" y="1333500"/>
          <a:ext cx="1285874" cy="6162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>
            <a:lnSpc>
              <a:spcPts val="1400"/>
            </a:lnSpc>
          </a:pPr>
          <a:r>
            <a:rPr lang="ca-ES" sz="1400" b="1">
              <a:solidFill>
                <a:srgbClr val="385D8A"/>
              </a:solidFill>
            </a:rPr>
            <a:t>Mitjana</a:t>
          </a:r>
        </a:p>
        <a:p>
          <a:pPr algn="ctr">
            <a:lnSpc>
              <a:spcPts val="1400"/>
            </a:lnSpc>
          </a:pPr>
          <a:r>
            <a:rPr lang="ca-ES" sz="1400" b="1">
              <a:solidFill>
                <a:srgbClr val="385D8A"/>
              </a:solidFill>
            </a:rPr>
            <a:t>100</a:t>
          </a:r>
        </a:p>
      </xdr:txBody>
    </xdr:sp>
    <xdr:clientData/>
  </xdr:oneCellAnchor>
  <xdr:oneCellAnchor>
    <xdr:from>
      <xdr:col>11</xdr:col>
      <xdr:colOff>66675</xdr:colOff>
      <xdr:row>7</xdr:row>
      <xdr:rowOff>161925</xdr:rowOff>
    </xdr:from>
    <xdr:ext cx="327654" cy="264560"/>
    <xdr:sp macro="" textlink="">
      <xdr:nvSpPr>
        <xdr:cNvPr id="6" name="QuadreDeText 5">
          <a:extLst>
            <a:ext uri="{FF2B5EF4-FFF2-40B4-BE49-F238E27FC236}">
              <a16:creationId xmlns:a16="http://schemas.microsoft.com/office/drawing/2014/main" id="{00000000-0008-0000-0F00-000006000000}"/>
            </a:ext>
          </a:extLst>
        </xdr:cNvPr>
        <xdr:cNvSpPr txBox="1"/>
      </xdr:nvSpPr>
      <xdr:spPr>
        <a:xfrm>
          <a:off x="5543550" y="1733550"/>
          <a:ext cx="3276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ca-ES" sz="1100" b="1">
              <a:solidFill>
                <a:srgbClr val="385D8A"/>
              </a:solidFill>
            </a:rPr>
            <a:t>90</a:t>
          </a:r>
        </a:p>
      </xdr:txBody>
    </xdr:sp>
    <xdr:clientData/>
  </xdr:oneCellAnchor>
  <xdr:oneCellAnchor>
    <xdr:from>
      <xdr:col>12</xdr:col>
      <xdr:colOff>161925</xdr:colOff>
      <xdr:row>7</xdr:row>
      <xdr:rowOff>161925</xdr:rowOff>
    </xdr:from>
    <xdr:ext cx="399148" cy="264560"/>
    <xdr:sp macro="" textlink="">
      <xdr:nvSpPr>
        <xdr:cNvPr id="7" name="QuadreDeText 6">
          <a:extLst>
            <a:ext uri="{FF2B5EF4-FFF2-40B4-BE49-F238E27FC236}">
              <a16:creationId xmlns:a16="http://schemas.microsoft.com/office/drawing/2014/main" id="{00000000-0008-0000-0F00-000007000000}"/>
            </a:ext>
          </a:extLst>
        </xdr:cNvPr>
        <xdr:cNvSpPr txBox="1"/>
      </xdr:nvSpPr>
      <xdr:spPr>
        <a:xfrm>
          <a:off x="5857875" y="1733550"/>
          <a:ext cx="39914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ca-ES" sz="1100" b="1">
              <a:solidFill>
                <a:srgbClr val="385D8A"/>
              </a:solidFill>
            </a:rPr>
            <a:t>110</a:t>
          </a:r>
        </a:p>
      </xdr:txBody>
    </xdr:sp>
    <xdr:clientData/>
  </xdr:oneCellAnchor>
  <xdr:twoCellAnchor>
    <xdr:from>
      <xdr:col>3</xdr:col>
      <xdr:colOff>9525</xdr:colOff>
      <xdr:row>21</xdr:row>
      <xdr:rowOff>165952</xdr:rowOff>
    </xdr:from>
    <xdr:to>
      <xdr:col>12</xdr:col>
      <xdr:colOff>38099</xdr:colOff>
      <xdr:row>24</xdr:row>
      <xdr:rowOff>144824</xdr:rowOff>
    </xdr:to>
    <xdr:sp macro="" textlink="">
      <xdr:nvSpPr>
        <xdr:cNvPr id="9" name="Rectangle 78">
          <a:extLst>
            <a:ext uri="{FF2B5EF4-FFF2-40B4-BE49-F238E27FC236}">
              <a16:creationId xmlns:a16="http://schemas.microsoft.com/office/drawing/2014/main" id="{00000000-0008-0000-0F00-000009000000}"/>
            </a:ext>
          </a:extLst>
        </xdr:cNvPr>
        <xdr:cNvSpPr>
          <a:spLocks noChangeArrowheads="1"/>
        </xdr:cNvSpPr>
      </xdr:nvSpPr>
      <xdr:spPr bwMode="auto">
        <a:xfrm>
          <a:off x="3733800" y="5090377"/>
          <a:ext cx="2000249" cy="550372"/>
        </a:xfrm>
        <a:prstGeom prst="rect">
          <a:avLst/>
        </a:prstGeom>
        <a:solidFill>
          <a:srgbClr val="C0504D"/>
        </a:solidFill>
        <a:ln w="12700">
          <a:solidFill>
            <a:srgbClr val="385D8A"/>
          </a:solidFill>
          <a:miter lim="800000"/>
          <a:headEnd/>
          <a:tailEnd/>
        </a:ln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ca-ES" sz="1100" b="1" i="0" u="none" strike="noStrike" baseline="0">
              <a:solidFill>
                <a:srgbClr val="000000"/>
              </a:solidFill>
              <a:latin typeface="Calibri"/>
            </a:rPr>
            <a:t>VULNERABILITAT             </a:t>
          </a:r>
        </a:p>
        <a:p>
          <a:pPr algn="ctr" rtl="0">
            <a:defRPr sz="1000"/>
          </a:pPr>
          <a:r>
            <a:rPr lang="ca-ES" sz="1100" b="1" i="0" u="none" strike="noStrike" baseline="0">
              <a:solidFill>
                <a:srgbClr val="000000"/>
              </a:solidFill>
              <a:latin typeface="Calibri"/>
            </a:rPr>
            <a:t>ALTA</a:t>
          </a:r>
        </a:p>
      </xdr:txBody>
    </xdr:sp>
    <xdr:clientData/>
  </xdr:twoCellAnchor>
  <xdr:twoCellAnchor>
    <xdr:from>
      <xdr:col>12</xdr:col>
      <xdr:colOff>28575</xdr:colOff>
      <xdr:row>21</xdr:row>
      <xdr:rowOff>165952</xdr:rowOff>
    </xdr:from>
    <xdr:to>
      <xdr:col>13</xdr:col>
      <xdr:colOff>12698</xdr:colOff>
      <xdr:row>24</xdr:row>
      <xdr:rowOff>144824</xdr:rowOff>
    </xdr:to>
    <xdr:sp macro="" textlink="">
      <xdr:nvSpPr>
        <xdr:cNvPr id="10" name="Rectangle 79">
          <a:extLst>
            <a:ext uri="{FF2B5EF4-FFF2-40B4-BE49-F238E27FC236}">
              <a16:creationId xmlns:a16="http://schemas.microsoft.com/office/drawing/2014/main" id="{00000000-0008-0000-0F00-00000A000000}"/>
            </a:ext>
          </a:extLst>
        </xdr:cNvPr>
        <xdr:cNvSpPr>
          <a:spLocks noChangeArrowheads="1"/>
        </xdr:cNvSpPr>
      </xdr:nvSpPr>
      <xdr:spPr bwMode="auto">
        <a:xfrm>
          <a:off x="5724525" y="5090377"/>
          <a:ext cx="203198" cy="550372"/>
        </a:xfrm>
        <a:prstGeom prst="rect">
          <a:avLst/>
        </a:prstGeom>
        <a:solidFill>
          <a:srgbClr val="D99594"/>
        </a:solidFill>
        <a:ln w="12700">
          <a:solidFill>
            <a:srgbClr val="385D8A"/>
          </a:solidFill>
          <a:miter lim="800000"/>
          <a:headEnd/>
          <a:tailEnd/>
        </a:ln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endParaRPr lang="ca-ES" sz="1100" b="0" i="0" u="none" strike="noStrike" baseline="0">
            <a:solidFill>
              <a:srgbClr val="000000"/>
            </a:solidFill>
            <a:latin typeface="Calibri"/>
          </a:endParaRPr>
        </a:p>
      </xdr:txBody>
    </xdr:sp>
    <xdr:clientData/>
  </xdr:twoCellAnchor>
  <xdr:twoCellAnchor>
    <xdr:from>
      <xdr:col>13</xdr:col>
      <xdr:colOff>6351</xdr:colOff>
      <xdr:row>21</xdr:row>
      <xdr:rowOff>165952</xdr:rowOff>
    </xdr:from>
    <xdr:to>
      <xdr:col>13</xdr:col>
      <xdr:colOff>200025</xdr:colOff>
      <xdr:row>24</xdr:row>
      <xdr:rowOff>144824</xdr:rowOff>
    </xdr:to>
    <xdr:sp macro="" textlink="">
      <xdr:nvSpPr>
        <xdr:cNvPr id="11" name="Rectangle 80">
          <a:extLst>
            <a:ext uri="{FF2B5EF4-FFF2-40B4-BE49-F238E27FC236}">
              <a16:creationId xmlns:a16="http://schemas.microsoft.com/office/drawing/2014/main" id="{00000000-0008-0000-0F00-00000B000000}"/>
            </a:ext>
          </a:extLst>
        </xdr:cNvPr>
        <xdr:cNvSpPr>
          <a:spLocks noChangeArrowheads="1"/>
        </xdr:cNvSpPr>
      </xdr:nvSpPr>
      <xdr:spPr bwMode="auto">
        <a:xfrm>
          <a:off x="5921376" y="5090377"/>
          <a:ext cx="193674" cy="550372"/>
        </a:xfrm>
        <a:prstGeom prst="rect">
          <a:avLst/>
        </a:prstGeom>
        <a:solidFill>
          <a:srgbClr val="D6E3BC"/>
        </a:solidFill>
        <a:ln w="12700">
          <a:solidFill>
            <a:srgbClr val="385D8A"/>
          </a:solidFill>
          <a:miter lim="800000"/>
          <a:headEnd/>
          <a:tailEnd/>
        </a:ln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endParaRPr lang="ca-ES" sz="1100" b="1" i="0" u="none" strike="noStrike" baseline="0">
            <a:solidFill>
              <a:srgbClr val="000000"/>
            </a:solidFill>
            <a:latin typeface="Calibri"/>
          </a:endParaRPr>
        </a:p>
      </xdr:txBody>
    </xdr:sp>
    <xdr:clientData/>
  </xdr:twoCellAnchor>
  <xdr:twoCellAnchor>
    <xdr:from>
      <xdr:col>14</xdr:col>
      <xdr:colOff>3176</xdr:colOff>
      <xdr:row>21</xdr:row>
      <xdr:rowOff>164738</xdr:rowOff>
    </xdr:from>
    <xdr:to>
      <xdr:col>52</xdr:col>
      <xdr:colOff>152400</xdr:colOff>
      <xdr:row>24</xdr:row>
      <xdr:rowOff>143610</xdr:rowOff>
    </xdr:to>
    <xdr:sp macro="" textlink="">
      <xdr:nvSpPr>
        <xdr:cNvPr id="12" name="Rectangle 81">
          <a:extLst>
            <a:ext uri="{FF2B5EF4-FFF2-40B4-BE49-F238E27FC236}">
              <a16:creationId xmlns:a16="http://schemas.microsoft.com/office/drawing/2014/main" id="{00000000-0008-0000-0F00-00000C000000}"/>
            </a:ext>
          </a:extLst>
        </xdr:cNvPr>
        <xdr:cNvSpPr>
          <a:spLocks noChangeArrowheads="1"/>
        </xdr:cNvSpPr>
      </xdr:nvSpPr>
      <xdr:spPr bwMode="auto">
        <a:xfrm>
          <a:off x="6080126" y="5089163"/>
          <a:ext cx="6302374" cy="550372"/>
        </a:xfrm>
        <a:prstGeom prst="rect">
          <a:avLst/>
        </a:prstGeom>
        <a:solidFill>
          <a:srgbClr val="9BBB59"/>
        </a:solidFill>
        <a:ln w="12700">
          <a:solidFill>
            <a:srgbClr val="385D8A"/>
          </a:solidFill>
          <a:miter lim="800000"/>
          <a:headEnd/>
          <a:tailEnd/>
        </a:ln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ca-ES" sz="1100" b="1" i="0" u="none" strike="noStrike" baseline="0">
              <a:solidFill>
                <a:srgbClr val="000000"/>
              </a:solidFill>
              <a:latin typeface="Calibri"/>
            </a:rPr>
            <a:t>VULNERABILITAT </a:t>
          </a:r>
          <a:endParaRPr lang="ca-ES" sz="1100" b="0" i="0" u="none" strike="noStrike" baseline="0">
            <a:solidFill>
              <a:srgbClr val="000000"/>
            </a:solidFill>
            <a:latin typeface="Calibri"/>
          </a:endParaRPr>
        </a:p>
        <a:p>
          <a:pPr algn="ctr" rtl="0">
            <a:defRPr sz="1000"/>
          </a:pPr>
          <a:r>
            <a:rPr lang="ca-ES" sz="1100" b="1" i="0" u="none" strike="noStrike" baseline="0">
              <a:solidFill>
                <a:srgbClr val="000000"/>
              </a:solidFill>
              <a:latin typeface="Calibri"/>
            </a:rPr>
            <a:t>BAIXA</a:t>
          </a:r>
        </a:p>
      </xdr:txBody>
    </xdr:sp>
    <xdr:clientData/>
  </xdr:twoCellAnchor>
  <xdr:twoCellAnchor>
    <xdr:from>
      <xdr:col>13</xdr:col>
      <xdr:colOff>6351</xdr:colOff>
      <xdr:row>20</xdr:row>
      <xdr:rowOff>149531</xdr:rowOff>
    </xdr:from>
    <xdr:to>
      <xdr:col>13</xdr:col>
      <xdr:colOff>6351</xdr:colOff>
      <xdr:row>26</xdr:row>
      <xdr:rowOff>0</xdr:rowOff>
    </xdr:to>
    <xdr:sp macro="" textlink="">
      <xdr:nvSpPr>
        <xdr:cNvPr id="13" name="Connector recte 83">
          <a:extLst>
            <a:ext uri="{FF2B5EF4-FFF2-40B4-BE49-F238E27FC236}">
              <a16:creationId xmlns:a16="http://schemas.microsoft.com/office/drawing/2014/main" id="{00000000-0008-0000-0F00-00000D000000}"/>
            </a:ext>
          </a:extLst>
        </xdr:cNvPr>
        <xdr:cNvSpPr>
          <a:spLocks noChangeShapeType="1"/>
        </xdr:cNvSpPr>
      </xdr:nvSpPr>
      <xdr:spPr bwMode="auto">
        <a:xfrm>
          <a:off x="5921376" y="4883456"/>
          <a:ext cx="0" cy="1031569"/>
        </a:xfrm>
        <a:prstGeom prst="line">
          <a:avLst/>
        </a:prstGeom>
        <a:noFill/>
        <a:ln w="28575">
          <a:solidFill>
            <a:srgbClr val="385D8A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211562</xdr:colOff>
      <xdr:row>19</xdr:row>
      <xdr:rowOff>0</xdr:rowOff>
    </xdr:from>
    <xdr:to>
      <xdr:col>14</xdr:col>
      <xdr:colOff>22755</xdr:colOff>
      <xdr:row>20</xdr:row>
      <xdr:rowOff>106228</xdr:rowOff>
    </xdr:to>
    <xdr:sp macro="" textlink="">
      <xdr:nvSpPr>
        <xdr:cNvPr id="14" name="QuadreDeText 86">
          <a:extLst>
            <a:ext uri="{FF2B5EF4-FFF2-40B4-BE49-F238E27FC236}">
              <a16:creationId xmlns:a16="http://schemas.microsoft.com/office/drawing/2014/main" id="{00000000-0008-0000-0F00-00000E000000}"/>
            </a:ext>
          </a:extLst>
        </xdr:cNvPr>
        <xdr:cNvSpPr txBox="1">
          <a:spLocks noChangeArrowheads="1"/>
        </xdr:cNvSpPr>
      </xdr:nvSpPr>
      <xdr:spPr bwMode="auto">
        <a:xfrm>
          <a:off x="5688437" y="4543425"/>
          <a:ext cx="468418" cy="2967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91440" tIns="45720" rIns="91440" bIns="45720" anchor="t" upright="1">
          <a:noAutofit/>
        </a:bodyPr>
        <a:lstStyle/>
        <a:p>
          <a:pPr algn="l" rtl="0">
            <a:defRPr sz="1000"/>
          </a:pPr>
          <a:r>
            <a:rPr lang="ca-ES" sz="1400" b="1" i="0" u="none" strike="noStrike" baseline="0">
              <a:solidFill>
                <a:srgbClr val="385D8A"/>
              </a:solidFill>
              <a:latin typeface="Calibri"/>
            </a:rPr>
            <a:t>100</a:t>
          </a:r>
        </a:p>
      </xdr:txBody>
    </xdr:sp>
    <xdr:clientData/>
  </xdr:twoCellAnchor>
  <xdr:twoCellAnchor>
    <xdr:from>
      <xdr:col>13</xdr:col>
      <xdr:colOff>203201</xdr:colOff>
      <xdr:row>21</xdr:row>
      <xdr:rowOff>30028</xdr:rowOff>
    </xdr:from>
    <xdr:to>
      <xdr:col>13</xdr:col>
      <xdr:colOff>203201</xdr:colOff>
      <xdr:row>25</xdr:row>
      <xdr:rowOff>55183</xdr:rowOff>
    </xdr:to>
    <xdr:sp macro="" textlink="">
      <xdr:nvSpPr>
        <xdr:cNvPr id="15" name="Connector recte 88">
          <a:extLst>
            <a:ext uri="{FF2B5EF4-FFF2-40B4-BE49-F238E27FC236}">
              <a16:creationId xmlns:a16="http://schemas.microsoft.com/office/drawing/2014/main" id="{00000000-0008-0000-0F00-00000F000000}"/>
            </a:ext>
          </a:extLst>
        </xdr:cNvPr>
        <xdr:cNvSpPr>
          <a:spLocks noChangeShapeType="1"/>
        </xdr:cNvSpPr>
      </xdr:nvSpPr>
      <xdr:spPr bwMode="auto">
        <a:xfrm>
          <a:off x="6118226" y="4954453"/>
          <a:ext cx="0" cy="825255"/>
        </a:xfrm>
        <a:prstGeom prst="line">
          <a:avLst/>
        </a:prstGeom>
        <a:noFill/>
        <a:ln w="12700">
          <a:solidFill>
            <a:srgbClr val="385D8A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2631</xdr:colOff>
      <xdr:row>20</xdr:row>
      <xdr:rowOff>4505</xdr:rowOff>
    </xdr:from>
    <xdr:to>
      <xdr:col>14</xdr:col>
      <xdr:colOff>201832</xdr:colOff>
      <xdr:row>21</xdr:row>
      <xdr:rowOff>82213</xdr:rowOff>
    </xdr:to>
    <xdr:sp macro="" textlink="">
      <xdr:nvSpPr>
        <xdr:cNvPr id="16" name="QuadreDeText 89">
          <a:extLst>
            <a:ext uri="{FF2B5EF4-FFF2-40B4-BE49-F238E27FC236}">
              <a16:creationId xmlns:a16="http://schemas.microsoft.com/office/drawing/2014/main" id="{00000000-0008-0000-0F00-000010000000}"/>
            </a:ext>
          </a:extLst>
        </xdr:cNvPr>
        <xdr:cNvSpPr txBox="1">
          <a:spLocks noChangeArrowheads="1"/>
        </xdr:cNvSpPr>
      </xdr:nvSpPr>
      <xdr:spPr bwMode="auto">
        <a:xfrm>
          <a:off x="5917656" y="4738430"/>
          <a:ext cx="418276" cy="2682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91440" tIns="45720" rIns="91440" bIns="45720" anchor="t" upright="1">
          <a:noAutofit/>
        </a:bodyPr>
        <a:lstStyle/>
        <a:p>
          <a:pPr algn="l" rtl="0">
            <a:defRPr sz="1000"/>
          </a:pPr>
          <a:r>
            <a:rPr lang="ca-ES" sz="1200" b="1" i="0" u="none" strike="noStrike" baseline="0">
              <a:solidFill>
                <a:srgbClr val="385D8A"/>
              </a:solidFill>
              <a:latin typeface="Calibri"/>
            </a:rPr>
            <a:t>110</a:t>
          </a:r>
        </a:p>
      </xdr:txBody>
    </xdr:sp>
    <xdr:clientData/>
  </xdr:twoCellAnchor>
  <xdr:twoCellAnchor>
    <xdr:from>
      <xdr:col>12</xdr:col>
      <xdr:colOff>25399</xdr:colOff>
      <xdr:row>21</xdr:row>
      <xdr:rowOff>39553</xdr:rowOff>
    </xdr:from>
    <xdr:to>
      <xdr:col>12</xdr:col>
      <xdr:colOff>25399</xdr:colOff>
      <xdr:row>25</xdr:row>
      <xdr:rowOff>64708</xdr:rowOff>
    </xdr:to>
    <xdr:sp macro="" textlink="">
      <xdr:nvSpPr>
        <xdr:cNvPr id="17" name="Connector recte 96">
          <a:extLst>
            <a:ext uri="{FF2B5EF4-FFF2-40B4-BE49-F238E27FC236}">
              <a16:creationId xmlns:a16="http://schemas.microsoft.com/office/drawing/2014/main" id="{00000000-0008-0000-0F00-000011000000}"/>
            </a:ext>
          </a:extLst>
        </xdr:cNvPr>
        <xdr:cNvSpPr>
          <a:spLocks noChangeShapeType="1"/>
        </xdr:cNvSpPr>
      </xdr:nvSpPr>
      <xdr:spPr bwMode="auto">
        <a:xfrm>
          <a:off x="5721349" y="4963978"/>
          <a:ext cx="0" cy="825255"/>
        </a:xfrm>
        <a:prstGeom prst="line">
          <a:avLst/>
        </a:prstGeom>
        <a:noFill/>
        <a:ln w="12700">
          <a:solidFill>
            <a:srgbClr val="385D8A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76910</xdr:colOff>
      <xdr:row>20</xdr:row>
      <xdr:rowOff>2869</xdr:rowOff>
    </xdr:from>
    <xdr:to>
      <xdr:col>12</xdr:col>
      <xdr:colOff>198676</xdr:colOff>
      <xdr:row>21</xdr:row>
      <xdr:rowOff>80577</xdr:rowOff>
    </xdr:to>
    <xdr:sp macro="" textlink="">
      <xdr:nvSpPr>
        <xdr:cNvPr id="18" name="QuadreDeText 97">
          <a:extLst>
            <a:ext uri="{FF2B5EF4-FFF2-40B4-BE49-F238E27FC236}">
              <a16:creationId xmlns:a16="http://schemas.microsoft.com/office/drawing/2014/main" id="{00000000-0008-0000-0F00-000012000000}"/>
            </a:ext>
          </a:extLst>
        </xdr:cNvPr>
        <xdr:cNvSpPr txBox="1">
          <a:spLocks noChangeArrowheads="1"/>
        </xdr:cNvSpPr>
      </xdr:nvSpPr>
      <xdr:spPr bwMode="auto">
        <a:xfrm>
          <a:off x="5553785" y="4736794"/>
          <a:ext cx="340841" cy="2682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91440" tIns="45720" rIns="91440" bIns="45720" anchor="t" upright="1">
          <a:noAutofit/>
        </a:bodyPr>
        <a:lstStyle/>
        <a:p>
          <a:pPr algn="l" rtl="0">
            <a:defRPr sz="1000"/>
          </a:pPr>
          <a:r>
            <a:rPr lang="ca-ES" sz="1200" b="1" i="0" u="none" strike="noStrike" baseline="0">
              <a:solidFill>
                <a:srgbClr val="385D8A"/>
              </a:solidFill>
              <a:latin typeface="Calibri"/>
            </a:rPr>
            <a:t>90</a:t>
          </a:r>
        </a:p>
      </xdr:txBody>
    </xdr:sp>
    <xdr:clientData/>
  </xdr:twoCellAnchor>
  <xdr:oneCellAnchor>
    <xdr:from>
      <xdr:col>1</xdr:col>
      <xdr:colOff>200025</xdr:colOff>
      <xdr:row>18</xdr:row>
      <xdr:rowOff>171450</xdr:rowOff>
    </xdr:from>
    <xdr:ext cx="1694053" cy="256737"/>
    <xdr:sp macro="" textlink="">
      <xdr:nvSpPr>
        <xdr:cNvPr id="19" name="QuadreDeText 18">
          <a:extLst>
            <a:ext uri="{FF2B5EF4-FFF2-40B4-BE49-F238E27FC236}">
              <a16:creationId xmlns:a16="http://schemas.microsoft.com/office/drawing/2014/main" id="{00000000-0008-0000-0F00-000013000000}"/>
            </a:ext>
          </a:extLst>
        </xdr:cNvPr>
        <xdr:cNvSpPr txBox="1"/>
      </xdr:nvSpPr>
      <xdr:spPr>
        <a:xfrm>
          <a:off x="3076575" y="4524375"/>
          <a:ext cx="1694053" cy="25673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ca-ES" sz="1050" b="0" i="1">
              <a:solidFill>
                <a:sysClr val="windowText" lastClr="000000"/>
              </a:solidFill>
            </a:rPr>
            <a:t>Interpretació dels</a:t>
          </a:r>
          <a:r>
            <a:rPr lang="ca-ES" sz="1050" b="0" i="1" baseline="0">
              <a:solidFill>
                <a:sysClr val="windowText" lastClr="000000"/>
              </a:solidFill>
            </a:rPr>
            <a:t> resultats:</a:t>
          </a:r>
          <a:endParaRPr lang="ca-ES" sz="1050" b="0" i="1">
            <a:solidFill>
              <a:sysClr val="windowText" lastClr="000000"/>
            </a:solidFill>
          </a:endParaRPr>
        </a:p>
      </xdr:txBody>
    </xdr:sp>
    <xdr:clientData/>
  </xdr:oneCellAnchor>
  <xdr:oneCellAnchor>
    <xdr:from>
      <xdr:col>21</xdr:col>
      <xdr:colOff>123825</xdr:colOff>
      <xdr:row>7</xdr:row>
      <xdr:rowOff>161925</xdr:rowOff>
    </xdr:from>
    <xdr:ext cx="399148" cy="264560"/>
    <xdr:sp macro="" textlink="">
      <xdr:nvSpPr>
        <xdr:cNvPr id="20" name="QuadreDeText 19">
          <a:extLst>
            <a:ext uri="{FF2B5EF4-FFF2-40B4-BE49-F238E27FC236}">
              <a16:creationId xmlns:a16="http://schemas.microsoft.com/office/drawing/2014/main" id="{00000000-0008-0000-0F00-000014000000}"/>
            </a:ext>
          </a:extLst>
        </xdr:cNvPr>
        <xdr:cNvSpPr txBox="1"/>
      </xdr:nvSpPr>
      <xdr:spPr>
        <a:xfrm>
          <a:off x="7315200" y="1733550"/>
          <a:ext cx="39914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ca-ES" sz="1100" b="1">
              <a:solidFill>
                <a:srgbClr val="385D8A"/>
              </a:solidFill>
            </a:rPr>
            <a:t>200</a:t>
          </a:r>
        </a:p>
      </xdr:txBody>
    </xdr:sp>
    <xdr:clientData/>
  </xdr:oneCellAnchor>
  <xdr:oneCellAnchor>
    <xdr:from>
      <xdr:col>31</xdr:col>
      <xdr:colOff>133350</xdr:colOff>
      <xdr:row>7</xdr:row>
      <xdr:rowOff>161925</xdr:rowOff>
    </xdr:from>
    <xdr:ext cx="399148" cy="264560"/>
    <xdr:sp macro="" textlink="">
      <xdr:nvSpPr>
        <xdr:cNvPr id="23" name="QuadreDeText 22">
          <a:extLst>
            <a:ext uri="{FF2B5EF4-FFF2-40B4-BE49-F238E27FC236}">
              <a16:creationId xmlns:a16="http://schemas.microsoft.com/office/drawing/2014/main" id="{00000000-0008-0000-0F00-000017000000}"/>
            </a:ext>
          </a:extLst>
        </xdr:cNvPr>
        <xdr:cNvSpPr txBox="1"/>
      </xdr:nvSpPr>
      <xdr:spPr>
        <a:xfrm>
          <a:off x="8943975" y="1733550"/>
          <a:ext cx="39914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ca-ES" sz="1100" b="1">
              <a:solidFill>
                <a:srgbClr val="385D8A"/>
              </a:solidFill>
            </a:rPr>
            <a:t>300</a:t>
          </a:r>
        </a:p>
      </xdr:txBody>
    </xdr:sp>
    <xdr:clientData/>
  </xdr:oneCellAnchor>
  <xdr:oneCellAnchor>
    <xdr:from>
      <xdr:col>41</xdr:col>
      <xdr:colOff>123825</xdr:colOff>
      <xdr:row>7</xdr:row>
      <xdr:rowOff>161925</xdr:rowOff>
    </xdr:from>
    <xdr:ext cx="399148" cy="264560"/>
    <xdr:sp macro="" textlink="">
      <xdr:nvSpPr>
        <xdr:cNvPr id="28" name="QuadreDeText 27">
          <a:extLst>
            <a:ext uri="{FF2B5EF4-FFF2-40B4-BE49-F238E27FC236}">
              <a16:creationId xmlns:a16="http://schemas.microsoft.com/office/drawing/2014/main" id="{00000000-0008-0000-0F00-00001C000000}"/>
            </a:ext>
          </a:extLst>
        </xdr:cNvPr>
        <xdr:cNvSpPr txBox="1"/>
      </xdr:nvSpPr>
      <xdr:spPr>
        <a:xfrm>
          <a:off x="10553700" y="1733550"/>
          <a:ext cx="39914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ca-ES" sz="1100" b="1">
              <a:solidFill>
                <a:srgbClr val="385D8A"/>
              </a:solidFill>
            </a:rPr>
            <a:t>400</a:t>
          </a:r>
        </a:p>
      </xdr:txBody>
    </xdr:sp>
    <xdr:clientData/>
  </xdr:oneCellAnchor>
  <xdr:oneCellAnchor>
    <xdr:from>
      <xdr:col>51</xdr:col>
      <xdr:colOff>66675</xdr:colOff>
      <xdr:row>6</xdr:row>
      <xdr:rowOff>114300</xdr:rowOff>
    </xdr:from>
    <xdr:ext cx="457626" cy="311496"/>
    <xdr:sp macro="" textlink="">
      <xdr:nvSpPr>
        <xdr:cNvPr id="31" name="QuadreDeText 30">
          <a:extLst>
            <a:ext uri="{FF2B5EF4-FFF2-40B4-BE49-F238E27FC236}">
              <a16:creationId xmlns:a16="http://schemas.microsoft.com/office/drawing/2014/main" id="{00000000-0008-0000-0F00-00001F000000}"/>
            </a:ext>
          </a:extLst>
        </xdr:cNvPr>
        <xdr:cNvSpPr txBox="1"/>
      </xdr:nvSpPr>
      <xdr:spPr>
        <a:xfrm>
          <a:off x="11410950" y="1495425"/>
          <a:ext cx="457626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ca-ES" sz="1400" b="1">
              <a:solidFill>
                <a:srgbClr val="385D8A"/>
              </a:solidFill>
            </a:rPr>
            <a:t>500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67236</xdr:colOff>
      <xdr:row>7</xdr:row>
      <xdr:rowOff>68355</xdr:rowOff>
    </xdr:from>
    <xdr:to>
      <xdr:col>35</xdr:col>
      <xdr:colOff>403412</xdr:colOff>
      <xdr:row>21</xdr:row>
      <xdr:rowOff>144555</xdr:rowOff>
    </xdr:to>
    <xdr:graphicFrame macro="">
      <xdr:nvGraphicFramePr>
        <xdr:cNvPr id="2" name="Gràfic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36</xdr:col>
      <xdr:colOff>11206</xdr:colOff>
      <xdr:row>7</xdr:row>
      <xdr:rowOff>56030</xdr:rowOff>
    </xdr:from>
    <xdr:to>
      <xdr:col>43</xdr:col>
      <xdr:colOff>347383</xdr:colOff>
      <xdr:row>21</xdr:row>
      <xdr:rowOff>132230</xdr:rowOff>
    </xdr:to>
    <xdr:graphicFrame macro="">
      <xdr:nvGraphicFramePr>
        <xdr:cNvPr id="3" name="Gràfic 2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28</xdr:col>
      <xdr:colOff>33618</xdr:colOff>
      <xdr:row>22</xdr:row>
      <xdr:rowOff>156882</xdr:rowOff>
    </xdr:from>
    <xdr:to>
      <xdr:col>35</xdr:col>
      <xdr:colOff>369794</xdr:colOff>
      <xdr:row>37</xdr:row>
      <xdr:rowOff>42582</xdr:rowOff>
    </xdr:to>
    <xdr:graphicFrame macro="">
      <xdr:nvGraphicFramePr>
        <xdr:cNvPr id="4" name="Gràfic 3">
          <a:extLst>
            <a:ext uri="{FF2B5EF4-FFF2-40B4-BE49-F238E27FC236}">
              <a16:creationId xmlns:a16="http://schemas.microsoft.com/office/drawing/2014/main" id="{00000000-0008-0000-1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36</xdr:col>
      <xdr:colOff>1</xdr:colOff>
      <xdr:row>23</xdr:row>
      <xdr:rowOff>0</xdr:rowOff>
    </xdr:from>
    <xdr:to>
      <xdr:col>43</xdr:col>
      <xdr:colOff>336178</xdr:colOff>
      <xdr:row>37</xdr:row>
      <xdr:rowOff>76200</xdr:rowOff>
    </xdr:to>
    <xdr:graphicFrame macro="">
      <xdr:nvGraphicFramePr>
        <xdr:cNvPr id="5" name="Gràfic 4">
          <a:extLst>
            <a:ext uri="{FF2B5EF4-FFF2-40B4-BE49-F238E27FC236}">
              <a16:creationId xmlns:a16="http://schemas.microsoft.com/office/drawing/2014/main" id="{00000000-0008-0000-1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28</xdr:col>
      <xdr:colOff>56030</xdr:colOff>
      <xdr:row>39</xdr:row>
      <xdr:rowOff>112059</xdr:rowOff>
    </xdr:from>
    <xdr:to>
      <xdr:col>35</xdr:col>
      <xdr:colOff>392206</xdr:colOff>
      <xdr:row>53</xdr:row>
      <xdr:rowOff>188259</xdr:rowOff>
    </xdr:to>
    <xdr:graphicFrame macro="">
      <xdr:nvGraphicFramePr>
        <xdr:cNvPr id="6" name="Gràfic 5">
          <a:extLst>
            <a:ext uri="{FF2B5EF4-FFF2-40B4-BE49-F238E27FC236}">
              <a16:creationId xmlns:a16="http://schemas.microsoft.com/office/drawing/2014/main" id="{00000000-0008-0000-1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35</xdr:col>
      <xdr:colOff>582706</xdr:colOff>
      <xdr:row>39</xdr:row>
      <xdr:rowOff>78441</xdr:rowOff>
    </xdr:from>
    <xdr:to>
      <xdr:col>43</xdr:col>
      <xdr:colOff>313765</xdr:colOff>
      <xdr:row>53</xdr:row>
      <xdr:rowOff>154641</xdr:rowOff>
    </xdr:to>
    <xdr:graphicFrame macro="">
      <xdr:nvGraphicFramePr>
        <xdr:cNvPr id="7" name="Gràfic 6">
          <a:extLst>
            <a:ext uri="{FF2B5EF4-FFF2-40B4-BE49-F238E27FC236}">
              <a16:creationId xmlns:a16="http://schemas.microsoft.com/office/drawing/2014/main" id="{00000000-0008-0000-1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266700</xdr:colOff>
      <xdr:row>3</xdr:row>
      <xdr:rowOff>66675</xdr:rowOff>
    </xdr:from>
    <xdr:to>
      <xdr:col>35</xdr:col>
      <xdr:colOff>342900</xdr:colOff>
      <xdr:row>19</xdr:row>
      <xdr:rowOff>209550</xdr:rowOff>
    </xdr:to>
    <xdr:graphicFrame macro="">
      <xdr:nvGraphicFramePr>
        <xdr:cNvPr id="2" name="Gràfic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</xdr:col>
      <xdr:colOff>266700</xdr:colOff>
      <xdr:row>21</xdr:row>
      <xdr:rowOff>57150</xdr:rowOff>
    </xdr:from>
    <xdr:to>
      <xdr:col>35</xdr:col>
      <xdr:colOff>342900</xdr:colOff>
      <xdr:row>37</xdr:row>
      <xdr:rowOff>171450</xdr:rowOff>
    </xdr:to>
    <xdr:graphicFrame macro="">
      <xdr:nvGraphicFramePr>
        <xdr:cNvPr id="3" name="Gràfic 2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27</xdr:col>
      <xdr:colOff>276225</xdr:colOff>
      <xdr:row>38</xdr:row>
      <xdr:rowOff>133350</xdr:rowOff>
    </xdr:from>
    <xdr:to>
      <xdr:col>35</xdr:col>
      <xdr:colOff>352425</xdr:colOff>
      <xdr:row>55</xdr:row>
      <xdr:rowOff>57150</xdr:rowOff>
    </xdr:to>
    <xdr:graphicFrame macro="">
      <xdr:nvGraphicFramePr>
        <xdr:cNvPr id="4" name="Gràfic 3">
          <a:extLst>
            <a:ext uri="{FF2B5EF4-FFF2-40B4-BE49-F238E27FC236}">
              <a16:creationId xmlns:a16="http://schemas.microsoft.com/office/drawing/2014/main" id="{00000000-0008-0000-1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27</xdr:col>
      <xdr:colOff>304800</xdr:colOff>
      <xdr:row>55</xdr:row>
      <xdr:rowOff>9525</xdr:rowOff>
    </xdr:from>
    <xdr:to>
      <xdr:col>35</xdr:col>
      <xdr:colOff>381000</xdr:colOff>
      <xdr:row>71</xdr:row>
      <xdr:rowOff>114300</xdr:rowOff>
    </xdr:to>
    <xdr:graphicFrame macro="">
      <xdr:nvGraphicFramePr>
        <xdr:cNvPr id="5" name="Gràfic 4">
          <a:extLst>
            <a:ext uri="{FF2B5EF4-FFF2-40B4-BE49-F238E27FC236}">
              <a16:creationId xmlns:a16="http://schemas.microsoft.com/office/drawing/2014/main" id="{00000000-0008-0000-1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27</xdr:col>
      <xdr:colOff>304800</xdr:colOff>
      <xdr:row>73</xdr:row>
      <xdr:rowOff>38100</xdr:rowOff>
    </xdr:from>
    <xdr:to>
      <xdr:col>35</xdr:col>
      <xdr:colOff>381000</xdr:colOff>
      <xdr:row>89</xdr:row>
      <xdr:rowOff>152400</xdr:rowOff>
    </xdr:to>
    <xdr:graphicFrame macro="">
      <xdr:nvGraphicFramePr>
        <xdr:cNvPr id="6" name="Gràfic 5">
          <a:extLst>
            <a:ext uri="{FF2B5EF4-FFF2-40B4-BE49-F238E27FC236}">
              <a16:creationId xmlns:a16="http://schemas.microsoft.com/office/drawing/2014/main" id="{00000000-0008-0000-11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27</xdr:col>
      <xdr:colOff>333375</xdr:colOff>
      <xdr:row>90</xdr:row>
      <xdr:rowOff>152400</xdr:rowOff>
    </xdr:from>
    <xdr:to>
      <xdr:col>35</xdr:col>
      <xdr:colOff>409575</xdr:colOff>
      <xdr:row>107</xdr:row>
      <xdr:rowOff>76200</xdr:rowOff>
    </xdr:to>
    <xdr:graphicFrame macro="">
      <xdr:nvGraphicFramePr>
        <xdr:cNvPr id="7" name="Gràfic 6">
          <a:extLst>
            <a:ext uri="{FF2B5EF4-FFF2-40B4-BE49-F238E27FC236}">
              <a16:creationId xmlns:a16="http://schemas.microsoft.com/office/drawing/2014/main" id="{00000000-0008-0000-11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27</xdr:col>
      <xdr:colOff>276225</xdr:colOff>
      <xdr:row>108</xdr:row>
      <xdr:rowOff>152400</xdr:rowOff>
    </xdr:from>
    <xdr:to>
      <xdr:col>35</xdr:col>
      <xdr:colOff>352425</xdr:colOff>
      <xdr:row>125</xdr:row>
      <xdr:rowOff>66675</xdr:rowOff>
    </xdr:to>
    <xdr:graphicFrame macro="">
      <xdr:nvGraphicFramePr>
        <xdr:cNvPr id="8" name="Gràfic 7">
          <a:extLst>
            <a:ext uri="{FF2B5EF4-FFF2-40B4-BE49-F238E27FC236}">
              <a16:creationId xmlns:a16="http://schemas.microsoft.com/office/drawing/2014/main" id="{00000000-0008-0000-11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oneCellAnchor>
    <xdr:from>
      <xdr:col>33</xdr:col>
      <xdr:colOff>419100</xdr:colOff>
      <xdr:row>2</xdr:row>
      <xdr:rowOff>95249</xdr:rowOff>
    </xdr:from>
    <xdr:ext cx="1348580" cy="718402"/>
    <xdr:sp macro="" textlink="">
      <xdr:nvSpPr>
        <xdr:cNvPr id="9" name="QuadreDeText 8">
          <a:extLst>
            <a:ext uri="{FF2B5EF4-FFF2-40B4-BE49-F238E27FC236}">
              <a16:creationId xmlns:a16="http://schemas.microsoft.com/office/drawing/2014/main" id="{00000000-0008-0000-1100-000009000000}"/>
            </a:ext>
          </a:extLst>
        </xdr:cNvPr>
        <xdr:cNvSpPr txBox="1"/>
      </xdr:nvSpPr>
      <xdr:spPr>
        <a:xfrm>
          <a:off x="27793950" y="1447799"/>
          <a:ext cx="1348580" cy="7184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ca-ES" sz="1000"/>
            <a:t>Moianès:</a:t>
          </a:r>
          <a:r>
            <a:rPr lang="ca-ES" sz="1000" baseline="0"/>
            <a:t> </a:t>
          </a:r>
          <a:r>
            <a:rPr lang="ca-ES" sz="1000"/>
            <a:t>la dada és bona, només un municipi estimat (Granera)</a:t>
          </a:r>
        </a:p>
      </xdr:txBody>
    </xdr:sp>
    <xdr:clientData/>
  </xdr:oneCellAnchor>
  <xdr:oneCellAnchor>
    <xdr:from>
      <xdr:col>33</xdr:col>
      <xdr:colOff>400050</xdr:colOff>
      <xdr:row>20</xdr:row>
      <xdr:rowOff>9525</xdr:rowOff>
    </xdr:from>
    <xdr:ext cx="1348580" cy="718402"/>
    <xdr:sp macro="" textlink="">
      <xdr:nvSpPr>
        <xdr:cNvPr id="10" name="QuadreDeText 9">
          <a:extLst>
            <a:ext uri="{FF2B5EF4-FFF2-40B4-BE49-F238E27FC236}">
              <a16:creationId xmlns:a16="http://schemas.microsoft.com/office/drawing/2014/main" id="{00000000-0008-0000-1100-00000A000000}"/>
            </a:ext>
          </a:extLst>
        </xdr:cNvPr>
        <xdr:cNvSpPr txBox="1"/>
      </xdr:nvSpPr>
      <xdr:spPr>
        <a:xfrm>
          <a:off x="27774900" y="4781550"/>
          <a:ext cx="1348580" cy="7184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ca-ES" sz="1000"/>
            <a:t>Moianès:</a:t>
          </a:r>
          <a:r>
            <a:rPr lang="ca-ES" sz="1000" baseline="0"/>
            <a:t> </a:t>
          </a:r>
          <a:r>
            <a:rPr lang="ca-ES" sz="1000"/>
            <a:t>alerta,</a:t>
          </a:r>
          <a:r>
            <a:rPr lang="ca-ES" sz="1000" baseline="0"/>
            <a:t> 7/10 municipis estan estimats a partir dels 3 restants</a:t>
          </a:r>
          <a:endParaRPr lang="ca-ES" sz="1000"/>
        </a:p>
      </xdr:txBody>
    </xdr:sp>
    <xdr:clientData/>
  </xdr:oneCellAnchor>
  <xdr:oneCellAnchor>
    <xdr:from>
      <xdr:col>33</xdr:col>
      <xdr:colOff>381000</xdr:colOff>
      <xdr:row>37</xdr:row>
      <xdr:rowOff>9525</xdr:rowOff>
    </xdr:from>
    <xdr:ext cx="1348580" cy="718402"/>
    <xdr:sp macro="" textlink="">
      <xdr:nvSpPr>
        <xdr:cNvPr id="11" name="QuadreDeText 10">
          <a:extLst>
            <a:ext uri="{FF2B5EF4-FFF2-40B4-BE49-F238E27FC236}">
              <a16:creationId xmlns:a16="http://schemas.microsoft.com/office/drawing/2014/main" id="{00000000-0008-0000-1100-00000B000000}"/>
            </a:ext>
          </a:extLst>
        </xdr:cNvPr>
        <xdr:cNvSpPr txBox="1"/>
      </xdr:nvSpPr>
      <xdr:spPr>
        <a:xfrm>
          <a:off x="27755850" y="8020050"/>
          <a:ext cx="1348580" cy="7184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ca-ES" sz="1000"/>
            <a:t>Moianès:</a:t>
          </a:r>
          <a:r>
            <a:rPr lang="ca-ES" sz="1000" baseline="0"/>
            <a:t> </a:t>
          </a:r>
          <a:r>
            <a:rPr lang="ca-ES" sz="1000"/>
            <a:t>alerta,</a:t>
          </a:r>
          <a:r>
            <a:rPr lang="ca-ES" sz="1000" baseline="0"/>
            <a:t> 8/10 municipis estan estimats a partir dels 2 restants</a:t>
          </a:r>
          <a:endParaRPr lang="ca-ES" sz="1000"/>
        </a:p>
      </xdr:txBody>
    </xdr:sp>
    <xdr:clientData/>
  </xdr:oneCellAnchor>
  <xdr:oneCellAnchor>
    <xdr:from>
      <xdr:col>33</xdr:col>
      <xdr:colOff>447675</xdr:colOff>
      <xdr:row>55</xdr:row>
      <xdr:rowOff>47625</xdr:rowOff>
    </xdr:from>
    <xdr:ext cx="1348580" cy="405367"/>
    <xdr:sp macro="" textlink="">
      <xdr:nvSpPr>
        <xdr:cNvPr id="12" name="QuadreDeText 11">
          <a:extLst>
            <a:ext uri="{FF2B5EF4-FFF2-40B4-BE49-F238E27FC236}">
              <a16:creationId xmlns:a16="http://schemas.microsoft.com/office/drawing/2014/main" id="{00000000-0008-0000-1100-00000C000000}"/>
            </a:ext>
          </a:extLst>
        </xdr:cNvPr>
        <xdr:cNvSpPr txBox="1"/>
      </xdr:nvSpPr>
      <xdr:spPr>
        <a:xfrm>
          <a:off x="27822525" y="11487150"/>
          <a:ext cx="1348580" cy="40536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ca-ES" sz="1000"/>
            <a:t>Moianès:</a:t>
          </a:r>
          <a:r>
            <a:rPr lang="ca-ES" sz="1000" baseline="0"/>
            <a:t> </a:t>
          </a:r>
          <a:r>
            <a:rPr lang="ca-ES" sz="1000"/>
            <a:t>la dada és bona, 2/10</a:t>
          </a:r>
          <a:r>
            <a:rPr lang="ca-ES" sz="1000" baseline="0"/>
            <a:t> estimats</a:t>
          </a:r>
          <a:endParaRPr lang="ca-ES" sz="1000"/>
        </a:p>
      </xdr:txBody>
    </xdr:sp>
    <xdr:clientData/>
  </xdr:oneCellAnchor>
  <xdr:oneCellAnchor>
    <xdr:from>
      <xdr:col>33</xdr:col>
      <xdr:colOff>409575</xdr:colOff>
      <xdr:row>73</xdr:row>
      <xdr:rowOff>28575</xdr:rowOff>
    </xdr:from>
    <xdr:ext cx="1348580" cy="405367"/>
    <xdr:sp macro="" textlink="">
      <xdr:nvSpPr>
        <xdr:cNvPr id="13" name="QuadreDeText 12">
          <a:extLst>
            <a:ext uri="{FF2B5EF4-FFF2-40B4-BE49-F238E27FC236}">
              <a16:creationId xmlns:a16="http://schemas.microsoft.com/office/drawing/2014/main" id="{00000000-0008-0000-1100-00000D000000}"/>
            </a:ext>
          </a:extLst>
        </xdr:cNvPr>
        <xdr:cNvSpPr txBox="1"/>
      </xdr:nvSpPr>
      <xdr:spPr>
        <a:xfrm>
          <a:off x="27784425" y="14906625"/>
          <a:ext cx="1348580" cy="40536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ca-ES" sz="1000"/>
            <a:t>Moianès:</a:t>
          </a:r>
          <a:r>
            <a:rPr lang="ca-ES" sz="1000" baseline="0"/>
            <a:t> </a:t>
          </a:r>
          <a:r>
            <a:rPr lang="ca-ES" sz="1000"/>
            <a:t>cap municipi estimat</a:t>
          </a:r>
        </a:p>
      </xdr:txBody>
    </xdr:sp>
    <xdr:clientData/>
  </xdr:oneCellAnchor>
  <xdr:oneCellAnchor>
    <xdr:from>
      <xdr:col>33</xdr:col>
      <xdr:colOff>438150</xdr:colOff>
      <xdr:row>90</xdr:row>
      <xdr:rowOff>57150</xdr:rowOff>
    </xdr:from>
    <xdr:ext cx="1348580" cy="718402"/>
    <xdr:sp macro="" textlink="">
      <xdr:nvSpPr>
        <xdr:cNvPr id="14" name="QuadreDeText 13">
          <a:extLst>
            <a:ext uri="{FF2B5EF4-FFF2-40B4-BE49-F238E27FC236}">
              <a16:creationId xmlns:a16="http://schemas.microsoft.com/office/drawing/2014/main" id="{00000000-0008-0000-1100-00000E000000}"/>
            </a:ext>
          </a:extLst>
        </xdr:cNvPr>
        <xdr:cNvSpPr txBox="1"/>
      </xdr:nvSpPr>
      <xdr:spPr>
        <a:xfrm>
          <a:off x="27813000" y="18173700"/>
          <a:ext cx="1348580" cy="7184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ca-ES" sz="1000"/>
            <a:t>Moianès:</a:t>
          </a:r>
          <a:r>
            <a:rPr lang="ca-ES" sz="1000" baseline="0"/>
            <a:t> </a:t>
          </a:r>
          <a:r>
            <a:rPr lang="ca-ES" sz="1000"/>
            <a:t>alerta,</a:t>
          </a:r>
          <a:r>
            <a:rPr lang="ca-ES" sz="1000" baseline="0"/>
            <a:t> 5/10 municipis estan estimats a partir dels 5 restants</a:t>
          </a:r>
          <a:endParaRPr lang="ca-ES" sz="10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266700</xdr:colOff>
      <xdr:row>20</xdr:row>
      <xdr:rowOff>66675</xdr:rowOff>
    </xdr:from>
    <xdr:to>
      <xdr:col>12</xdr:col>
      <xdr:colOff>342900</xdr:colOff>
      <xdr:row>36</xdr:row>
      <xdr:rowOff>209550</xdr:rowOff>
    </xdr:to>
    <xdr:graphicFrame macro="">
      <xdr:nvGraphicFramePr>
        <xdr:cNvPr id="2" name="Gràfic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266700</xdr:colOff>
      <xdr:row>38</xdr:row>
      <xdr:rowOff>57150</xdr:rowOff>
    </xdr:from>
    <xdr:to>
      <xdr:col>12</xdr:col>
      <xdr:colOff>342900</xdr:colOff>
      <xdr:row>54</xdr:row>
      <xdr:rowOff>171450</xdr:rowOff>
    </xdr:to>
    <xdr:graphicFrame macro="">
      <xdr:nvGraphicFramePr>
        <xdr:cNvPr id="3" name="Gràfic 2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276225</xdr:colOff>
      <xdr:row>55</xdr:row>
      <xdr:rowOff>133350</xdr:rowOff>
    </xdr:from>
    <xdr:to>
      <xdr:col>12</xdr:col>
      <xdr:colOff>352425</xdr:colOff>
      <xdr:row>72</xdr:row>
      <xdr:rowOff>57150</xdr:rowOff>
    </xdr:to>
    <xdr:graphicFrame macro="">
      <xdr:nvGraphicFramePr>
        <xdr:cNvPr id="4" name="Gràfic 3">
          <a:extLst>
            <a:ext uri="{FF2B5EF4-FFF2-40B4-BE49-F238E27FC236}">
              <a16:creationId xmlns:a16="http://schemas.microsoft.com/office/drawing/2014/main" id="{00000000-0008-0000-12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304800</xdr:colOff>
      <xdr:row>72</xdr:row>
      <xdr:rowOff>9525</xdr:rowOff>
    </xdr:from>
    <xdr:to>
      <xdr:col>12</xdr:col>
      <xdr:colOff>381000</xdr:colOff>
      <xdr:row>88</xdr:row>
      <xdr:rowOff>114300</xdr:rowOff>
    </xdr:to>
    <xdr:graphicFrame macro="">
      <xdr:nvGraphicFramePr>
        <xdr:cNvPr id="5" name="Gràfic 4">
          <a:extLst>
            <a:ext uri="{FF2B5EF4-FFF2-40B4-BE49-F238E27FC236}">
              <a16:creationId xmlns:a16="http://schemas.microsoft.com/office/drawing/2014/main" id="{00000000-0008-0000-12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304800</xdr:colOff>
      <xdr:row>90</xdr:row>
      <xdr:rowOff>38100</xdr:rowOff>
    </xdr:from>
    <xdr:to>
      <xdr:col>12</xdr:col>
      <xdr:colOff>381000</xdr:colOff>
      <xdr:row>106</xdr:row>
      <xdr:rowOff>152400</xdr:rowOff>
    </xdr:to>
    <xdr:graphicFrame macro="">
      <xdr:nvGraphicFramePr>
        <xdr:cNvPr id="6" name="Gràfic 5">
          <a:extLst>
            <a:ext uri="{FF2B5EF4-FFF2-40B4-BE49-F238E27FC236}">
              <a16:creationId xmlns:a16="http://schemas.microsoft.com/office/drawing/2014/main" id="{00000000-0008-0000-12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333375</xdr:colOff>
      <xdr:row>107</xdr:row>
      <xdr:rowOff>152400</xdr:rowOff>
    </xdr:from>
    <xdr:to>
      <xdr:col>12</xdr:col>
      <xdr:colOff>409575</xdr:colOff>
      <xdr:row>124</xdr:row>
      <xdr:rowOff>76200</xdr:rowOff>
    </xdr:to>
    <xdr:graphicFrame macro="">
      <xdr:nvGraphicFramePr>
        <xdr:cNvPr id="7" name="Gràfic 6">
          <a:extLst>
            <a:ext uri="{FF2B5EF4-FFF2-40B4-BE49-F238E27FC236}">
              <a16:creationId xmlns:a16="http://schemas.microsoft.com/office/drawing/2014/main" id="{00000000-0008-0000-12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</xdr:col>
      <xdr:colOff>276225</xdr:colOff>
      <xdr:row>125</xdr:row>
      <xdr:rowOff>152400</xdr:rowOff>
    </xdr:from>
    <xdr:to>
      <xdr:col>12</xdr:col>
      <xdr:colOff>352425</xdr:colOff>
      <xdr:row>142</xdr:row>
      <xdr:rowOff>66675</xdr:rowOff>
    </xdr:to>
    <xdr:graphicFrame macro="">
      <xdr:nvGraphicFramePr>
        <xdr:cNvPr id="8" name="Gràfic 7">
          <a:extLst>
            <a:ext uri="{FF2B5EF4-FFF2-40B4-BE49-F238E27FC236}">
              <a16:creationId xmlns:a16="http://schemas.microsoft.com/office/drawing/2014/main" id="{00000000-0008-0000-12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oneCellAnchor>
    <xdr:from>
      <xdr:col>13</xdr:col>
      <xdr:colOff>438150</xdr:colOff>
      <xdr:row>23</xdr:row>
      <xdr:rowOff>133349</xdr:rowOff>
    </xdr:from>
    <xdr:ext cx="1348580" cy="718402"/>
    <xdr:sp macro="" textlink="">
      <xdr:nvSpPr>
        <xdr:cNvPr id="9" name="QuadreDeText 8">
          <a:extLst>
            <a:ext uri="{FF2B5EF4-FFF2-40B4-BE49-F238E27FC236}">
              <a16:creationId xmlns:a16="http://schemas.microsoft.com/office/drawing/2014/main" id="{00000000-0008-0000-1200-000009000000}"/>
            </a:ext>
          </a:extLst>
        </xdr:cNvPr>
        <xdr:cNvSpPr txBox="1"/>
      </xdr:nvSpPr>
      <xdr:spPr>
        <a:xfrm>
          <a:off x="9220200" y="4781549"/>
          <a:ext cx="1348580" cy="7184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ca-ES" sz="1000"/>
            <a:t>Moianès:</a:t>
          </a:r>
          <a:r>
            <a:rPr lang="ca-ES" sz="1000" baseline="0"/>
            <a:t> </a:t>
          </a:r>
          <a:r>
            <a:rPr lang="ca-ES" sz="1000"/>
            <a:t>la dada és bona, només un municipi estimat (Granera)</a:t>
          </a:r>
        </a:p>
      </xdr:txBody>
    </xdr:sp>
    <xdr:clientData/>
  </xdr:oneCellAnchor>
  <xdr:oneCellAnchor>
    <xdr:from>
      <xdr:col>13</xdr:col>
      <xdr:colOff>504825</xdr:colOff>
      <xdr:row>38</xdr:row>
      <xdr:rowOff>133350</xdr:rowOff>
    </xdr:from>
    <xdr:ext cx="1348580" cy="718402"/>
    <xdr:sp macro="" textlink="">
      <xdr:nvSpPr>
        <xdr:cNvPr id="10" name="QuadreDeText 9">
          <a:extLst>
            <a:ext uri="{FF2B5EF4-FFF2-40B4-BE49-F238E27FC236}">
              <a16:creationId xmlns:a16="http://schemas.microsoft.com/office/drawing/2014/main" id="{00000000-0008-0000-1200-00000A000000}"/>
            </a:ext>
          </a:extLst>
        </xdr:cNvPr>
        <xdr:cNvSpPr txBox="1"/>
      </xdr:nvSpPr>
      <xdr:spPr>
        <a:xfrm>
          <a:off x="9286875" y="7800975"/>
          <a:ext cx="1348580" cy="7184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ca-ES" sz="1000"/>
            <a:t>Moianès:</a:t>
          </a:r>
          <a:r>
            <a:rPr lang="ca-ES" sz="1000" baseline="0"/>
            <a:t> </a:t>
          </a:r>
          <a:r>
            <a:rPr lang="ca-ES" sz="1000"/>
            <a:t>alerta,</a:t>
          </a:r>
          <a:r>
            <a:rPr lang="ca-ES" sz="1000" baseline="0"/>
            <a:t> 7/10 municipis estan estimats a partir dels 3 restants</a:t>
          </a:r>
          <a:endParaRPr lang="ca-ES" sz="1000"/>
        </a:p>
      </xdr:txBody>
    </xdr:sp>
    <xdr:clientData/>
  </xdr:oneCellAnchor>
  <xdr:oneCellAnchor>
    <xdr:from>
      <xdr:col>14</xdr:col>
      <xdr:colOff>9525</xdr:colOff>
      <xdr:row>54</xdr:row>
      <xdr:rowOff>171450</xdr:rowOff>
    </xdr:from>
    <xdr:ext cx="1348580" cy="718402"/>
    <xdr:sp macro="" textlink="">
      <xdr:nvSpPr>
        <xdr:cNvPr id="11" name="QuadreDeText 10">
          <a:extLst>
            <a:ext uri="{FF2B5EF4-FFF2-40B4-BE49-F238E27FC236}">
              <a16:creationId xmlns:a16="http://schemas.microsoft.com/office/drawing/2014/main" id="{00000000-0008-0000-1200-00000B000000}"/>
            </a:ext>
          </a:extLst>
        </xdr:cNvPr>
        <xdr:cNvSpPr txBox="1"/>
      </xdr:nvSpPr>
      <xdr:spPr>
        <a:xfrm>
          <a:off x="9401175" y="11201400"/>
          <a:ext cx="1348580" cy="7184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ca-ES" sz="1000"/>
            <a:t>Moianès:</a:t>
          </a:r>
          <a:r>
            <a:rPr lang="ca-ES" sz="1000" baseline="0"/>
            <a:t> </a:t>
          </a:r>
          <a:r>
            <a:rPr lang="ca-ES" sz="1000"/>
            <a:t>alerta,</a:t>
          </a:r>
          <a:r>
            <a:rPr lang="ca-ES" sz="1000" baseline="0"/>
            <a:t> 8/10 municipis estan estimats a partir dels 2 restants</a:t>
          </a:r>
          <a:endParaRPr lang="ca-ES" sz="1000"/>
        </a:p>
      </xdr:txBody>
    </xdr:sp>
    <xdr:clientData/>
  </xdr:oneCellAnchor>
  <xdr:oneCellAnchor>
    <xdr:from>
      <xdr:col>13</xdr:col>
      <xdr:colOff>581025</xdr:colOff>
      <xdr:row>72</xdr:row>
      <xdr:rowOff>133350</xdr:rowOff>
    </xdr:from>
    <xdr:ext cx="1348580" cy="405367"/>
    <xdr:sp macro="" textlink="">
      <xdr:nvSpPr>
        <xdr:cNvPr id="12" name="QuadreDeText 11">
          <a:extLst>
            <a:ext uri="{FF2B5EF4-FFF2-40B4-BE49-F238E27FC236}">
              <a16:creationId xmlns:a16="http://schemas.microsoft.com/office/drawing/2014/main" id="{00000000-0008-0000-1200-00000C000000}"/>
            </a:ext>
          </a:extLst>
        </xdr:cNvPr>
        <xdr:cNvSpPr txBox="1"/>
      </xdr:nvSpPr>
      <xdr:spPr>
        <a:xfrm>
          <a:off x="9363075" y="14754225"/>
          <a:ext cx="1348580" cy="40536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ca-ES" sz="1000"/>
            <a:t>Moianès:</a:t>
          </a:r>
          <a:r>
            <a:rPr lang="ca-ES" sz="1000" baseline="0"/>
            <a:t> </a:t>
          </a:r>
          <a:r>
            <a:rPr lang="ca-ES" sz="1000"/>
            <a:t>la dada és bona, 2/10</a:t>
          </a:r>
          <a:r>
            <a:rPr lang="ca-ES" sz="1000" baseline="0"/>
            <a:t> estimats</a:t>
          </a:r>
          <a:endParaRPr lang="ca-ES" sz="1000"/>
        </a:p>
      </xdr:txBody>
    </xdr:sp>
    <xdr:clientData/>
  </xdr:oneCellAnchor>
  <xdr:oneCellAnchor>
    <xdr:from>
      <xdr:col>13</xdr:col>
      <xdr:colOff>600075</xdr:colOff>
      <xdr:row>90</xdr:row>
      <xdr:rowOff>104775</xdr:rowOff>
    </xdr:from>
    <xdr:ext cx="1348580" cy="405367"/>
    <xdr:sp macro="" textlink="">
      <xdr:nvSpPr>
        <xdr:cNvPr id="13" name="QuadreDeText 12">
          <a:extLst>
            <a:ext uri="{FF2B5EF4-FFF2-40B4-BE49-F238E27FC236}">
              <a16:creationId xmlns:a16="http://schemas.microsoft.com/office/drawing/2014/main" id="{00000000-0008-0000-1200-00000D000000}"/>
            </a:ext>
          </a:extLst>
        </xdr:cNvPr>
        <xdr:cNvSpPr txBox="1"/>
      </xdr:nvSpPr>
      <xdr:spPr>
        <a:xfrm>
          <a:off x="9382125" y="18316575"/>
          <a:ext cx="1348580" cy="40536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ca-ES" sz="1000"/>
            <a:t>Moianès:</a:t>
          </a:r>
          <a:r>
            <a:rPr lang="ca-ES" sz="1000" baseline="0"/>
            <a:t> </a:t>
          </a:r>
          <a:r>
            <a:rPr lang="ca-ES" sz="1000"/>
            <a:t>cap municipi estimat</a:t>
          </a:r>
        </a:p>
      </xdr:txBody>
    </xdr:sp>
    <xdr:clientData/>
  </xdr:oneCellAnchor>
  <xdr:oneCellAnchor>
    <xdr:from>
      <xdr:col>13</xdr:col>
      <xdr:colOff>333375</xdr:colOff>
      <xdr:row>107</xdr:row>
      <xdr:rowOff>9525</xdr:rowOff>
    </xdr:from>
    <xdr:ext cx="1348580" cy="718402"/>
    <xdr:sp macro="" textlink="">
      <xdr:nvSpPr>
        <xdr:cNvPr id="14" name="QuadreDeText 13">
          <a:extLst>
            <a:ext uri="{FF2B5EF4-FFF2-40B4-BE49-F238E27FC236}">
              <a16:creationId xmlns:a16="http://schemas.microsoft.com/office/drawing/2014/main" id="{00000000-0008-0000-1200-00000E000000}"/>
            </a:ext>
          </a:extLst>
        </xdr:cNvPr>
        <xdr:cNvSpPr txBox="1"/>
      </xdr:nvSpPr>
      <xdr:spPr>
        <a:xfrm>
          <a:off x="9115425" y="21774150"/>
          <a:ext cx="1348580" cy="7184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ca-ES" sz="1000"/>
            <a:t>Moianès:</a:t>
          </a:r>
          <a:r>
            <a:rPr lang="ca-ES" sz="1000" baseline="0"/>
            <a:t> </a:t>
          </a:r>
          <a:r>
            <a:rPr lang="ca-ES" sz="1000"/>
            <a:t>alerta,</a:t>
          </a:r>
          <a:r>
            <a:rPr lang="ca-ES" sz="1000" baseline="0"/>
            <a:t> 5/10 municipis estan estimats a partir dels 5 restants</a:t>
          </a:r>
          <a:endParaRPr lang="ca-ES" sz="1000"/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10</xdr:row>
      <xdr:rowOff>1</xdr:rowOff>
    </xdr:from>
    <xdr:to>
      <xdr:col>11</xdr:col>
      <xdr:colOff>333375</xdr:colOff>
      <xdr:row>23</xdr:row>
      <xdr:rowOff>314326</xdr:rowOff>
    </xdr:to>
    <xdr:graphicFrame macro="">
      <xdr:nvGraphicFramePr>
        <xdr:cNvPr id="12" name="Gràfic 11">
          <a:extLst>
            <a:ext uri="{FF2B5EF4-FFF2-40B4-BE49-F238E27FC236}">
              <a16:creationId xmlns:a16="http://schemas.microsoft.com/office/drawing/2014/main" id="{00000000-0008-0000-13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0</xdr:colOff>
      <xdr:row>10</xdr:row>
      <xdr:rowOff>0</xdr:rowOff>
    </xdr:from>
    <xdr:to>
      <xdr:col>20</xdr:col>
      <xdr:colOff>333375</xdr:colOff>
      <xdr:row>23</xdr:row>
      <xdr:rowOff>314325</xdr:rowOff>
    </xdr:to>
    <xdr:graphicFrame macro="">
      <xdr:nvGraphicFramePr>
        <xdr:cNvPr id="13" name="Gràfic 12">
          <a:extLst>
            <a:ext uri="{FF2B5EF4-FFF2-40B4-BE49-F238E27FC236}">
              <a16:creationId xmlns:a16="http://schemas.microsoft.com/office/drawing/2014/main" id="{00000000-0008-0000-13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25</xdr:row>
      <xdr:rowOff>0</xdr:rowOff>
    </xdr:from>
    <xdr:to>
      <xdr:col>11</xdr:col>
      <xdr:colOff>333375</xdr:colOff>
      <xdr:row>38</xdr:row>
      <xdr:rowOff>180975</xdr:rowOff>
    </xdr:to>
    <xdr:graphicFrame macro="">
      <xdr:nvGraphicFramePr>
        <xdr:cNvPr id="14" name="Gràfic 13">
          <a:extLst>
            <a:ext uri="{FF2B5EF4-FFF2-40B4-BE49-F238E27FC236}">
              <a16:creationId xmlns:a16="http://schemas.microsoft.com/office/drawing/2014/main" id="{00000000-0008-0000-13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0</xdr:colOff>
      <xdr:row>25</xdr:row>
      <xdr:rowOff>0</xdr:rowOff>
    </xdr:from>
    <xdr:to>
      <xdr:col>20</xdr:col>
      <xdr:colOff>333375</xdr:colOff>
      <xdr:row>38</xdr:row>
      <xdr:rowOff>180975</xdr:rowOff>
    </xdr:to>
    <xdr:graphicFrame macro="">
      <xdr:nvGraphicFramePr>
        <xdr:cNvPr id="15" name="Gràfic 14">
          <a:extLst>
            <a:ext uri="{FF2B5EF4-FFF2-40B4-BE49-F238E27FC236}">
              <a16:creationId xmlns:a16="http://schemas.microsoft.com/office/drawing/2014/main" id="{00000000-0008-0000-13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0</xdr:colOff>
      <xdr:row>39</xdr:row>
      <xdr:rowOff>0</xdr:rowOff>
    </xdr:from>
    <xdr:to>
      <xdr:col>11</xdr:col>
      <xdr:colOff>333375</xdr:colOff>
      <xdr:row>52</xdr:row>
      <xdr:rowOff>152400</xdr:rowOff>
    </xdr:to>
    <xdr:graphicFrame macro="">
      <xdr:nvGraphicFramePr>
        <xdr:cNvPr id="16" name="Gràfic 15">
          <a:extLst>
            <a:ext uri="{FF2B5EF4-FFF2-40B4-BE49-F238E27FC236}">
              <a16:creationId xmlns:a16="http://schemas.microsoft.com/office/drawing/2014/main" id="{00000000-0008-0000-1300-00001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0</xdr:colOff>
      <xdr:row>39</xdr:row>
      <xdr:rowOff>0</xdr:rowOff>
    </xdr:from>
    <xdr:to>
      <xdr:col>20</xdr:col>
      <xdr:colOff>333375</xdr:colOff>
      <xdr:row>52</xdr:row>
      <xdr:rowOff>152400</xdr:rowOff>
    </xdr:to>
    <xdr:graphicFrame macro="">
      <xdr:nvGraphicFramePr>
        <xdr:cNvPr id="17" name="Gràfic 16">
          <a:extLst>
            <a:ext uri="{FF2B5EF4-FFF2-40B4-BE49-F238E27FC236}">
              <a16:creationId xmlns:a16="http://schemas.microsoft.com/office/drawing/2014/main" id="{00000000-0008-0000-13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</xdr:col>
      <xdr:colOff>0</xdr:colOff>
      <xdr:row>53</xdr:row>
      <xdr:rowOff>0</xdr:rowOff>
    </xdr:from>
    <xdr:to>
      <xdr:col>11</xdr:col>
      <xdr:colOff>333375</xdr:colOff>
      <xdr:row>68</xdr:row>
      <xdr:rowOff>85725</xdr:rowOff>
    </xdr:to>
    <xdr:graphicFrame macro="">
      <xdr:nvGraphicFramePr>
        <xdr:cNvPr id="18" name="Gràfic 17">
          <a:extLst>
            <a:ext uri="{FF2B5EF4-FFF2-40B4-BE49-F238E27FC236}">
              <a16:creationId xmlns:a16="http://schemas.microsoft.com/office/drawing/2014/main" id="{00000000-0008-0000-1300-00001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58</xdr:col>
      <xdr:colOff>3</xdr:colOff>
      <xdr:row>2</xdr:row>
      <xdr:rowOff>14655</xdr:rowOff>
    </xdr:from>
    <xdr:to>
      <xdr:col>60</xdr:col>
      <xdr:colOff>388327</xdr:colOff>
      <xdr:row>9</xdr:row>
      <xdr:rowOff>175846</xdr:rowOff>
    </xdr:to>
    <xdr:graphicFrame macro="">
      <xdr:nvGraphicFramePr>
        <xdr:cNvPr id="3" name="Gràfic 2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61</xdr:col>
      <xdr:colOff>0</xdr:colOff>
      <xdr:row>2</xdr:row>
      <xdr:rowOff>0</xdr:rowOff>
    </xdr:from>
    <xdr:to>
      <xdr:col>63</xdr:col>
      <xdr:colOff>388324</xdr:colOff>
      <xdr:row>9</xdr:row>
      <xdr:rowOff>161191</xdr:rowOff>
    </xdr:to>
    <xdr:graphicFrame macro="">
      <xdr:nvGraphicFramePr>
        <xdr:cNvPr id="6" name="Gràfic 5">
          <a:extLst>
            <a:ext uri="{FF2B5EF4-FFF2-40B4-BE49-F238E27FC236}">
              <a16:creationId xmlns:a16="http://schemas.microsoft.com/office/drawing/2014/main" id="{00000000-0008-0000-14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64</xdr:col>
      <xdr:colOff>0</xdr:colOff>
      <xdr:row>2</xdr:row>
      <xdr:rowOff>0</xdr:rowOff>
    </xdr:from>
    <xdr:to>
      <xdr:col>66</xdr:col>
      <xdr:colOff>388324</xdr:colOff>
      <xdr:row>9</xdr:row>
      <xdr:rowOff>161191</xdr:rowOff>
    </xdr:to>
    <xdr:graphicFrame macro="">
      <xdr:nvGraphicFramePr>
        <xdr:cNvPr id="7" name="Gràfic 6">
          <a:extLst>
            <a:ext uri="{FF2B5EF4-FFF2-40B4-BE49-F238E27FC236}">
              <a16:creationId xmlns:a16="http://schemas.microsoft.com/office/drawing/2014/main" id="{00000000-0008-0000-14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67</xdr:col>
      <xdr:colOff>0</xdr:colOff>
      <xdr:row>2</xdr:row>
      <xdr:rowOff>0</xdr:rowOff>
    </xdr:from>
    <xdr:to>
      <xdr:col>69</xdr:col>
      <xdr:colOff>388324</xdr:colOff>
      <xdr:row>9</xdr:row>
      <xdr:rowOff>161191</xdr:rowOff>
    </xdr:to>
    <xdr:graphicFrame macro="">
      <xdr:nvGraphicFramePr>
        <xdr:cNvPr id="9" name="Gràfic 8">
          <a:extLst>
            <a:ext uri="{FF2B5EF4-FFF2-40B4-BE49-F238E27FC236}">
              <a16:creationId xmlns:a16="http://schemas.microsoft.com/office/drawing/2014/main" id="{00000000-0008-0000-14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70</xdr:col>
      <xdr:colOff>0</xdr:colOff>
      <xdr:row>2</xdr:row>
      <xdr:rowOff>0</xdr:rowOff>
    </xdr:from>
    <xdr:to>
      <xdr:col>72</xdr:col>
      <xdr:colOff>388324</xdr:colOff>
      <xdr:row>9</xdr:row>
      <xdr:rowOff>161191</xdr:rowOff>
    </xdr:to>
    <xdr:graphicFrame macro="">
      <xdr:nvGraphicFramePr>
        <xdr:cNvPr id="10" name="Gràfic 9">
          <a:extLst>
            <a:ext uri="{FF2B5EF4-FFF2-40B4-BE49-F238E27FC236}">
              <a16:creationId xmlns:a16="http://schemas.microsoft.com/office/drawing/2014/main" id="{00000000-0008-0000-14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73</xdr:col>
      <xdr:colOff>0</xdr:colOff>
      <xdr:row>2</xdr:row>
      <xdr:rowOff>0</xdr:rowOff>
    </xdr:from>
    <xdr:to>
      <xdr:col>75</xdr:col>
      <xdr:colOff>388324</xdr:colOff>
      <xdr:row>9</xdr:row>
      <xdr:rowOff>161191</xdr:rowOff>
    </xdr:to>
    <xdr:graphicFrame macro="">
      <xdr:nvGraphicFramePr>
        <xdr:cNvPr id="11" name="Gràfic 10">
          <a:extLst>
            <a:ext uri="{FF2B5EF4-FFF2-40B4-BE49-F238E27FC236}">
              <a16:creationId xmlns:a16="http://schemas.microsoft.com/office/drawing/2014/main" id="{00000000-0008-0000-14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58</xdr:col>
      <xdr:colOff>0</xdr:colOff>
      <xdr:row>12</xdr:row>
      <xdr:rowOff>14655</xdr:rowOff>
    </xdr:from>
    <xdr:to>
      <xdr:col>60</xdr:col>
      <xdr:colOff>388324</xdr:colOff>
      <xdr:row>19</xdr:row>
      <xdr:rowOff>175846</xdr:rowOff>
    </xdr:to>
    <xdr:graphicFrame macro="">
      <xdr:nvGraphicFramePr>
        <xdr:cNvPr id="12" name="Gràfic 11">
          <a:extLst>
            <a:ext uri="{FF2B5EF4-FFF2-40B4-BE49-F238E27FC236}">
              <a16:creationId xmlns:a16="http://schemas.microsoft.com/office/drawing/2014/main" id="{00000000-0008-0000-14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60</xdr:col>
      <xdr:colOff>609597</xdr:colOff>
      <xdr:row>12</xdr:row>
      <xdr:rowOff>0</xdr:rowOff>
    </xdr:from>
    <xdr:to>
      <xdr:col>63</xdr:col>
      <xdr:colOff>388321</xdr:colOff>
      <xdr:row>19</xdr:row>
      <xdr:rowOff>161191</xdr:rowOff>
    </xdr:to>
    <xdr:graphicFrame macro="">
      <xdr:nvGraphicFramePr>
        <xdr:cNvPr id="13" name="Gràfic 12">
          <a:extLst>
            <a:ext uri="{FF2B5EF4-FFF2-40B4-BE49-F238E27FC236}">
              <a16:creationId xmlns:a16="http://schemas.microsoft.com/office/drawing/2014/main" id="{00000000-0008-0000-14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63</xdr:col>
      <xdr:colOff>609597</xdr:colOff>
      <xdr:row>12</xdr:row>
      <xdr:rowOff>0</xdr:rowOff>
    </xdr:from>
    <xdr:to>
      <xdr:col>66</xdr:col>
      <xdr:colOff>388321</xdr:colOff>
      <xdr:row>19</xdr:row>
      <xdr:rowOff>161191</xdr:rowOff>
    </xdr:to>
    <xdr:graphicFrame macro="">
      <xdr:nvGraphicFramePr>
        <xdr:cNvPr id="14" name="Gràfic 13">
          <a:extLst>
            <a:ext uri="{FF2B5EF4-FFF2-40B4-BE49-F238E27FC236}">
              <a16:creationId xmlns:a16="http://schemas.microsoft.com/office/drawing/2014/main" id="{00000000-0008-0000-14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66</xdr:col>
      <xdr:colOff>609597</xdr:colOff>
      <xdr:row>12</xdr:row>
      <xdr:rowOff>0</xdr:rowOff>
    </xdr:from>
    <xdr:to>
      <xdr:col>69</xdr:col>
      <xdr:colOff>388321</xdr:colOff>
      <xdr:row>19</xdr:row>
      <xdr:rowOff>161191</xdr:rowOff>
    </xdr:to>
    <xdr:graphicFrame macro="">
      <xdr:nvGraphicFramePr>
        <xdr:cNvPr id="15" name="Gràfic 14">
          <a:extLst>
            <a:ext uri="{FF2B5EF4-FFF2-40B4-BE49-F238E27FC236}">
              <a16:creationId xmlns:a16="http://schemas.microsoft.com/office/drawing/2014/main" id="{00000000-0008-0000-14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69</xdr:col>
      <xdr:colOff>609597</xdr:colOff>
      <xdr:row>12</xdr:row>
      <xdr:rowOff>0</xdr:rowOff>
    </xdr:from>
    <xdr:to>
      <xdr:col>72</xdr:col>
      <xdr:colOff>388321</xdr:colOff>
      <xdr:row>19</xdr:row>
      <xdr:rowOff>161191</xdr:rowOff>
    </xdr:to>
    <xdr:graphicFrame macro="">
      <xdr:nvGraphicFramePr>
        <xdr:cNvPr id="16" name="Gràfic 15">
          <a:extLst>
            <a:ext uri="{FF2B5EF4-FFF2-40B4-BE49-F238E27FC236}">
              <a16:creationId xmlns:a16="http://schemas.microsoft.com/office/drawing/2014/main" id="{00000000-0008-0000-1400-00001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72</xdr:col>
      <xdr:colOff>609597</xdr:colOff>
      <xdr:row>12</xdr:row>
      <xdr:rowOff>0</xdr:rowOff>
    </xdr:from>
    <xdr:to>
      <xdr:col>75</xdr:col>
      <xdr:colOff>388321</xdr:colOff>
      <xdr:row>19</xdr:row>
      <xdr:rowOff>161191</xdr:rowOff>
    </xdr:to>
    <xdr:graphicFrame macro="">
      <xdr:nvGraphicFramePr>
        <xdr:cNvPr id="17" name="Gràfic 16">
          <a:extLst>
            <a:ext uri="{FF2B5EF4-FFF2-40B4-BE49-F238E27FC236}">
              <a16:creationId xmlns:a16="http://schemas.microsoft.com/office/drawing/2014/main" id="{00000000-0008-0000-14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58</xdr:col>
      <xdr:colOff>0</xdr:colOff>
      <xdr:row>22</xdr:row>
      <xdr:rowOff>14655</xdr:rowOff>
    </xdr:from>
    <xdr:to>
      <xdr:col>60</xdr:col>
      <xdr:colOff>388324</xdr:colOff>
      <xdr:row>29</xdr:row>
      <xdr:rowOff>175846</xdr:rowOff>
    </xdr:to>
    <xdr:graphicFrame macro="">
      <xdr:nvGraphicFramePr>
        <xdr:cNvPr id="18" name="Gràfic 17">
          <a:extLst>
            <a:ext uri="{FF2B5EF4-FFF2-40B4-BE49-F238E27FC236}">
              <a16:creationId xmlns:a16="http://schemas.microsoft.com/office/drawing/2014/main" id="{00000000-0008-0000-1400-00001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60</xdr:col>
      <xdr:colOff>609597</xdr:colOff>
      <xdr:row>22</xdr:row>
      <xdr:rowOff>0</xdr:rowOff>
    </xdr:from>
    <xdr:to>
      <xdr:col>63</xdr:col>
      <xdr:colOff>388321</xdr:colOff>
      <xdr:row>29</xdr:row>
      <xdr:rowOff>161191</xdr:rowOff>
    </xdr:to>
    <xdr:graphicFrame macro="">
      <xdr:nvGraphicFramePr>
        <xdr:cNvPr id="19" name="Gràfic 18">
          <a:extLst>
            <a:ext uri="{FF2B5EF4-FFF2-40B4-BE49-F238E27FC236}">
              <a16:creationId xmlns:a16="http://schemas.microsoft.com/office/drawing/2014/main" id="{00000000-0008-0000-1400-00001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63</xdr:col>
      <xdr:colOff>609597</xdr:colOff>
      <xdr:row>22</xdr:row>
      <xdr:rowOff>0</xdr:rowOff>
    </xdr:from>
    <xdr:to>
      <xdr:col>66</xdr:col>
      <xdr:colOff>388321</xdr:colOff>
      <xdr:row>29</xdr:row>
      <xdr:rowOff>161191</xdr:rowOff>
    </xdr:to>
    <xdr:graphicFrame macro="">
      <xdr:nvGraphicFramePr>
        <xdr:cNvPr id="20" name="Gràfic 19">
          <a:extLst>
            <a:ext uri="{FF2B5EF4-FFF2-40B4-BE49-F238E27FC236}">
              <a16:creationId xmlns:a16="http://schemas.microsoft.com/office/drawing/2014/main" id="{00000000-0008-0000-1400-00001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66</xdr:col>
      <xdr:colOff>609597</xdr:colOff>
      <xdr:row>22</xdr:row>
      <xdr:rowOff>0</xdr:rowOff>
    </xdr:from>
    <xdr:to>
      <xdr:col>69</xdr:col>
      <xdr:colOff>388321</xdr:colOff>
      <xdr:row>29</xdr:row>
      <xdr:rowOff>161191</xdr:rowOff>
    </xdr:to>
    <xdr:graphicFrame macro="">
      <xdr:nvGraphicFramePr>
        <xdr:cNvPr id="21" name="Gràfic 20">
          <a:extLst>
            <a:ext uri="{FF2B5EF4-FFF2-40B4-BE49-F238E27FC236}">
              <a16:creationId xmlns:a16="http://schemas.microsoft.com/office/drawing/2014/main" id="{00000000-0008-0000-14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69</xdr:col>
      <xdr:colOff>609597</xdr:colOff>
      <xdr:row>22</xdr:row>
      <xdr:rowOff>0</xdr:rowOff>
    </xdr:from>
    <xdr:to>
      <xdr:col>72</xdr:col>
      <xdr:colOff>388321</xdr:colOff>
      <xdr:row>29</xdr:row>
      <xdr:rowOff>161191</xdr:rowOff>
    </xdr:to>
    <xdr:graphicFrame macro="">
      <xdr:nvGraphicFramePr>
        <xdr:cNvPr id="22" name="Gràfic 21">
          <a:extLst>
            <a:ext uri="{FF2B5EF4-FFF2-40B4-BE49-F238E27FC236}">
              <a16:creationId xmlns:a16="http://schemas.microsoft.com/office/drawing/2014/main" id="{00000000-0008-0000-1400-00001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7.bin"/><Relationship Id="rId4" Type="http://schemas.openxmlformats.org/officeDocument/2006/relationships/comments" Target="../comments1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8.bin"/><Relationship Id="rId4" Type="http://schemas.openxmlformats.org/officeDocument/2006/relationships/comments" Target="../comments2.xml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R324"/>
  <sheetViews>
    <sheetView showGridLines="0" tabSelected="1" zoomScale="85" zoomScaleNormal="85" workbookViewId="0">
      <pane xSplit="4" ySplit="3" topLeftCell="E4" activePane="bottomRight" state="frozen"/>
      <selection activeCell="D14" sqref="D14"/>
      <selection pane="topRight" activeCell="D14" sqref="D14"/>
      <selection pane="bottomLeft" activeCell="D14" sqref="D14"/>
      <selection pane="bottomRight" activeCell="A316" sqref="A316:R316"/>
    </sheetView>
  </sheetViews>
  <sheetFormatPr defaultColWidth="9.1796875" defaultRowHeight="16.5"/>
  <cols>
    <col min="1" max="1" width="9.54296875" style="302" customWidth="1"/>
    <col min="2" max="2" width="33.453125" style="303" customWidth="1"/>
    <col min="3" max="3" width="19.453125" style="303" customWidth="1"/>
    <col min="4" max="4" width="10" style="303" customWidth="1"/>
    <col min="5" max="7" width="13.81640625" style="304" customWidth="1"/>
    <col min="8" max="8" width="13.81640625" style="305" customWidth="1"/>
    <col min="9" max="10" width="13.81640625" style="304" customWidth="1"/>
    <col min="11" max="13" width="13.81640625" style="303" customWidth="1"/>
    <col min="14" max="14" width="13.81640625" style="306" customWidth="1"/>
    <col min="15" max="15" width="13.81640625" style="303" customWidth="1"/>
    <col min="16" max="16" width="13.81640625" style="306" customWidth="1"/>
    <col min="17" max="17" width="15.90625" style="306" customWidth="1"/>
    <col min="18" max="18" width="7.7265625" style="303" customWidth="1"/>
    <col min="19" max="16384" width="9.1796875" style="303"/>
  </cols>
  <sheetData>
    <row r="1" spans="1:18" ht="17" thickBot="1">
      <c r="K1" s="304"/>
      <c r="L1" s="304"/>
      <c r="M1" s="304"/>
      <c r="O1" s="304"/>
      <c r="R1" s="306"/>
    </row>
    <row r="2" spans="1:18" ht="15.75" customHeight="1" thickBot="1">
      <c r="A2" s="361"/>
      <c r="B2" s="362"/>
      <c r="C2" s="362"/>
      <c r="D2" s="362"/>
      <c r="E2" s="518" t="s">
        <v>1017</v>
      </c>
      <c r="F2" s="519"/>
      <c r="G2" s="519"/>
      <c r="H2" s="519"/>
      <c r="I2" s="519"/>
      <c r="J2" s="519"/>
      <c r="K2" s="524" t="s">
        <v>1035</v>
      </c>
      <c r="L2" s="525"/>
      <c r="M2" s="525"/>
      <c r="N2" s="525"/>
      <c r="O2" s="525"/>
      <c r="P2" s="525"/>
      <c r="Q2" s="525"/>
      <c r="R2" s="526"/>
    </row>
    <row r="3" spans="1:18" ht="86" customHeight="1" thickBot="1">
      <c r="A3" s="363" t="s">
        <v>57</v>
      </c>
      <c r="B3" s="364" t="s">
        <v>1018</v>
      </c>
      <c r="C3" s="364" t="s">
        <v>1019</v>
      </c>
      <c r="D3" s="365" t="s">
        <v>644</v>
      </c>
      <c r="E3" s="366" t="s">
        <v>2</v>
      </c>
      <c r="F3" s="367" t="s">
        <v>1045</v>
      </c>
      <c r="G3" s="367" t="s">
        <v>1047</v>
      </c>
      <c r="H3" s="368" t="s">
        <v>1038</v>
      </c>
      <c r="I3" s="367" t="s">
        <v>1039</v>
      </c>
      <c r="J3" s="367" t="s">
        <v>1040</v>
      </c>
      <c r="K3" s="369" t="s">
        <v>1034</v>
      </c>
      <c r="L3" s="370" t="s">
        <v>1046</v>
      </c>
      <c r="M3" s="370" t="s">
        <v>1048</v>
      </c>
      <c r="N3" s="371" t="s">
        <v>1041</v>
      </c>
      <c r="O3" s="370" t="s">
        <v>1042</v>
      </c>
      <c r="P3" s="372" t="s">
        <v>1043</v>
      </c>
      <c r="Q3" s="373" t="s">
        <v>1028</v>
      </c>
      <c r="R3" s="374" t="s">
        <v>1016</v>
      </c>
    </row>
    <row r="4" spans="1:18" ht="15" customHeight="1">
      <c r="A4" s="375" t="s">
        <v>58</v>
      </c>
      <c r="B4" s="376" t="s">
        <v>59</v>
      </c>
      <c r="C4" s="376" t="s">
        <v>632</v>
      </c>
      <c r="D4" s="377">
        <v>12821</v>
      </c>
      <c r="E4" s="378">
        <v>7.4131755178321104</v>
      </c>
      <c r="F4" s="379">
        <v>15746</v>
      </c>
      <c r="G4" s="380">
        <v>19.042463124719795</v>
      </c>
      <c r="H4" s="380">
        <v>1.8407300522580141</v>
      </c>
      <c r="I4" s="380">
        <v>5.7</v>
      </c>
      <c r="J4" s="381">
        <v>5.9477487493051688</v>
      </c>
      <c r="K4" s="382">
        <v>128.99996259113178</v>
      </c>
      <c r="L4" s="383">
        <v>103.42943939452221</v>
      </c>
      <c r="M4" s="383">
        <v>121.16471891426525</v>
      </c>
      <c r="N4" s="384">
        <v>157.66346003521286</v>
      </c>
      <c r="O4" s="383">
        <v>187.72414574612031</v>
      </c>
      <c r="P4" s="385">
        <v>413.08041553329474</v>
      </c>
      <c r="Q4" s="386">
        <v>117.66225995567316</v>
      </c>
      <c r="R4" s="387">
        <v>23</v>
      </c>
    </row>
    <row r="5" spans="1:18" ht="15" customHeight="1">
      <c r="A5" s="388" t="s">
        <v>60</v>
      </c>
      <c r="B5" s="389" t="s">
        <v>61</v>
      </c>
      <c r="C5" s="389" t="s">
        <v>633</v>
      </c>
      <c r="D5" s="390">
        <v>293</v>
      </c>
      <c r="E5" s="391">
        <v>6.6666666666666696</v>
      </c>
      <c r="F5" s="392">
        <v>16814</v>
      </c>
      <c r="G5" s="393">
        <v>11.8748449884995</v>
      </c>
      <c r="H5" s="394">
        <v>3.4129692832764507</v>
      </c>
      <c r="I5" s="395">
        <v>0</v>
      </c>
      <c r="J5" s="396">
        <v>26.148659463091064</v>
      </c>
      <c r="K5" s="397">
        <v>143.44490467227538</v>
      </c>
      <c r="L5" s="398">
        <v>110.44472208684722</v>
      </c>
      <c r="M5" s="398">
        <v>194.29935246956694</v>
      </c>
      <c r="N5" s="399">
        <v>85.033249625730434</v>
      </c>
      <c r="O5" s="398">
        <v>3567</v>
      </c>
      <c r="P5" s="400">
        <v>93.958871135192808</v>
      </c>
      <c r="Q5" s="401">
        <v>118.1504400624999</v>
      </c>
      <c r="R5" s="402">
        <v>20</v>
      </c>
    </row>
    <row r="6" spans="1:18" ht="15" customHeight="1">
      <c r="A6" s="388" t="s">
        <v>83</v>
      </c>
      <c r="B6" s="389" t="s">
        <v>84</v>
      </c>
      <c r="C6" s="389" t="s">
        <v>636</v>
      </c>
      <c r="D6" s="390">
        <v>2572</v>
      </c>
      <c r="E6" s="391">
        <v>8.1081081081081106</v>
      </c>
      <c r="F6" s="392">
        <v>16768</v>
      </c>
      <c r="G6" s="403">
        <v>19.192176600942854</v>
      </c>
      <c r="H6" s="394">
        <v>3.8880248833592534</v>
      </c>
      <c r="I6" s="395">
        <v>3.4</v>
      </c>
      <c r="J6" s="396">
        <v>18.489583333333336</v>
      </c>
      <c r="K6" s="397">
        <v>117.9435882860931</v>
      </c>
      <c r="L6" s="398">
        <v>110.142565716204</v>
      </c>
      <c r="M6" s="398">
        <v>120.21954257280989</v>
      </c>
      <c r="N6" s="399">
        <v>74.643521514463714</v>
      </c>
      <c r="O6" s="398">
        <v>314.71400904496647</v>
      </c>
      <c r="P6" s="400">
        <v>132.88014556938526</v>
      </c>
      <c r="Q6" s="401">
        <v>96.837683200676281</v>
      </c>
      <c r="R6" s="402">
        <v>158</v>
      </c>
    </row>
    <row r="7" spans="1:18" ht="15" customHeight="1">
      <c r="A7" s="388" t="s">
        <v>62</v>
      </c>
      <c r="B7" s="389" t="s">
        <v>63</v>
      </c>
      <c r="C7" s="389" t="s">
        <v>634</v>
      </c>
      <c r="D7" s="390">
        <v>10110</v>
      </c>
      <c r="E7" s="391">
        <v>4.7831917746982606</v>
      </c>
      <c r="F7" s="392">
        <v>22937</v>
      </c>
      <c r="G7" s="403">
        <v>23.209145317863765</v>
      </c>
      <c r="H7" s="394">
        <v>3.04648862512364</v>
      </c>
      <c r="I7" s="395">
        <v>5.8</v>
      </c>
      <c r="J7" s="396">
        <v>6</v>
      </c>
      <c r="K7" s="397">
        <v>199.92912881737064</v>
      </c>
      <c r="L7" s="398">
        <v>150.66436246616001</v>
      </c>
      <c r="M7" s="398">
        <v>99.412307534050257</v>
      </c>
      <c r="N7" s="399">
        <v>95.262416749715726</v>
      </c>
      <c r="O7" s="398">
        <v>184.48752254360102</v>
      </c>
      <c r="P7" s="400">
        <v>409.4830874751022</v>
      </c>
      <c r="Q7" s="401">
        <v>124.16412649526038</v>
      </c>
      <c r="R7" s="402">
        <v>13</v>
      </c>
    </row>
    <row r="8" spans="1:18" ht="15" customHeight="1">
      <c r="A8" s="388" t="s">
        <v>64</v>
      </c>
      <c r="B8" s="389" t="s">
        <v>65</v>
      </c>
      <c r="C8" s="389" t="s">
        <v>635</v>
      </c>
      <c r="D8" s="390">
        <v>273</v>
      </c>
      <c r="E8" s="391">
        <v>5.7971014492753605</v>
      </c>
      <c r="F8" s="392">
        <v>18466</v>
      </c>
      <c r="G8" s="393">
        <v>16.681181847465162</v>
      </c>
      <c r="H8" s="394">
        <v>2.9304029304029302</v>
      </c>
      <c r="I8" s="395">
        <v>5.9</v>
      </c>
      <c r="J8" s="396">
        <v>21.352777058872839</v>
      </c>
      <c r="K8" s="397">
        <v>164.96164037311681</v>
      </c>
      <c r="L8" s="398">
        <v>121.29607696299041</v>
      </c>
      <c r="M8" s="398">
        <v>138.31602059374131</v>
      </c>
      <c r="N8" s="399">
        <v>99.036165306418127</v>
      </c>
      <c r="O8" s="398">
        <v>181.36061538184507</v>
      </c>
      <c r="P8" s="400">
        <v>115.0622477852212</v>
      </c>
      <c r="Q8" s="401">
        <v>102.92226896544591</v>
      </c>
      <c r="R8" s="402">
        <v>90</v>
      </c>
    </row>
    <row r="9" spans="1:18" ht="15" customHeight="1">
      <c r="A9" s="388" t="s">
        <v>66</v>
      </c>
      <c r="B9" s="389" t="s">
        <v>604</v>
      </c>
      <c r="C9" s="389" t="s">
        <v>636</v>
      </c>
      <c r="D9" s="390">
        <v>9283</v>
      </c>
      <c r="E9" s="391">
        <v>6.1642389698121196</v>
      </c>
      <c r="F9" s="392">
        <v>20747</v>
      </c>
      <c r="G9" s="403">
        <v>20.615765377647161</v>
      </c>
      <c r="H9" s="394">
        <v>2.2837444791554455</v>
      </c>
      <c r="I9" s="395">
        <v>2.9</v>
      </c>
      <c r="J9" s="396">
        <v>8.4818246614397719</v>
      </c>
      <c r="K9" s="397">
        <v>155.13664690241291</v>
      </c>
      <c r="L9" s="398">
        <v>136.27909177684188</v>
      </c>
      <c r="M9" s="398">
        <v>111.91797392318112</v>
      </c>
      <c r="N9" s="399">
        <v>127.07895812281144</v>
      </c>
      <c r="O9" s="398">
        <v>368.97504508720203</v>
      </c>
      <c r="P9" s="400">
        <v>289.66627145927816</v>
      </c>
      <c r="Q9" s="401">
        <v>116.70786045979057</v>
      </c>
      <c r="R9" s="402">
        <v>30</v>
      </c>
    </row>
    <row r="10" spans="1:18" ht="15" customHeight="1">
      <c r="A10" s="388" t="s">
        <v>67</v>
      </c>
      <c r="B10" s="389" t="s">
        <v>68</v>
      </c>
      <c r="C10" s="389" t="s">
        <v>634</v>
      </c>
      <c r="D10" s="390">
        <v>16280</v>
      </c>
      <c r="E10" s="391">
        <v>9.3110871905274504</v>
      </c>
      <c r="F10" s="392">
        <v>15827</v>
      </c>
      <c r="G10" s="403">
        <v>22.555293009188667</v>
      </c>
      <c r="H10" s="394">
        <v>4.1584766584766584</v>
      </c>
      <c r="I10" s="395">
        <v>7.7</v>
      </c>
      <c r="J10" s="396">
        <v>16.012216404886562</v>
      </c>
      <c r="K10" s="397">
        <v>102.70544619695096</v>
      </c>
      <c r="L10" s="398">
        <v>103.96149735152439</v>
      </c>
      <c r="M10" s="398">
        <v>102.29415734045168</v>
      </c>
      <c r="N10" s="399">
        <v>69.788985935082579</v>
      </c>
      <c r="O10" s="398">
        <v>138.96462737050467</v>
      </c>
      <c r="P10" s="400">
        <v>153.43900324135166</v>
      </c>
      <c r="Q10" s="401">
        <v>93.160187531794492</v>
      </c>
      <c r="R10" s="402">
        <v>227</v>
      </c>
    </row>
    <row r="11" spans="1:18" ht="15" customHeight="1">
      <c r="A11" s="388" t="s">
        <v>69</v>
      </c>
      <c r="B11" s="389" t="s">
        <v>70</v>
      </c>
      <c r="C11" s="389" t="s">
        <v>634</v>
      </c>
      <c r="D11" s="390">
        <v>9391</v>
      </c>
      <c r="E11" s="391">
        <v>8.71817004747518</v>
      </c>
      <c r="F11" s="392">
        <v>15435</v>
      </c>
      <c r="G11" s="403">
        <v>23.103675065833638</v>
      </c>
      <c r="H11" s="394">
        <v>2.9283356405068686</v>
      </c>
      <c r="I11" s="395">
        <v>5.3</v>
      </c>
      <c r="J11" s="396">
        <v>21.492128678986997</v>
      </c>
      <c r="K11" s="397">
        <v>109.6903775992285</v>
      </c>
      <c r="L11" s="398">
        <v>101.38659958430397</v>
      </c>
      <c r="M11" s="398">
        <v>99.866133217654081</v>
      </c>
      <c r="N11" s="399">
        <v>99.106080947593469</v>
      </c>
      <c r="O11" s="398">
        <v>201.8920058024313</v>
      </c>
      <c r="P11" s="400">
        <v>114.3162020639091</v>
      </c>
      <c r="Q11" s="401">
        <v>92.658013943415654</v>
      </c>
      <c r="R11" s="402">
        <v>233</v>
      </c>
    </row>
    <row r="12" spans="1:18" ht="15" customHeight="1">
      <c r="A12" s="388" t="s">
        <v>71</v>
      </c>
      <c r="B12" s="389" t="s">
        <v>72</v>
      </c>
      <c r="C12" s="389" t="s">
        <v>637</v>
      </c>
      <c r="D12" s="390">
        <v>227</v>
      </c>
      <c r="E12" s="391">
        <v>6.5040650406504099</v>
      </c>
      <c r="F12" s="392">
        <v>15283</v>
      </c>
      <c r="G12" s="393">
        <v>17.148165267842906</v>
      </c>
      <c r="H12" s="394">
        <v>0.88105726872246704</v>
      </c>
      <c r="I12" s="395">
        <v>2.7</v>
      </c>
      <c r="J12" s="396">
        <v>25.389043143459073</v>
      </c>
      <c r="K12" s="397">
        <v>147.03102728908226</v>
      </c>
      <c r="L12" s="398">
        <v>100.38816983783074</v>
      </c>
      <c r="M12" s="398">
        <v>134.54936174825954</v>
      </c>
      <c r="N12" s="399">
        <v>329.3950113488192</v>
      </c>
      <c r="O12" s="398">
        <v>396.30652990847625</v>
      </c>
      <c r="P12" s="400">
        <v>96.770032291806913</v>
      </c>
      <c r="Q12" s="401">
        <v>113.80216828011947</v>
      </c>
      <c r="R12" s="402">
        <v>40</v>
      </c>
    </row>
    <row r="13" spans="1:18" ht="15" customHeight="1">
      <c r="A13" s="388" t="s">
        <v>73</v>
      </c>
      <c r="B13" s="389" t="s">
        <v>74</v>
      </c>
      <c r="C13" s="389" t="s">
        <v>634</v>
      </c>
      <c r="D13" s="390">
        <v>12845</v>
      </c>
      <c r="E13" s="391">
        <v>7.6130055511498806</v>
      </c>
      <c r="F13" s="392">
        <v>16716</v>
      </c>
      <c r="G13" s="403">
        <v>21.131230060262315</v>
      </c>
      <c r="H13" s="394">
        <v>3.0439859867652781</v>
      </c>
      <c r="I13" s="395">
        <v>3.5</v>
      </c>
      <c r="J13" s="396">
        <v>15.750528541226217</v>
      </c>
      <c r="K13" s="397">
        <v>125.61390610537454</v>
      </c>
      <c r="L13" s="398">
        <v>109.80099764504212</v>
      </c>
      <c r="M13" s="398">
        <v>109.18790270902448</v>
      </c>
      <c r="N13" s="399">
        <v>95.340737536770817</v>
      </c>
      <c r="O13" s="398">
        <v>305.72218021511026</v>
      </c>
      <c r="P13" s="400">
        <v>155.98832245024698</v>
      </c>
      <c r="Q13" s="401">
        <v>98.73036087813648</v>
      </c>
      <c r="R13" s="402">
        <v>136</v>
      </c>
    </row>
    <row r="14" spans="1:18" ht="15" customHeight="1">
      <c r="A14" s="388" t="s">
        <v>75</v>
      </c>
      <c r="B14" s="389" t="s">
        <v>76</v>
      </c>
      <c r="C14" s="389" t="s">
        <v>633</v>
      </c>
      <c r="D14" s="390">
        <v>5981</v>
      </c>
      <c r="E14" s="391">
        <v>8.2167832167832202</v>
      </c>
      <c r="F14" s="392">
        <v>15010</v>
      </c>
      <c r="G14" s="403">
        <v>15.481381509496241</v>
      </c>
      <c r="H14" s="394">
        <v>3.5445577662598224</v>
      </c>
      <c r="I14" s="395">
        <v>9.6</v>
      </c>
      <c r="J14" s="396">
        <v>27.214514407684099</v>
      </c>
      <c r="K14" s="397">
        <v>116.38366733693833</v>
      </c>
      <c r="L14" s="398">
        <v>98.59493746423081</v>
      </c>
      <c r="M14" s="398">
        <v>149.03545207038908</v>
      </c>
      <c r="N14" s="399">
        <v>81.876467578642178</v>
      </c>
      <c r="O14" s="398">
        <v>111.46121153675895</v>
      </c>
      <c r="P14" s="400">
        <v>90.278977168040186</v>
      </c>
      <c r="Q14" s="401">
        <v>94.031878271695263</v>
      </c>
      <c r="R14" s="402">
        <v>203</v>
      </c>
    </row>
    <row r="15" spans="1:18" ht="15" customHeight="1">
      <c r="A15" s="388" t="s">
        <v>77</v>
      </c>
      <c r="B15" s="389" t="s">
        <v>78</v>
      </c>
      <c r="C15" s="389" t="s">
        <v>638</v>
      </c>
      <c r="D15" s="390">
        <v>2249</v>
      </c>
      <c r="E15" s="391">
        <v>6.0494958753437205</v>
      </c>
      <c r="F15" s="392">
        <v>15853</v>
      </c>
      <c r="G15" s="403">
        <v>14.4559585492228</v>
      </c>
      <c r="H15" s="394">
        <v>4.4908848377056474</v>
      </c>
      <c r="I15" s="395">
        <v>3.7</v>
      </c>
      <c r="J15" s="396">
        <v>12.025316455696203</v>
      </c>
      <c r="K15" s="397">
        <v>158.07918282570964</v>
      </c>
      <c r="L15" s="398">
        <v>104.13228138710532</v>
      </c>
      <c r="M15" s="398">
        <v>159.60717403039192</v>
      </c>
      <c r="N15" s="399">
        <v>64.623315786931954</v>
      </c>
      <c r="O15" s="398">
        <v>289.19665696023941</v>
      </c>
      <c r="P15" s="400">
        <v>204.31050890862994</v>
      </c>
      <c r="Q15" s="401">
        <v>103.93836497250848</v>
      </c>
      <c r="R15" s="402">
        <v>80</v>
      </c>
    </row>
    <row r="16" spans="1:18" ht="15" customHeight="1">
      <c r="A16" s="388" t="s">
        <v>79</v>
      </c>
      <c r="B16" s="389" t="s">
        <v>80</v>
      </c>
      <c r="C16" s="389" t="s">
        <v>633</v>
      </c>
      <c r="D16" s="390">
        <v>2297</v>
      </c>
      <c r="E16" s="391">
        <v>7.20720720720721</v>
      </c>
      <c r="F16" s="392">
        <v>15010</v>
      </c>
      <c r="G16" s="403">
        <v>13.348578156131136</v>
      </c>
      <c r="H16" s="394">
        <v>4.7453199825859818</v>
      </c>
      <c r="I16" s="395">
        <v>9.1999999999999993</v>
      </c>
      <c r="J16" s="396">
        <v>24.585635359116022</v>
      </c>
      <c r="K16" s="397">
        <v>132.68653682185473</v>
      </c>
      <c r="L16" s="398">
        <v>98.59493746423081</v>
      </c>
      <c r="M16" s="398">
        <v>172.84797414039042</v>
      </c>
      <c r="N16" s="399">
        <v>61.158334968939727</v>
      </c>
      <c r="O16" s="398">
        <v>116.30735116879195</v>
      </c>
      <c r="P16" s="400">
        <v>99.932277078193479</v>
      </c>
      <c r="Q16" s="401">
        <v>95.987631300761862</v>
      </c>
      <c r="R16" s="402">
        <v>178</v>
      </c>
    </row>
    <row r="17" spans="1:18" ht="15" customHeight="1">
      <c r="A17" s="404" t="s">
        <v>81</v>
      </c>
      <c r="B17" s="405" t="s">
        <v>82</v>
      </c>
      <c r="C17" s="405" t="s">
        <v>639</v>
      </c>
      <c r="D17" s="390">
        <v>1738</v>
      </c>
      <c r="E17" s="391">
        <v>7.9822616407982299</v>
      </c>
      <c r="F17" s="392">
        <v>15665</v>
      </c>
      <c r="G17" s="403">
        <v>19.582863554266325</v>
      </c>
      <c r="H17" s="394">
        <v>3.5097813578826234</v>
      </c>
      <c r="I17" s="395">
        <v>6.6</v>
      </c>
      <c r="J17" s="396">
        <v>17.842323651452283</v>
      </c>
      <c r="K17" s="397">
        <v>119.80305927258554</v>
      </c>
      <c r="L17" s="398">
        <v>102.89738143752002</v>
      </c>
      <c r="M17" s="398">
        <v>117.8211085190997</v>
      </c>
      <c r="N17" s="399">
        <v>82.68773448750602</v>
      </c>
      <c r="O17" s="398">
        <v>162.12539859892212</v>
      </c>
      <c r="P17" s="400">
        <v>137.70059174162739</v>
      </c>
      <c r="Q17" s="401">
        <v>95.118112038690214</v>
      </c>
      <c r="R17" s="402">
        <v>188</v>
      </c>
    </row>
    <row r="18" spans="1:18" ht="15" customHeight="1">
      <c r="A18" s="388" t="s">
        <v>85</v>
      </c>
      <c r="B18" s="389" t="s">
        <v>50</v>
      </c>
      <c r="C18" s="389" t="s">
        <v>640</v>
      </c>
      <c r="D18" s="390">
        <v>224301</v>
      </c>
      <c r="E18" s="391">
        <v>11.3920504943931</v>
      </c>
      <c r="F18" s="392">
        <v>13744</v>
      </c>
      <c r="G18" s="403">
        <v>28.035969492423529</v>
      </c>
      <c r="H18" s="394">
        <v>2.7900009362419249</v>
      </c>
      <c r="I18" s="395">
        <v>13.5</v>
      </c>
      <c r="J18" s="396">
        <v>26.000770882660646</v>
      </c>
      <c r="K18" s="397">
        <v>83.944445730161078</v>
      </c>
      <c r="L18" s="398">
        <v>90.279068654789356</v>
      </c>
      <c r="M18" s="398">
        <v>82.296946876242515</v>
      </c>
      <c r="N18" s="399">
        <v>104.01998983581404</v>
      </c>
      <c r="O18" s="398">
        <v>79.261305981695259</v>
      </c>
      <c r="P18" s="400">
        <v>94.493295446446396</v>
      </c>
      <c r="Q18" s="401">
        <v>86.095935450252497</v>
      </c>
      <c r="R18" s="402">
        <v>300</v>
      </c>
    </row>
    <row r="19" spans="1:18" ht="15" customHeight="1">
      <c r="A19" s="388" t="s">
        <v>600</v>
      </c>
      <c r="B19" s="389" t="s">
        <v>601</v>
      </c>
      <c r="C19" s="389" t="s">
        <v>643</v>
      </c>
      <c r="D19" s="390">
        <v>13055</v>
      </c>
      <c r="E19" s="391">
        <v>15.9863945578231</v>
      </c>
      <c r="F19" s="392">
        <v>12065</v>
      </c>
      <c r="G19" s="403">
        <v>10.986533639130084</v>
      </c>
      <c r="H19" s="394">
        <v>2.8571428571428572</v>
      </c>
      <c r="I19" s="395">
        <v>5.5</v>
      </c>
      <c r="J19" s="396">
        <v>41.889218595450053</v>
      </c>
      <c r="K19" s="397">
        <v>59.819577267587313</v>
      </c>
      <c r="L19" s="398">
        <v>79.2503611263121</v>
      </c>
      <c r="M19" s="398">
        <v>210.00934122881597</v>
      </c>
      <c r="N19" s="399">
        <v>101.57555416042884</v>
      </c>
      <c r="O19" s="398">
        <v>194.55047831870652</v>
      </c>
      <c r="P19" s="400">
        <v>58.652288279196455</v>
      </c>
      <c r="Q19" s="401">
        <v>93.704166187094529</v>
      </c>
      <c r="R19" s="402">
        <v>209</v>
      </c>
    </row>
    <row r="20" spans="1:18" ht="15" customHeight="1">
      <c r="A20" s="406" t="s">
        <v>86</v>
      </c>
      <c r="B20" s="407" t="s">
        <v>87</v>
      </c>
      <c r="C20" s="407" t="s">
        <v>638</v>
      </c>
      <c r="D20" s="390">
        <v>2147</v>
      </c>
      <c r="E20" s="391">
        <v>8.1419624217119004</v>
      </c>
      <c r="F20" s="392">
        <v>16566</v>
      </c>
      <c r="G20" s="403">
        <v>16.028207956010498</v>
      </c>
      <c r="H20" s="394">
        <v>5.9618071727992552</v>
      </c>
      <c r="I20" s="395">
        <v>3.1</v>
      </c>
      <c r="J20" s="396">
        <v>12.582781456953644</v>
      </c>
      <c r="K20" s="397">
        <v>117.45317835558963</v>
      </c>
      <c r="L20" s="398">
        <v>108.81570513207512</v>
      </c>
      <c r="M20" s="398">
        <v>143.95088323499812</v>
      </c>
      <c r="N20" s="399">
        <v>48.6791774067948</v>
      </c>
      <c r="O20" s="398">
        <v>345.17020346867287</v>
      </c>
      <c r="P20" s="400">
        <v>195.25877750128555</v>
      </c>
      <c r="Q20" s="401">
        <v>100.77090994022473</v>
      </c>
      <c r="R20" s="402">
        <v>112</v>
      </c>
    </row>
    <row r="21" spans="1:18" ht="15" customHeight="1">
      <c r="A21" s="408" t="s">
        <v>88</v>
      </c>
      <c r="B21" s="409" t="s">
        <v>89</v>
      </c>
      <c r="C21" s="409" t="s">
        <v>635</v>
      </c>
      <c r="D21" s="410">
        <v>3965</v>
      </c>
      <c r="E21" s="391">
        <v>10.1660795168596</v>
      </c>
      <c r="F21" s="392">
        <v>13869</v>
      </c>
      <c r="G21" s="403">
        <v>17.745807178377415</v>
      </c>
      <c r="H21" s="394">
        <v>2.849936948297604</v>
      </c>
      <c r="I21" s="395">
        <v>10.1</v>
      </c>
      <c r="J21" s="396">
        <v>26.299212598425196</v>
      </c>
      <c r="K21" s="397">
        <v>94.067665209178529</v>
      </c>
      <c r="L21" s="398">
        <v>91.100145748928512</v>
      </c>
      <c r="M21" s="398">
        <v>130.01801883395086</v>
      </c>
      <c r="N21" s="399">
        <v>101.83238236311009</v>
      </c>
      <c r="O21" s="398">
        <v>105.94332977751345</v>
      </c>
      <c r="P21" s="400">
        <v>93.420991813181999</v>
      </c>
      <c r="Q21" s="401">
        <v>91.272089178368986</v>
      </c>
      <c r="R21" s="402">
        <v>249</v>
      </c>
    </row>
    <row r="22" spans="1:18" ht="15" customHeight="1">
      <c r="A22" s="388" t="s">
        <v>90</v>
      </c>
      <c r="B22" s="389" t="s">
        <v>91</v>
      </c>
      <c r="C22" s="389" t="s">
        <v>633</v>
      </c>
      <c r="D22" s="390">
        <v>3306</v>
      </c>
      <c r="E22" s="391">
        <v>8.5163007318696007</v>
      </c>
      <c r="F22" s="392">
        <v>14975</v>
      </c>
      <c r="G22" s="403">
        <v>15.917105191775619</v>
      </c>
      <c r="H22" s="394">
        <v>4.6279491833030848</v>
      </c>
      <c r="I22" s="395">
        <v>5.8</v>
      </c>
      <c r="J22" s="396">
        <v>22.595078299776286</v>
      </c>
      <c r="K22" s="397">
        <v>112.29046443876554</v>
      </c>
      <c r="L22" s="398">
        <v>98.365035877871833</v>
      </c>
      <c r="M22" s="398">
        <v>144.95567278993079</v>
      </c>
      <c r="N22" s="399">
        <v>62.709389739379603</v>
      </c>
      <c r="O22" s="398">
        <v>184.48752254360102</v>
      </c>
      <c r="P22" s="400">
        <v>108.73600402061625</v>
      </c>
      <c r="Q22" s="401">
        <v>93.44528067325443</v>
      </c>
      <c r="R22" s="402">
        <v>216</v>
      </c>
    </row>
    <row r="23" spans="1:18" ht="15" customHeight="1">
      <c r="A23" s="388" t="s">
        <v>495</v>
      </c>
      <c r="B23" s="389" t="s">
        <v>22</v>
      </c>
      <c r="C23" s="389" t="s">
        <v>643</v>
      </c>
      <c r="D23" s="390">
        <v>33353</v>
      </c>
      <c r="E23" s="391">
        <v>8.8156938726083798</v>
      </c>
      <c r="F23" s="392">
        <v>15104</v>
      </c>
      <c r="G23" s="403">
        <v>22.093480973922176</v>
      </c>
      <c r="H23" s="394">
        <v>2.425568914340539</v>
      </c>
      <c r="I23" s="395">
        <v>6.6</v>
      </c>
      <c r="J23" s="396">
        <v>22.901072223346148</v>
      </c>
      <c r="K23" s="397">
        <v>108.47692516333797</v>
      </c>
      <c r="L23" s="398">
        <v>99.212387439023459</v>
      </c>
      <c r="M23" s="398">
        <v>104.43237508228351</v>
      </c>
      <c r="N23" s="399">
        <v>119.64857700557243</v>
      </c>
      <c r="O23" s="398">
        <v>162.12539859892212</v>
      </c>
      <c r="P23" s="400">
        <v>107.28312198177191</v>
      </c>
      <c r="Q23" s="401">
        <v>93.474967584279398</v>
      </c>
      <c r="R23" s="402">
        <v>215</v>
      </c>
    </row>
    <row r="24" spans="1:18" ht="15" customHeight="1">
      <c r="A24" s="388" t="s">
        <v>92</v>
      </c>
      <c r="B24" s="389" t="s">
        <v>93</v>
      </c>
      <c r="C24" s="389" t="s">
        <v>632</v>
      </c>
      <c r="D24" s="390">
        <v>7429</v>
      </c>
      <c r="E24" s="391">
        <v>4.8898441698011803</v>
      </c>
      <c r="F24" s="392">
        <v>20105</v>
      </c>
      <c r="G24" s="403">
        <v>20.396403790541445</v>
      </c>
      <c r="H24" s="394">
        <v>1.9921927581101091</v>
      </c>
      <c r="I24" s="395">
        <v>3.8</v>
      </c>
      <c r="J24" s="396">
        <v>13.236549957301452</v>
      </c>
      <c r="K24" s="397">
        <v>195.56847442864813</v>
      </c>
      <c r="L24" s="398">
        <v>132.06203982134312</v>
      </c>
      <c r="M24" s="398">
        <v>113.12164220890264</v>
      </c>
      <c r="N24" s="399">
        <v>145.67660074475401</v>
      </c>
      <c r="O24" s="398">
        <v>281.5862186191805</v>
      </c>
      <c r="P24" s="400">
        <v>185.61472081290762</v>
      </c>
      <c r="Q24" s="401">
        <v>111.94695295542391</v>
      </c>
      <c r="R24" s="402">
        <v>51</v>
      </c>
    </row>
    <row r="25" spans="1:18" ht="15" customHeight="1">
      <c r="A25" s="408" t="s">
        <v>94</v>
      </c>
      <c r="B25" s="409" t="s">
        <v>95</v>
      </c>
      <c r="C25" s="409" t="s">
        <v>637</v>
      </c>
      <c r="D25" s="410">
        <v>72</v>
      </c>
      <c r="E25" s="391">
        <v>2.7777777777777799</v>
      </c>
      <c r="F25" s="392">
        <v>14755.370048341614</v>
      </c>
      <c r="G25" s="393">
        <v>17.25003291168829</v>
      </c>
      <c r="H25" s="394">
        <v>5.5555555555555554</v>
      </c>
      <c r="I25" s="395">
        <v>0</v>
      </c>
      <c r="J25" s="396">
        <v>25.389043143459073</v>
      </c>
      <c r="K25" s="397">
        <v>344.26777121346078</v>
      </c>
      <c r="L25" s="398">
        <v>96.922370897923102</v>
      </c>
      <c r="M25" s="398">
        <v>133.75479941134316</v>
      </c>
      <c r="N25" s="399">
        <v>52.238856425363409</v>
      </c>
      <c r="O25" s="398">
        <v>3567</v>
      </c>
      <c r="P25" s="400">
        <v>96.770032291806913</v>
      </c>
      <c r="Q25" s="401">
        <v>112.902463556783</v>
      </c>
      <c r="R25" s="402">
        <v>47</v>
      </c>
    </row>
    <row r="26" spans="1:18" ht="15" customHeight="1">
      <c r="A26" s="388" t="s">
        <v>96</v>
      </c>
      <c r="B26" s="389" t="s">
        <v>97</v>
      </c>
      <c r="C26" s="389" t="s">
        <v>638</v>
      </c>
      <c r="D26" s="390">
        <v>16994</v>
      </c>
      <c r="E26" s="391">
        <v>11.376919940193</v>
      </c>
      <c r="F26" s="392">
        <v>14636</v>
      </c>
      <c r="G26" s="403">
        <v>15.253286203821299</v>
      </c>
      <c r="H26" s="394">
        <v>4.7251971283982588</v>
      </c>
      <c r="I26" s="395">
        <v>13.1</v>
      </c>
      <c r="J26" s="396">
        <v>29.969765684051396</v>
      </c>
      <c r="K26" s="397">
        <v>84.056086314132358</v>
      </c>
      <c r="L26" s="398">
        <v>96.138274798566428</v>
      </c>
      <c r="M26" s="398">
        <v>151.26410539414843</v>
      </c>
      <c r="N26" s="399">
        <v>61.418785532906156</v>
      </c>
      <c r="O26" s="398">
        <v>81.681498530754652</v>
      </c>
      <c r="P26" s="400">
        <v>81.979237033476963</v>
      </c>
      <c r="Q26" s="401">
        <v>90.535899627461177</v>
      </c>
      <c r="R26" s="402">
        <v>266</v>
      </c>
    </row>
    <row r="27" spans="1:18" ht="15" customHeight="1">
      <c r="A27" s="388" t="s">
        <v>98</v>
      </c>
      <c r="B27" s="389" t="s">
        <v>1049</v>
      </c>
      <c r="C27" s="389" t="s">
        <v>636</v>
      </c>
      <c r="D27" s="390">
        <v>9944</v>
      </c>
      <c r="E27" s="391">
        <v>8.4911072862880097</v>
      </c>
      <c r="F27" s="392">
        <v>16342</v>
      </c>
      <c r="G27" s="403">
        <v>20.583791808575668</v>
      </c>
      <c r="H27" s="394">
        <v>1.9006436041834269</v>
      </c>
      <c r="I27" s="395">
        <v>2.8</v>
      </c>
      <c r="J27" s="396">
        <v>22.43</v>
      </c>
      <c r="K27" s="397">
        <v>112.62363461431354</v>
      </c>
      <c r="L27" s="398">
        <v>107.34433497937773</v>
      </c>
      <c r="M27" s="398">
        <v>112.09182027291361</v>
      </c>
      <c r="N27" s="399">
        <v>152.69347098583592</v>
      </c>
      <c r="O27" s="398">
        <v>382.15272526888782</v>
      </c>
      <c r="P27" s="400">
        <v>109.53626949846694</v>
      </c>
      <c r="Q27" s="401">
        <v>99.854133881904673</v>
      </c>
      <c r="R27" s="402">
        <v>120</v>
      </c>
    </row>
    <row r="28" spans="1:18" ht="15" customHeight="1">
      <c r="A28" s="408" t="s">
        <v>100</v>
      </c>
      <c r="B28" s="409" t="s">
        <v>101</v>
      </c>
      <c r="C28" s="409" t="s">
        <v>638</v>
      </c>
      <c r="D28" s="410">
        <v>439</v>
      </c>
      <c r="E28" s="391">
        <v>6.7796610169491496</v>
      </c>
      <c r="F28" s="392">
        <v>14719</v>
      </c>
      <c r="G28" s="393">
        <v>11.196709838329195</v>
      </c>
      <c r="H28" s="394">
        <v>6.1503416856492032</v>
      </c>
      <c r="I28" s="395">
        <v>7.9</v>
      </c>
      <c r="J28" s="396">
        <v>22.554158548492264</v>
      </c>
      <c r="K28" s="397">
        <v>141.05415626107091</v>
      </c>
      <c r="L28" s="398">
        <v>96.683469989074837</v>
      </c>
      <c r="M28" s="398">
        <v>206.06720413916105</v>
      </c>
      <c r="N28" s="399">
        <v>47.186950557066943</v>
      </c>
      <c r="O28" s="398">
        <v>135.44653553833999</v>
      </c>
      <c r="P28" s="400">
        <v>108.93328250611486</v>
      </c>
      <c r="Q28" s="401">
        <v>98.700644071524877</v>
      </c>
      <c r="R28" s="402">
        <v>137</v>
      </c>
    </row>
    <row r="29" spans="1:18" ht="15" customHeight="1">
      <c r="A29" s="388" t="s">
        <v>102</v>
      </c>
      <c r="B29" s="389" t="s">
        <v>605</v>
      </c>
      <c r="C29" s="389" t="s">
        <v>637</v>
      </c>
      <c r="D29" s="390">
        <v>2275</v>
      </c>
      <c r="E29" s="391">
        <v>6.4569536423841098</v>
      </c>
      <c r="F29" s="392">
        <v>16625</v>
      </c>
      <c r="G29" s="403">
        <v>20.33105858461829</v>
      </c>
      <c r="H29" s="394">
        <v>2.0219780219780223</v>
      </c>
      <c r="I29" s="395">
        <v>3.3</v>
      </c>
      <c r="J29" s="396">
        <v>18.70967741935484</v>
      </c>
      <c r="K29" s="397">
        <v>148.10379901205866</v>
      </c>
      <c r="L29" s="398">
        <v>109.20325352050881</v>
      </c>
      <c r="M29" s="398">
        <v>113.48522175267017</v>
      </c>
      <c r="N29" s="399">
        <v>143.53067435712768</v>
      </c>
      <c r="O29" s="398">
        <v>324.25079719784424</v>
      </c>
      <c r="P29" s="400">
        <v>131.31699012132589</v>
      </c>
      <c r="Q29" s="401">
        <v>101.89192593202053</v>
      </c>
      <c r="R29" s="402">
        <v>102</v>
      </c>
    </row>
    <row r="30" spans="1:18" ht="15" customHeight="1">
      <c r="A30" s="408" t="s">
        <v>103</v>
      </c>
      <c r="B30" s="407" t="s">
        <v>606</v>
      </c>
      <c r="C30" s="407" t="s">
        <v>635</v>
      </c>
      <c r="D30" s="390">
        <v>286</v>
      </c>
      <c r="E30" s="391">
        <v>6.8965517241379297</v>
      </c>
      <c r="F30" s="392">
        <v>23957</v>
      </c>
      <c r="G30" s="393">
        <v>8.8434535438374304</v>
      </c>
      <c r="H30" s="394">
        <v>1.3986013986013985</v>
      </c>
      <c r="I30" s="395">
        <v>4</v>
      </c>
      <c r="J30" s="396">
        <v>21.352777058872839</v>
      </c>
      <c r="K30" s="397">
        <v>138.66340784986627</v>
      </c>
      <c r="L30" s="398">
        <v>157.3643515543356</v>
      </c>
      <c r="M30" s="398">
        <v>260.90199722367083</v>
      </c>
      <c r="N30" s="399">
        <v>207.50434635630464</v>
      </c>
      <c r="O30" s="398">
        <v>267.50690768822147</v>
      </c>
      <c r="P30" s="400">
        <v>115.0622477852212</v>
      </c>
      <c r="Q30" s="401">
        <v>131.30557892899444</v>
      </c>
      <c r="R30" s="402">
        <v>5</v>
      </c>
    </row>
    <row r="31" spans="1:18" ht="15" customHeight="1">
      <c r="A31" s="388" t="s">
        <v>104</v>
      </c>
      <c r="B31" s="389" t="s">
        <v>607</v>
      </c>
      <c r="C31" s="389" t="s">
        <v>639</v>
      </c>
      <c r="D31" s="390">
        <v>993</v>
      </c>
      <c r="E31" s="391">
        <v>6.9306930693069297</v>
      </c>
      <c r="F31" s="392">
        <v>16990</v>
      </c>
      <c r="G31" s="393">
        <v>22.268360414825349</v>
      </c>
      <c r="H31" s="394">
        <v>1.9133937562940584</v>
      </c>
      <c r="I31" s="395">
        <v>2.7</v>
      </c>
      <c r="J31" s="396">
        <v>10.294117647058822</v>
      </c>
      <c r="K31" s="397">
        <v>137.98033687523639</v>
      </c>
      <c r="L31" s="398">
        <v>111.60079863539517</v>
      </c>
      <c r="M31" s="398">
        <v>103.61223947165179</v>
      </c>
      <c r="N31" s="399">
        <v>151.67597786662532</v>
      </c>
      <c r="O31" s="398">
        <v>396.30652990847625</v>
      </c>
      <c r="P31" s="400">
        <v>238.6701424140596</v>
      </c>
      <c r="Q31" s="401">
        <v>108.38797305494603</v>
      </c>
      <c r="R31" s="402">
        <v>61</v>
      </c>
    </row>
    <row r="32" spans="1:18" ht="15" customHeight="1">
      <c r="A32" s="388" t="s">
        <v>105</v>
      </c>
      <c r="B32" s="389" t="s">
        <v>106</v>
      </c>
      <c r="C32" s="389" t="s">
        <v>637</v>
      </c>
      <c r="D32" s="390">
        <v>1667</v>
      </c>
      <c r="E32" s="391">
        <v>12.8834355828221</v>
      </c>
      <c r="F32" s="392">
        <v>13489</v>
      </c>
      <c r="G32" s="403">
        <v>20.316768504731588</v>
      </c>
      <c r="H32" s="394">
        <v>1.3197360527894422</v>
      </c>
      <c r="I32" s="395">
        <v>5.0999999999999996</v>
      </c>
      <c r="J32" s="396">
        <v>31.836734693877549</v>
      </c>
      <c r="K32" s="397">
        <v>74.227045909780543</v>
      </c>
      <c r="L32" s="398">
        <v>88.60407138274546</v>
      </c>
      <c r="M32" s="398">
        <v>113.56504315165043</v>
      </c>
      <c r="N32" s="399">
        <v>219.90447894212321</v>
      </c>
      <c r="O32" s="398">
        <v>209.80933936331098</v>
      </c>
      <c r="P32" s="400">
        <v>77.171812639538501</v>
      </c>
      <c r="Q32" s="401">
        <v>96.594174327451924</v>
      </c>
      <c r="R32" s="402">
        <v>162</v>
      </c>
    </row>
    <row r="33" spans="1:18" ht="15" customHeight="1">
      <c r="A33" s="388" t="s">
        <v>107</v>
      </c>
      <c r="B33" s="389" t="s">
        <v>108</v>
      </c>
      <c r="C33" s="389" t="s">
        <v>634</v>
      </c>
      <c r="D33" s="390">
        <v>4948</v>
      </c>
      <c r="E33" s="391">
        <v>5.2782324058919796</v>
      </c>
      <c r="F33" s="392">
        <v>21040</v>
      </c>
      <c r="G33" s="403">
        <v>22.649820232760238</v>
      </c>
      <c r="H33" s="394">
        <v>2.2433306386418757</v>
      </c>
      <c r="I33" s="395">
        <v>3.6</v>
      </c>
      <c r="J33" s="396">
        <v>7.5596816976127315</v>
      </c>
      <c r="K33" s="397">
        <v>181.17795711578358</v>
      </c>
      <c r="L33" s="398">
        <v>138.20369648550408</v>
      </c>
      <c r="M33" s="398">
        <v>101.86724080947627</v>
      </c>
      <c r="N33" s="399">
        <v>129.36829909544451</v>
      </c>
      <c r="O33" s="398">
        <v>297.22989743135719</v>
      </c>
      <c r="P33" s="400">
        <v>325.00026100655487</v>
      </c>
      <c r="Q33" s="401">
        <v>118.89816782939438</v>
      </c>
      <c r="R33" s="402">
        <v>19</v>
      </c>
    </row>
    <row r="34" spans="1:18" ht="15" customHeight="1">
      <c r="A34" s="388" t="s">
        <v>109</v>
      </c>
      <c r="B34" s="389" t="s">
        <v>110</v>
      </c>
      <c r="C34" s="389" t="s">
        <v>634</v>
      </c>
      <c r="D34" s="390">
        <v>7803</v>
      </c>
      <c r="E34" s="391">
        <v>6.1058344640434203</v>
      </c>
      <c r="F34" s="392">
        <v>20672</v>
      </c>
      <c r="G34" s="403">
        <v>27.592217365967358</v>
      </c>
      <c r="H34" s="394">
        <v>2.0504933999743686</v>
      </c>
      <c r="I34" s="395">
        <v>6.8</v>
      </c>
      <c r="J34" s="396">
        <v>10.983606557377049</v>
      </c>
      <c r="K34" s="397">
        <v>156.62058480513628</v>
      </c>
      <c r="L34" s="398">
        <v>135.78644552035837</v>
      </c>
      <c r="M34" s="398">
        <v>83.620488391330284</v>
      </c>
      <c r="N34" s="399">
        <v>141.53465162746897</v>
      </c>
      <c r="O34" s="398">
        <v>157.35700452248324</v>
      </c>
      <c r="P34" s="400">
        <v>223.68777614311554</v>
      </c>
      <c r="Q34" s="401">
        <v>110.04741984542159</v>
      </c>
      <c r="R34" s="402">
        <v>54</v>
      </c>
    </row>
    <row r="35" spans="1:18" ht="15" customHeight="1">
      <c r="A35" s="388" t="s">
        <v>111</v>
      </c>
      <c r="B35" s="389" t="s">
        <v>112</v>
      </c>
      <c r="C35" s="389" t="s">
        <v>637</v>
      </c>
      <c r="D35" s="390">
        <v>3549</v>
      </c>
      <c r="E35" s="391">
        <v>10.7485604606526</v>
      </c>
      <c r="F35" s="392">
        <v>13313</v>
      </c>
      <c r="G35" s="403">
        <v>13.097187426140394</v>
      </c>
      <c r="H35" s="394">
        <v>3.8884192730346578</v>
      </c>
      <c r="I35" s="395">
        <v>21</v>
      </c>
      <c r="J35" s="396">
        <v>32.894736842105267</v>
      </c>
      <c r="K35" s="397">
        <v>88.969994445542198</v>
      </c>
      <c r="L35" s="398">
        <v>87.447994834197516</v>
      </c>
      <c r="M35" s="398">
        <v>176.16566189904981</v>
      </c>
      <c r="N35" s="399">
        <v>74.635950665706403</v>
      </c>
      <c r="O35" s="398">
        <v>50.953696702518378</v>
      </c>
      <c r="P35" s="400">
        <v>74.689715155458629</v>
      </c>
      <c r="Q35" s="401">
        <v>91.509070409027075</v>
      </c>
      <c r="R35" s="402">
        <v>246</v>
      </c>
    </row>
    <row r="36" spans="1:18" ht="15" customHeight="1">
      <c r="A36" s="408" t="s">
        <v>117</v>
      </c>
      <c r="B36" s="409" t="s">
        <v>118</v>
      </c>
      <c r="C36" s="409" t="s">
        <v>641</v>
      </c>
      <c r="D36" s="410">
        <v>1098</v>
      </c>
      <c r="E36" s="391">
        <v>4.3478260869565206</v>
      </c>
      <c r="F36" s="392">
        <v>16901</v>
      </c>
      <c r="G36" s="393">
        <v>14.507812047355106</v>
      </c>
      <c r="H36" s="394">
        <v>2.7322404371584699</v>
      </c>
      <c r="I36" s="395">
        <v>2.5</v>
      </c>
      <c r="J36" s="396">
        <v>14.792899408284024</v>
      </c>
      <c r="K36" s="397">
        <v>219.9488538308224</v>
      </c>
      <c r="L36" s="398">
        <v>111.01619174436807</v>
      </c>
      <c r="M36" s="398">
        <v>159.03670963000727</v>
      </c>
      <c r="N36" s="399">
        <v>106.21900806490559</v>
      </c>
      <c r="O36" s="398">
        <v>428.01105230115434</v>
      </c>
      <c r="P36" s="400">
        <v>166.08634027990146</v>
      </c>
      <c r="Q36" s="401">
        <v>108.88644016789928</v>
      </c>
      <c r="R36" s="402">
        <v>57</v>
      </c>
    </row>
    <row r="37" spans="1:18" ht="15" customHeight="1">
      <c r="A37" s="388" t="s">
        <v>115</v>
      </c>
      <c r="B37" s="389" t="s">
        <v>116</v>
      </c>
      <c r="C37" s="389" t="s">
        <v>636</v>
      </c>
      <c r="D37" s="390">
        <v>18102</v>
      </c>
      <c r="E37" s="391">
        <v>8.0604534005037802</v>
      </c>
      <c r="F37" s="392">
        <v>16274</v>
      </c>
      <c r="G37" s="403">
        <v>21.409413955920073</v>
      </c>
      <c r="H37" s="394">
        <v>3.3311236327477629</v>
      </c>
      <c r="I37" s="395">
        <v>6.6</v>
      </c>
      <c r="J37" s="396">
        <v>19.563662374821174</v>
      </c>
      <c r="K37" s="397">
        <v>118.64088990602778</v>
      </c>
      <c r="L37" s="398">
        <v>106.89766904016604</v>
      </c>
      <c r="M37" s="398">
        <v>107.76916625052849</v>
      </c>
      <c r="N37" s="399">
        <v>87.122515110735975</v>
      </c>
      <c r="O37" s="398">
        <v>162.12539859892212</v>
      </c>
      <c r="P37" s="400">
        <v>125.58479479857979</v>
      </c>
      <c r="Q37" s="401">
        <v>94.645751713160138</v>
      </c>
      <c r="R37" s="402">
        <v>196</v>
      </c>
    </row>
    <row r="38" spans="1:18" ht="15" customHeight="1">
      <c r="A38" s="388" t="s">
        <v>113</v>
      </c>
      <c r="B38" s="389" t="s">
        <v>114</v>
      </c>
      <c r="C38" s="389" t="s">
        <v>634</v>
      </c>
      <c r="D38" s="390">
        <v>3213</v>
      </c>
      <c r="E38" s="391">
        <v>7.1815718157181605</v>
      </c>
      <c r="F38" s="392">
        <v>17674</v>
      </c>
      <c r="G38" s="403">
        <v>25.245868209679927</v>
      </c>
      <c r="H38" s="394">
        <v>3.7970743853096796</v>
      </c>
      <c r="I38" s="395">
        <v>9.5</v>
      </c>
      <c r="J38" s="396">
        <v>21.767241379310345</v>
      </c>
      <c r="K38" s="397">
        <v>133.16017565803676</v>
      </c>
      <c r="L38" s="398">
        <v>116.09373249452467</v>
      </c>
      <c r="M38" s="398">
        <v>91.392170504053638</v>
      </c>
      <c r="N38" s="399">
        <v>76.43144157317515</v>
      </c>
      <c r="O38" s="398">
        <v>112.6344874476722</v>
      </c>
      <c r="P38" s="400">
        <v>112.8713777753153</v>
      </c>
      <c r="Q38" s="401">
        <v>93.903098095514835</v>
      </c>
      <c r="R38" s="402">
        <v>204</v>
      </c>
    </row>
    <row r="39" spans="1:18" ht="15" customHeight="1">
      <c r="A39" s="411" t="s">
        <v>119</v>
      </c>
      <c r="B39" s="412" t="s">
        <v>120</v>
      </c>
      <c r="C39" s="412" t="s">
        <v>634</v>
      </c>
      <c r="D39" s="410">
        <v>19762</v>
      </c>
      <c r="E39" s="391">
        <v>11.898220045394799</v>
      </c>
      <c r="F39" s="392">
        <v>13098</v>
      </c>
      <c r="G39" s="403">
        <v>25.047209437475871</v>
      </c>
      <c r="H39" s="394">
        <v>3.7901022163748612</v>
      </c>
      <c r="I39" s="395">
        <v>14.4</v>
      </c>
      <c r="J39" s="396">
        <v>27.27272727272727</v>
      </c>
      <c r="K39" s="397">
        <v>80.373313052986575</v>
      </c>
      <c r="L39" s="398">
        <v>86.035742232278153</v>
      </c>
      <c r="M39" s="398">
        <v>92.117035939731025</v>
      </c>
      <c r="N39" s="399">
        <v>76.572042773923116</v>
      </c>
      <c r="O39" s="398">
        <v>74.307474357839297</v>
      </c>
      <c r="P39" s="400">
        <v>90.086279244522501</v>
      </c>
      <c r="Q39" s="401">
        <v>83.656702952915936</v>
      </c>
      <c r="R39" s="402">
        <v>306</v>
      </c>
    </row>
    <row r="40" spans="1:18" ht="15" customHeight="1">
      <c r="A40" s="388" t="s">
        <v>123</v>
      </c>
      <c r="B40" s="389" t="s">
        <v>124</v>
      </c>
      <c r="C40" s="389" t="s">
        <v>635</v>
      </c>
      <c r="D40" s="390">
        <v>2596</v>
      </c>
      <c r="E40" s="391">
        <v>4.7619047619047601</v>
      </c>
      <c r="F40" s="392">
        <v>16654</v>
      </c>
      <c r="G40" s="403">
        <v>17.95452354903675</v>
      </c>
      <c r="H40" s="394">
        <v>2.2342064714946068</v>
      </c>
      <c r="I40" s="395">
        <v>4.8</v>
      </c>
      <c r="J40" s="396">
        <v>22.646310432569976</v>
      </c>
      <c r="K40" s="397">
        <v>200.8228665411857</v>
      </c>
      <c r="L40" s="398">
        <v>109.39374340634909</v>
      </c>
      <c r="M40" s="398">
        <v>128.50659532347873</v>
      </c>
      <c r="N40" s="399">
        <v>129.89662000023316</v>
      </c>
      <c r="O40" s="398">
        <v>222.9224230735179</v>
      </c>
      <c r="P40" s="400">
        <v>108.4900135130664</v>
      </c>
      <c r="Q40" s="401">
        <v>102.28863222246588</v>
      </c>
      <c r="R40" s="402">
        <v>99</v>
      </c>
    </row>
    <row r="41" spans="1:18" ht="15" customHeight="1">
      <c r="A41" s="388" t="s">
        <v>125</v>
      </c>
      <c r="B41" s="389" t="s">
        <v>126</v>
      </c>
      <c r="C41" s="389" t="s">
        <v>633</v>
      </c>
      <c r="D41" s="390">
        <v>2100</v>
      </c>
      <c r="E41" s="391">
        <v>9.7560975609756095</v>
      </c>
      <c r="F41" s="392">
        <v>15029</v>
      </c>
      <c r="G41" s="403">
        <v>12.709428486341611</v>
      </c>
      <c r="H41" s="394">
        <v>4</v>
      </c>
      <c r="I41" s="395">
        <v>8.6</v>
      </c>
      <c r="J41" s="396">
        <v>26.962457337883961</v>
      </c>
      <c r="K41" s="397">
        <v>98.020684859388226</v>
      </c>
      <c r="L41" s="398">
        <v>98.719741182539963</v>
      </c>
      <c r="M41" s="398">
        <v>181.54039691253502</v>
      </c>
      <c r="N41" s="399">
        <v>72.553967257449173</v>
      </c>
      <c r="O41" s="398">
        <v>124.42181752940535</v>
      </c>
      <c r="P41" s="400">
        <v>91.122945288763248</v>
      </c>
      <c r="Q41" s="401">
        <v>96.159213348709613</v>
      </c>
      <c r="R41" s="402">
        <v>173</v>
      </c>
    </row>
    <row r="42" spans="1:18" ht="15" customHeight="1">
      <c r="A42" s="408" t="s">
        <v>121</v>
      </c>
      <c r="B42" s="409" t="s">
        <v>122</v>
      </c>
      <c r="C42" s="409" t="s">
        <v>637</v>
      </c>
      <c r="D42" s="410">
        <v>188</v>
      </c>
      <c r="E42" s="391">
        <v>2.5974025974026</v>
      </c>
      <c r="F42" s="392">
        <v>14243</v>
      </c>
      <c r="G42" s="393">
        <v>15.445975203398095</v>
      </c>
      <c r="H42" s="394">
        <v>7.9787234042553195</v>
      </c>
      <c r="I42" s="395">
        <v>2.1</v>
      </c>
      <c r="J42" s="396">
        <v>25.389043143459073</v>
      </c>
      <c r="K42" s="397">
        <v>368.17525532550661</v>
      </c>
      <c r="L42" s="398">
        <v>93.556808414592894</v>
      </c>
      <c r="M42" s="398">
        <v>149.37708118515803</v>
      </c>
      <c r="N42" s="399">
        <v>36.37372225173452</v>
      </c>
      <c r="O42" s="398">
        <v>509.53696702518374</v>
      </c>
      <c r="P42" s="400">
        <v>96.770032291806913</v>
      </c>
      <c r="Q42" s="401">
        <v>99.548977499424808</v>
      </c>
      <c r="R42" s="402">
        <v>122</v>
      </c>
    </row>
    <row r="43" spans="1:18" ht="15" customHeight="1">
      <c r="A43" s="388" t="s">
        <v>127</v>
      </c>
      <c r="B43" s="389" t="s">
        <v>128</v>
      </c>
      <c r="C43" s="389" t="s">
        <v>636</v>
      </c>
      <c r="D43" s="390">
        <v>592</v>
      </c>
      <c r="E43" s="391">
        <v>7.7669902912621298</v>
      </c>
      <c r="F43" s="392">
        <v>17971</v>
      </c>
      <c r="G43" s="393">
        <v>16.569232445118001</v>
      </c>
      <c r="H43" s="394">
        <v>1.5202702702702704</v>
      </c>
      <c r="I43" s="395">
        <v>3.3</v>
      </c>
      <c r="J43" s="396">
        <v>11.111111111111111</v>
      </c>
      <c r="K43" s="397">
        <v>123.12354317703652</v>
      </c>
      <c r="L43" s="398">
        <v>118.04461167019932</v>
      </c>
      <c r="M43" s="398">
        <v>139.25054763908247</v>
      </c>
      <c r="N43" s="399">
        <v>190.89754940626625</v>
      </c>
      <c r="O43" s="398">
        <v>324.25079719784424</v>
      </c>
      <c r="P43" s="400">
        <v>221.1208672365552</v>
      </c>
      <c r="Q43" s="401">
        <v>114.54895561511256</v>
      </c>
      <c r="R43" s="402">
        <v>37</v>
      </c>
    </row>
    <row r="44" spans="1:18" ht="15" customHeight="1">
      <c r="A44" s="388" t="s">
        <v>129</v>
      </c>
      <c r="B44" s="389" t="s">
        <v>130</v>
      </c>
      <c r="C44" s="389" t="s">
        <v>634</v>
      </c>
      <c r="D44" s="390">
        <v>15014</v>
      </c>
      <c r="E44" s="391">
        <v>9.7650513950073403</v>
      </c>
      <c r="F44" s="392">
        <v>14765</v>
      </c>
      <c r="G44" s="403">
        <v>24.225399835692365</v>
      </c>
      <c r="H44" s="394">
        <v>4.0362328493406157</v>
      </c>
      <c r="I44" s="395">
        <v>6.5</v>
      </c>
      <c r="J44" s="396">
        <v>22.14393558127831</v>
      </c>
      <c r="K44" s="397">
        <v>97.930807099568511</v>
      </c>
      <c r="L44" s="398">
        <v>96.98562635971804</v>
      </c>
      <c r="M44" s="398">
        <v>95.241965358298202</v>
      </c>
      <c r="N44" s="399">
        <v>71.902657716392198</v>
      </c>
      <c r="O44" s="398">
        <v>164.61963550044399</v>
      </c>
      <c r="P44" s="400">
        <v>110.95130383814019</v>
      </c>
      <c r="Q44" s="401">
        <v>88.416641543097882</v>
      </c>
      <c r="R44" s="402">
        <v>286</v>
      </c>
    </row>
    <row r="45" spans="1:18" ht="15" customHeight="1">
      <c r="A45" s="388" t="s">
        <v>131</v>
      </c>
      <c r="B45" s="389" t="s">
        <v>45</v>
      </c>
      <c r="C45" s="389" t="s">
        <v>636</v>
      </c>
      <c r="D45" s="390">
        <v>17025</v>
      </c>
      <c r="E45" s="391">
        <v>14.206523140389299</v>
      </c>
      <c r="F45" s="392">
        <v>12346</v>
      </c>
      <c r="G45" s="403">
        <v>20.225178696238221</v>
      </c>
      <c r="H45" s="394">
        <v>2.0264317180616742</v>
      </c>
      <c r="I45" s="395">
        <v>18.2</v>
      </c>
      <c r="J45" s="396">
        <v>42.816297355253752</v>
      </c>
      <c r="K45" s="397">
        <v>67.314103178635378</v>
      </c>
      <c r="L45" s="398">
        <v>81.096142433936947</v>
      </c>
      <c r="M45" s="398">
        <v>114.07932293676477</v>
      </c>
      <c r="N45" s="399">
        <v>143.21522232557356</v>
      </c>
      <c r="O45" s="398">
        <v>58.792726964444284</v>
      </c>
      <c r="P45" s="400">
        <v>57.382321139666246</v>
      </c>
      <c r="Q45" s="401">
        <v>87.168289625095454</v>
      </c>
      <c r="R45" s="402">
        <v>294</v>
      </c>
    </row>
    <row r="46" spans="1:18" ht="15" customHeight="1">
      <c r="A46" s="388" t="s">
        <v>132</v>
      </c>
      <c r="B46" s="389" t="s">
        <v>133</v>
      </c>
      <c r="C46" s="389" t="s">
        <v>636</v>
      </c>
      <c r="D46" s="390">
        <v>3320</v>
      </c>
      <c r="E46" s="391">
        <v>9.1700522344747508</v>
      </c>
      <c r="F46" s="392">
        <v>15760</v>
      </c>
      <c r="G46" s="403">
        <v>24.790139906728847</v>
      </c>
      <c r="H46" s="394">
        <v>2.2590361445783134</v>
      </c>
      <c r="I46" s="395">
        <v>2</v>
      </c>
      <c r="J46" s="396">
        <v>19.780219780219781</v>
      </c>
      <c r="K46" s="397">
        <v>104.28505094950661</v>
      </c>
      <c r="L46" s="398">
        <v>103.52140002906579</v>
      </c>
      <c r="M46" s="398">
        <v>93.072273921119177</v>
      </c>
      <c r="N46" s="399">
        <v>128.46889135718999</v>
      </c>
      <c r="O46" s="398">
        <v>535.01381537644295</v>
      </c>
      <c r="P46" s="400">
        <v>124.20986986744767</v>
      </c>
      <c r="Q46" s="401">
        <v>96.548930871625856</v>
      </c>
      <c r="R46" s="402">
        <v>165</v>
      </c>
    </row>
    <row r="47" spans="1:18" ht="15" customHeight="1">
      <c r="A47" s="388" t="s">
        <v>134</v>
      </c>
      <c r="B47" s="389" t="s">
        <v>135</v>
      </c>
      <c r="C47" s="389" t="s">
        <v>642</v>
      </c>
      <c r="D47" s="390">
        <v>5201</v>
      </c>
      <c r="E47" s="391">
        <v>9.9182763744427902</v>
      </c>
      <c r="F47" s="392">
        <v>14916</v>
      </c>
      <c r="G47" s="403">
        <v>28.393006413363398</v>
      </c>
      <c r="H47" s="394">
        <v>1.7881176696789081</v>
      </c>
      <c r="I47" s="395">
        <v>3.7</v>
      </c>
      <c r="J47" s="396">
        <v>26.768377253814148</v>
      </c>
      <c r="K47" s="397">
        <v>96.417898471352217</v>
      </c>
      <c r="L47" s="398">
        <v>97.977487489438161</v>
      </c>
      <c r="M47" s="398">
        <v>81.26207765219246</v>
      </c>
      <c r="N47" s="399">
        <v>162.30244460472821</v>
      </c>
      <c r="O47" s="398">
        <v>289.19665696023941</v>
      </c>
      <c r="P47" s="400">
        <v>91.78361846721721</v>
      </c>
      <c r="Q47" s="401">
        <v>93.27949613897934</v>
      </c>
      <c r="R47" s="402">
        <v>225</v>
      </c>
    </row>
    <row r="48" spans="1:18" ht="15" customHeight="1">
      <c r="A48" s="388" t="s">
        <v>136</v>
      </c>
      <c r="B48" s="389" t="s">
        <v>137</v>
      </c>
      <c r="C48" s="389" t="s">
        <v>637</v>
      </c>
      <c r="D48" s="390">
        <v>5415</v>
      </c>
      <c r="E48" s="391">
        <v>10.074773711137301</v>
      </c>
      <c r="F48" s="392">
        <v>14718</v>
      </c>
      <c r="G48" s="403">
        <v>17.147906746134218</v>
      </c>
      <c r="H48" s="394">
        <v>3.9150507848568794</v>
      </c>
      <c r="I48" s="395">
        <v>5.7</v>
      </c>
      <c r="J48" s="396">
        <v>21.212121212121211</v>
      </c>
      <c r="K48" s="397">
        <v>94.920183013607712</v>
      </c>
      <c r="L48" s="398">
        <v>96.676901372321723</v>
      </c>
      <c r="M48" s="398">
        <v>134.55139021339042</v>
      </c>
      <c r="N48" s="399">
        <v>74.128251452657963</v>
      </c>
      <c r="O48" s="398">
        <v>187.72414574612031</v>
      </c>
      <c r="P48" s="400">
        <v>115.82521617152892</v>
      </c>
      <c r="Q48" s="401">
        <v>92.729990807265992</v>
      </c>
      <c r="R48" s="402">
        <v>231</v>
      </c>
    </row>
    <row r="49" spans="1:18" ht="15" customHeight="1">
      <c r="A49" s="388" t="s">
        <v>138</v>
      </c>
      <c r="B49" s="389" t="s">
        <v>139</v>
      </c>
      <c r="C49" s="389" t="s">
        <v>638</v>
      </c>
      <c r="D49" s="390">
        <v>88</v>
      </c>
      <c r="E49" s="391">
        <v>1.9607843137254901</v>
      </c>
      <c r="F49" s="392">
        <v>17217</v>
      </c>
      <c r="G49" s="393">
        <v>14.335838038717894</v>
      </c>
      <c r="H49" s="394">
        <v>2.2727272727272729</v>
      </c>
      <c r="I49" s="395">
        <v>0</v>
      </c>
      <c r="J49" s="396">
        <v>22.554158548492264</v>
      </c>
      <c r="K49" s="397">
        <v>487.71267588573653</v>
      </c>
      <c r="L49" s="398">
        <v>113.09187463835188</v>
      </c>
      <c r="M49" s="398">
        <v>160.94452837082156</v>
      </c>
      <c r="N49" s="399">
        <v>127.69498237311053</v>
      </c>
      <c r="O49" s="398">
        <v>3567</v>
      </c>
      <c r="P49" s="400">
        <v>108.93328250611486</v>
      </c>
      <c r="Q49" s="401">
        <v>130.21127461535733</v>
      </c>
      <c r="R49" s="402">
        <v>6</v>
      </c>
    </row>
    <row r="50" spans="1:18" ht="15" customHeight="1">
      <c r="A50" s="388" t="s">
        <v>140</v>
      </c>
      <c r="B50" s="389" t="s">
        <v>16</v>
      </c>
      <c r="C50" s="389" t="s">
        <v>636</v>
      </c>
      <c r="D50" s="390">
        <v>19047</v>
      </c>
      <c r="E50" s="391">
        <v>8.2670906200317997</v>
      </c>
      <c r="F50" s="392">
        <v>16589</v>
      </c>
      <c r="G50" s="403">
        <v>19.776095304549766</v>
      </c>
      <c r="H50" s="394">
        <v>2.9663464062582032</v>
      </c>
      <c r="I50" s="395">
        <v>4.5999999999999996</v>
      </c>
      <c r="J50" s="396">
        <v>14.007352941176471</v>
      </c>
      <c r="K50" s="397">
        <v>115.67544235751438</v>
      </c>
      <c r="L50" s="398">
        <v>108.96678331739672</v>
      </c>
      <c r="M50" s="398">
        <v>116.66988130923471</v>
      </c>
      <c r="N50" s="399">
        <v>97.836135529390049</v>
      </c>
      <c r="O50" s="398">
        <v>232.61470233758391</v>
      </c>
      <c r="P50" s="400">
        <v>175.40062959563434</v>
      </c>
      <c r="Q50" s="401">
        <v>99.96471074107113</v>
      </c>
      <c r="R50" s="402">
        <v>118</v>
      </c>
    </row>
    <row r="51" spans="1:18" ht="15" customHeight="1">
      <c r="A51" s="404" t="s">
        <v>141</v>
      </c>
      <c r="B51" s="413" t="s">
        <v>142</v>
      </c>
      <c r="C51" s="413" t="s">
        <v>633</v>
      </c>
      <c r="D51" s="390">
        <v>4561</v>
      </c>
      <c r="E51" s="391">
        <v>10.836401893740099</v>
      </c>
      <c r="F51" s="392">
        <v>15288</v>
      </c>
      <c r="G51" s="403">
        <v>12.031301615546795</v>
      </c>
      <c r="H51" s="394">
        <v>5.4593290944968214</v>
      </c>
      <c r="I51" s="395">
        <v>5.7</v>
      </c>
      <c r="J51" s="396">
        <v>26.865671641791046</v>
      </c>
      <c r="K51" s="397">
        <v>88.248790867960054</v>
      </c>
      <c r="L51" s="398">
        <v>100.4210129215963</v>
      </c>
      <c r="M51" s="398">
        <v>191.77265816031783</v>
      </c>
      <c r="N51" s="399">
        <v>53.159621632325404</v>
      </c>
      <c r="O51" s="398">
        <v>187.72414574612031</v>
      </c>
      <c r="P51" s="400">
        <v>91.451222869439491</v>
      </c>
      <c r="Q51" s="401">
        <v>96.160967883567693</v>
      </c>
      <c r="R51" s="402">
        <v>172</v>
      </c>
    </row>
    <row r="52" spans="1:18" ht="15" customHeight="1">
      <c r="A52" s="408" t="s">
        <v>143</v>
      </c>
      <c r="B52" s="409" t="s">
        <v>144</v>
      </c>
      <c r="C52" s="409" t="s">
        <v>637</v>
      </c>
      <c r="D52" s="410">
        <v>797</v>
      </c>
      <c r="E52" s="391">
        <v>13.563829787233999</v>
      </c>
      <c r="F52" s="392">
        <v>15023</v>
      </c>
      <c r="G52" s="393">
        <v>17.267570332479732</v>
      </c>
      <c r="H52" s="394">
        <v>4.3914680050188206</v>
      </c>
      <c r="I52" s="395">
        <v>11.7</v>
      </c>
      <c r="J52" s="396">
        <v>31.35593220338983</v>
      </c>
      <c r="K52" s="397">
        <v>70.50363942062188</v>
      </c>
      <c r="L52" s="398">
        <v>98.680329482021278</v>
      </c>
      <c r="M52" s="398">
        <v>133.61895434715717</v>
      </c>
      <c r="N52" s="399">
        <v>66.086299319070847</v>
      </c>
      <c r="O52" s="398">
        <v>91.45535305580222</v>
      </c>
      <c r="P52" s="400">
        <v>78.355142143884422</v>
      </c>
      <c r="Q52" s="401">
        <v>89.129709904653723</v>
      </c>
      <c r="R52" s="402">
        <v>281</v>
      </c>
    </row>
    <row r="53" spans="1:18" ht="15" customHeight="1">
      <c r="A53" s="388" t="s">
        <v>145</v>
      </c>
      <c r="B53" s="389" t="s">
        <v>146</v>
      </c>
      <c r="C53" s="389" t="s">
        <v>638</v>
      </c>
      <c r="D53" s="390">
        <v>1638</v>
      </c>
      <c r="E53" s="391">
        <v>9.7222222222222197</v>
      </c>
      <c r="F53" s="392">
        <v>15124</v>
      </c>
      <c r="G53" s="403">
        <v>15.366364270760641</v>
      </c>
      <c r="H53" s="394">
        <v>6.0439560439560438</v>
      </c>
      <c r="I53" s="395">
        <v>4.0999999999999996</v>
      </c>
      <c r="J53" s="396">
        <v>20.418848167539267</v>
      </c>
      <c r="K53" s="397">
        <v>98.362220346703182</v>
      </c>
      <c r="L53" s="398">
        <v>99.343759774085726</v>
      </c>
      <c r="M53" s="398">
        <v>150.15098245017225</v>
      </c>
      <c r="N53" s="399">
        <v>48.01753469402091</v>
      </c>
      <c r="O53" s="398">
        <v>260.98234896411856</v>
      </c>
      <c r="P53" s="400">
        <v>120.32503031960697</v>
      </c>
      <c r="Q53" s="401">
        <v>93.707432419047137</v>
      </c>
      <c r="R53" s="402">
        <v>208</v>
      </c>
    </row>
    <row r="54" spans="1:18" ht="15" customHeight="1">
      <c r="A54" s="388" t="s">
        <v>160</v>
      </c>
      <c r="B54" s="389" t="s">
        <v>161</v>
      </c>
      <c r="C54" s="389" t="s">
        <v>638</v>
      </c>
      <c r="D54" s="390">
        <v>69</v>
      </c>
      <c r="E54" s="391">
        <v>2.7777777777777799</v>
      </c>
      <c r="F54" s="392">
        <v>17217</v>
      </c>
      <c r="G54" s="393">
        <v>14.335838038717894</v>
      </c>
      <c r="H54" s="394">
        <v>0</v>
      </c>
      <c r="I54" s="395">
        <v>0</v>
      </c>
      <c r="J54" s="396">
        <v>22.554158548492264</v>
      </c>
      <c r="K54" s="397">
        <v>344.26777121346078</v>
      </c>
      <c r="L54" s="398">
        <v>113.09187463835188</v>
      </c>
      <c r="M54" s="398">
        <v>160.94452837082156</v>
      </c>
      <c r="N54" s="399">
        <v>330</v>
      </c>
      <c r="O54" s="398">
        <v>3567</v>
      </c>
      <c r="P54" s="400">
        <v>108.93328250611486</v>
      </c>
      <c r="Q54" s="401">
        <v>140.58803762377246</v>
      </c>
      <c r="R54" s="402">
        <v>1</v>
      </c>
    </row>
    <row r="55" spans="1:18" ht="15" customHeight="1">
      <c r="A55" s="388" t="s">
        <v>151</v>
      </c>
      <c r="B55" s="389" t="s">
        <v>152</v>
      </c>
      <c r="C55" s="389" t="s">
        <v>638</v>
      </c>
      <c r="D55" s="390">
        <v>171</v>
      </c>
      <c r="E55" s="391">
        <v>9.5744680851063801</v>
      </c>
      <c r="F55" s="392">
        <v>15429</v>
      </c>
      <c r="G55" s="393">
        <v>14.833768123389069</v>
      </c>
      <c r="H55" s="394">
        <v>4.6783625730994149</v>
      </c>
      <c r="I55" s="395">
        <v>1.8</v>
      </c>
      <c r="J55" s="396">
        <v>22.554158548492264</v>
      </c>
      <c r="K55" s="397">
        <v>99.880155845880708</v>
      </c>
      <c r="L55" s="398">
        <v>101.34718788378528</v>
      </c>
      <c r="M55" s="398">
        <v>155.54204924532638</v>
      </c>
      <c r="N55" s="399">
        <v>62.033642005119049</v>
      </c>
      <c r="O55" s="398">
        <v>594.45979486271438</v>
      </c>
      <c r="P55" s="400">
        <v>108.93328250611486</v>
      </c>
      <c r="Q55" s="401">
        <v>96.625059072806977</v>
      </c>
      <c r="R55" s="402">
        <v>161</v>
      </c>
    </row>
    <row r="56" spans="1:18" ht="15" customHeight="1">
      <c r="A56" s="388" t="s">
        <v>147</v>
      </c>
      <c r="B56" s="389" t="s">
        <v>148</v>
      </c>
      <c r="C56" s="389" t="s">
        <v>638</v>
      </c>
      <c r="D56" s="390">
        <v>169</v>
      </c>
      <c r="E56" s="391">
        <v>4.10958904109589</v>
      </c>
      <c r="F56" s="392">
        <v>16210</v>
      </c>
      <c r="G56" s="393">
        <v>12.207510648897015</v>
      </c>
      <c r="H56" s="394">
        <v>4.1420118343195274</v>
      </c>
      <c r="I56" s="395">
        <v>0</v>
      </c>
      <c r="J56" s="396">
        <v>22.554158548492264</v>
      </c>
      <c r="K56" s="397">
        <v>232.69951202391351</v>
      </c>
      <c r="L56" s="398">
        <v>106.47727756796678</v>
      </c>
      <c r="M56" s="398">
        <v>189.00452011077329</v>
      </c>
      <c r="N56" s="399">
        <v>70.066402665765196</v>
      </c>
      <c r="O56" s="398">
        <v>3567</v>
      </c>
      <c r="P56" s="400">
        <v>108.93328250611486</v>
      </c>
      <c r="Q56" s="401">
        <v>119.24238443747734</v>
      </c>
      <c r="R56" s="402">
        <v>18</v>
      </c>
    </row>
    <row r="57" spans="1:18" ht="15" customHeight="1">
      <c r="A57" s="411" t="s">
        <v>149</v>
      </c>
      <c r="B57" s="412" t="s">
        <v>150</v>
      </c>
      <c r="C57" s="412" t="s">
        <v>643</v>
      </c>
      <c r="D57" s="410">
        <v>25122</v>
      </c>
      <c r="E57" s="391">
        <v>7.4363380721762198</v>
      </c>
      <c r="F57" s="392">
        <v>16225</v>
      </c>
      <c r="G57" s="403">
        <v>19.927534105198134</v>
      </c>
      <c r="H57" s="394">
        <v>2.8739750019902872</v>
      </c>
      <c r="I57" s="395">
        <v>3.6</v>
      </c>
      <c r="J57" s="396">
        <v>16.570378151260503</v>
      </c>
      <c r="K57" s="397">
        <v>128.59815613546715</v>
      </c>
      <c r="L57" s="398">
        <v>106.57580681926348</v>
      </c>
      <c r="M57" s="398">
        <v>115.78325144304122</v>
      </c>
      <c r="N57" s="399">
        <v>100.98065182502151</v>
      </c>
      <c r="O57" s="398">
        <v>297.22989743135719</v>
      </c>
      <c r="P57" s="400">
        <v>148.27051636499422</v>
      </c>
      <c r="Q57" s="401">
        <v>98.635912656454764</v>
      </c>
      <c r="R57" s="402">
        <v>139</v>
      </c>
    </row>
    <row r="58" spans="1:18" ht="15" customHeight="1">
      <c r="A58" s="408" t="s">
        <v>153</v>
      </c>
      <c r="B58" s="409" t="s">
        <v>154</v>
      </c>
      <c r="C58" s="409" t="s">
        <v>633</v>
      </c>
      <c r="D58" s="410">
        <v>4062</v>
      </c>
      <c r="E58" s="391">
        <v>11.033797216699801</v>
      </c>
      <c r="F58" s="392">
        <v>13809</v>
      </c>
      <c r="G58" s="403">
        <v>18.644981301199795</v>
      </c>
      <c r="H58" s="394">
        <v>3.2742491383554904</v>
      </c>
      <c r="I58" s="395">
        <v>5.9</v>
      </c>
      <c r="J58" s="396">
        <v>33.030852994555353</v>
      </c>
      <c r="K58" s="397">
        <v>86.670014474660121</v>
      </c>
      <c r="L58" s="398">
        <v>90.706028743741712</v>
      </c>
      <c r="M58" s="398">
        <v>123.74776110896197</v>
      </c>
      <c r="N58" s="399">
        <v>88.635854135265717</v>
      </c>
      <c r="O58" s="398">
        <v>181.36061538184507</v>
      </c>
      <c r="P58" s="400">
        <v>74.381927867730113</v>
      </c>
      <c r="Q58" s="401">
        <v>88.570908597498246</v>
      </c>
      <c r="R58" s="402">
        <v>285</v>
      </c>
    </row>
    <row r="59" spans="1:18" ht="15" customHeight="1">
      <c r="A59" s="408" t="s">
        <v>155</v>
      </c>
      <c r="B59" s="409" t="s">
        <v>156</v>
      </c>
      <c r="C59" s="409" t="s">
        <v>643</v>
      </c>
      <c r="D59" s="410">
        <v>12811</v>
      </c>
      <c r="E59" s="391">
        <v>7.6376554174067497</v>
      </c>
      <c r="F59" s="392">
        <v>15858</v>
      </c>
      <c r="G59" s="403">
        <v>21.485793266139346</v>
      </c>
      <c r="H59" s="394">
        <v>2.1622043556318791</v>
      </c>
      <c r="I59" s="395">
        <v>5.0999999999999996</v>
      </c>
      <c r="J59" s="396">
        <v>18.854415274463008</v>
      </c>
      <c r="K59" s="397">
        <v>125.20849818680786</v>
      </c>
      <c r="L59" s="398">
        <v>104.16512447087089</v>
      </c>
      <c r="M59" s="398">
        <v>107.38606033122814</v>
      </c>
      <c r="N59" s="399">
        <v>134.22222014948466</v>
      </c>
      <c r="O59" s="398">
        <v>209.80933936331098</v>
      </c>
      <c r="P59" s="400">
        <v>130.30892176106417</v>
      </c>
      <c r="Q59" s="401">
        <v>98.110364205111424</v>
      </c>
      <c r="R59" s="402">
        <v>143</v>
      </c>
    </row>
    <row r="60" spans="1:18" ht="15.75" customHeight="1">
      <c r="A60" s="388" t="s">
        <v>157</v>
      </c>
      <c r="B60" s="389" t="s">
        <v>158</v>
      </c>
      <c r="C60" s="389" t="s">
        <v>641</v>
      </c>
      <c r="D60" s="390">
        <v>775</v>
      </c>
      <c r="E60" s="391">
        <v>9.9756690997566899</v>
      </c>
      <c r="F60" s="392">
        <v>16449</v>
      </c>
      <c r="G60" s="393">
        <v>19.278996865203762</v>
      </c>
      <c r="H60" s="394">
        <v>2.7096774193548385</v>
      </c>
      <c r="I60" s="395">
        <v>5.8</v>
      </c>
      <c r="J60" s="396">
        <v>21.09375</v>
      </c>
      <c r="K60" s="397">
        <v>95.863180195618227</v>
      </c>
      <c r="L60" s="398">
        <v>108.04717697196087</v>
      </c>
      <c r="M60" s="398">
        <v>119.67815068771988</v>
      </c>
      <c r="N60" s="399">
        <v>107.10347547528212</v>
      </c>
      <c r="O60" s="398">
        <v>184.48752254360102</v>
      </c>
      <c r="P60" s="400">
        <v>116.4751893262513</v>
      </c>
      <c r="Q60" s="401">
        <v>96.431018497016908</v>
      </c>
      <c r="R60" s="402">
        <v>169</v>
      </c>
    </row>
    <row r="61" spans="1:18" ht="15" customHeight="1">
      <c r="A61" s="388" t="s">
        <v>159</v>
      </c>
      <c r="B61" s="389" t="s">
        <v>23</v>
      </c>
      <c r="C61" s="389" t="s">
        <v>632</v>
      </c>
      <c r="D61" s="390">
        <v>68327</v>
      </c>
      <c r="E61" s="391">
        <v>7.3772256219440902</v>
      </c>
      <c r="F61" s="392">
        <v>17587</v>
      </c>
      <c r="G61" s="403">
        <v>27.414091382680581</v>
      </c>
      <c r="H61" s="394">
        <v>2.2524038813353431</v>
      </c>
      <c r="I61" s="395">
        <v>11</v>
      </c>
      <c r="J61" s="396">
        <v>16.577386646259804</v>
      </c>
      <c r="K61" s="397">
        <v>129.62859121961171</v>
      </c>
      <c r="L61" s="398">
        <v>115.52226283700381</v>
      </c>
      <c r="M61" s="398">
        <v>84.163821435263898</v>
      </c>
      <c r="N61" s="399">
        <v>128.8471714307922</v>
      </c>
      <c r="O61" s="398">
        <v>97.275239159353262</v>
      </c>
      <c r="P61" s="400">
        <v>148.20783138366019</v>
      </c>
      <c r="Q61" s="401">
        <v>98.790119886092612</v>
      </c>
      <c r="R61" s="402">
        <v>135</v>
      </c>
    </row>
    <row r="62" spans="1:18" ht="15" customHeight="1">
      <c r="A62" s="388" t="s">
        <v>162</v>
      </c>
      <c r="B62" s="389" t="s">
        <v>163</v>
      </c>
      <c r="C62" s="389" t="s">
        <v>639</v>
      </c>
      <c r="D62" s="390">
        <v>2569</v>
      </c>
      <c r="E62" s="391">
        <v>10.530482977038801</v>
      </c>
      <c r="F62" s="392">
        <v>14505</v>
      </c>
      <c r="G62" s="403">
        <v>22.778814810687319</v>
      </c>
      <c r="H62" s="394">
        <v>2.6469443363176333</v>
      </c>
      <c r="I62" s="395">
        <v>5.0999999999999996</v>
      </c>
      <c r="J62" s="396">
        <v>28.412256267409468</v>
      </c>
      <c r="K62" s="397">
        <v>90.812488521846518</v>
      </c>
      <c r="L62" s="398">
        <v>95.277786003908588</v>
      </c>
      <c r="M62" s="398">
        <v>101.29037489954976</v>
      </c>
      <c r="N62" s="399">
        <v>109.64184816728643</v>
      </c>
      <c r="O62" s="398">
        <v>209.80933936331098</v>
      </c>
      <c r="P62" s="400">
        <v>86.473193178565708</v>
      </c>
      <c r="Q62" s="401">
        <v>89.92715094409462</v>
      </c>
      <c r="R62" s="402">
        <v>270</v>
      </c>
    </row>
    <row r="63" spans="1:18" ht="15" customHeight="1">
      <c r="A63" s="388" t="s">
        <v>166</v>
      </c>
      <c r="B63" s="389" t="s">
        <v>167</v>
      </c>
      <c r="C63" s="389" t="s">
        <v>637</v>
      </c>
      <c r="D63" s="390">
        <v>162</v>
      </c>
      <c r="E63" s="391">
        <v>5.0632911392405093</v>
      </c>
      <c r="F63" s="392">
        <v>15586</v>
      </c>
      <c r="G63" s="393">
        <v>19.021950357419858</v>
      </c>
      <c r="H63" s="394">
        <v>6.7901234567901234</v>
      </c>
      <c r="I63" s="395">
        <v>2.5</v>
      </c>
      <c r="J63" s="396">
        <v>25.389043143459073</v>
      </c>
      <c r="K63" s="397">
        <v>188.86912448516256</v>
      </c>
      <c r="L63" s="398">
        <v>102.37846071402407</v>
      </c>
      <c r="M63" s="398">
        <v>121.29537973701738</v>
      </c>
      <c r="N63" s="399">
        <v>42.740882529842786</v>
      </c>
      <c r="O63" s="398">
        <v>428.01105230115434</v>
      </c>
      <c r="P63" s="400">
        <v>96.770032291806913</v>
      </c>
      <c r="Q63" s="401">
        <v>93.351197763789713</v>
      </c>
      <c r="R63" s="402">
        <v>221</v>
      </c>
    </row>
    <row r="64" spans="1:18" ht="15" customHeight="1">
      <c r="A64" s="388" t="s">
        <v>164</v>
      </c>
      <c r="B64" s="389" t="s">
        <v>165</v>
      </c>
      <c r="C64" s="389" t="s">
        <v>633</v>
      </c>
      <c r="D64" s="390">
        <v>462</v>
      </c>
      <c r="E64" s="391">
        <v>4.7619047619047601</v>
      </c>
      <c r="F64" s="392">
        <v>17782</v>
      </c>
      <c r="G64" s="393">
        <v>11.881887186096</v>
      </c>
      <c r="H64" s="394">
        <v>4.9783549783549788</v>
      </c>
      <c r="I64" s="395">
        <v>2</v>
      </c>
      <c r="J64" s="396">
        <v>26.148659463091064</v>
      </c>
      <c r="K64" s="397">
        <v>200.8228665411857</v>
      </c>
      <c r="L64" s="398">
        <v>116.8031431038609</v>
      </c>
      <c r="M64" s="398">
        <v>194.18419446381145</v>
      </c>
      <c r="N64" s="399">
        <v>58.295535431202637</v>
      </c>
      <c r="O64" s="398">
        <v>535.01381537644295</v>
      </c>
      <c r="P64" s="400">
        <v>93.958871135192808</v>
      </c>
      <c r="Q64" s="401">
        <v>105.90509793974707</v>
      </c>
      <c r="R64" s="402">
        <v>69</v>
      </c>
    </row>
    <row r="65" spans="1:18" ht="15" customHeight="1">
      <c r="A65" s="388" t="s">
        <v>168</v>
      </c>
      <c r="B65" s="389" t="s">
        <v>169</v>
      </c>
      <c r="C65" s="389" t="s">
        <v>633</v>
      </c>
      <c r="D65" s="390">
        <v>2308</v>
      </c>
      <c r="E65" s="391">
        <v>9.6437880104257196</v>
      </c>
      <c r="F65" s="392">
        <v>15199</v>
      </c>
      <c r="G65" s="403">
        <v>19.174359981666996</v>
      </c>
      <c r="H65" s="394">
        <v>3.2062391681109186</v>
      </c>
      <c r="I65" s="395">
        <v>2.8</v>
      </c>
      <c r="J65" s="396">
        <v>25.573770491803277</v>
      </c>
      <c r="K65" s="397">
        <v>99.162213380053444</v>
      </c>
      <c r="L65" s="398">
        <v>99.836406030569222</v>
      </c>
      <c r="M65" s="398">
        <v>120.33124934276651</v>
      </c>
      <c r="N65" s="399">
        <v>90.515976448752809</v>
      </c>
      <c r="O65" s="398">
        <v>382.15272526888782</v>
      </c>
      <c r="P65" s="400">
        <v>96.071032061466298</v>
      </c>
      <c r="Q65" s="401">
        <v>93.109132392172995</v>
      </c>
      <c r="R65" s="402">
        <v>228</v>
      </c>
    </row>
    <row r="66" spans="1:18" ht="15" customHeight="1">
      <c r="A66" s="388" t="s">
        <v>170</v>
      </c>
      <c r="B66" s="389" t="s">
        <v>171</v>
      </c>
      <c r="C66" s="389" t="s">
        <v>633</v>
      </c>
      <c r="D66" s="390">
        <v>1415</v>
      </c>
      <c r="E66" s="391">
        <v>8.0157687253613705</v>
      </c>
      <c r="F66" s="392">
        <v>17077</v>
      </c>
      <c r="G66" s="393">
        <v>11.706650117608859</v>
      </c>
      <c r="H66" s="394">
        <v>1.7667844522968199</v>
      </c>
      <c r="I66" s="395">
        <v>1.5</v>
      </c>
      <c r="J66" s="396">
        <v>18.71657754010695</v>
      </c>
      <c r="K66" s="397">
        <v>119.30226497879951</v>
      </c>
      <c r="L66" s="398">
        <v>112.17226829291602</v>
      </c>
      <c r="M66" s="398">
        <v>197.09094136770932</v>
      </c>
      <c r="N66" s="399">
        <v>164.26218187086491</v>
      </c>
      <c r="O66" s="398">
        <v>713.35175383525723</v>
      </c>
      <c r="P66" s="400">
        <v>131.26857832773277</v>
      </c>
      <c r="Q66" s="401">
        <v>113.31696119745902</v>
      </c>
      <c r="R66" s="402">
        <v>43</v>
      </c>
    </row>
    <row r="67" spans="1:18" ht="15" customHeight="1">
      <c r="A67" s="388" t="s">
        <v>172</v>
      </c>
      <c r="B67" s="389" t="s">
        <v>173</v>
      </c>
      <c r="C67" s="389" t="s">
        <v>637</v>
      </c>
      <c r="D67" s="390">
        <v>653</v>
      </c>
      <c r="E67" s="391">
        <v>4.1297935103244798</v>
      </c>
      <c r="F67" s="392">
        <v>18610</v>
      </c>
      <c r="G67" s="393">
        <v>12.699769206015135</v>
      </c>
      <c r="H67" s="394">
        <v>1.8376722817764166</v>
      </c>
      <c r="I67" s="395">
        <v>1.2</v>
      </c>
      <c r="J67" s="396">
        <v>8.0459770114942533</v>
      </c>
      <c r="K67" s="397">
        <v>231.56106039953059</v>
      </c>
      <c r="L67" s="398">
        <v>122.24195777543872</v>
      </c>
      <c r="M67" s="398">
        <v>181.67847419220141</v>
      </c>
      <c r="N67" s="399">
        <v>157.92580206371437</v>
      </c>
      <c r="O67" s="398">
        <v>891.68969229407162</v>
      </c>
      <c r="P67" s="400">
        <v>305.35738808857622</v>
      </c>
      <c r="Q67" s="401">
        <v>128.24378000173073</v>
      </c>
      <c r="R67" s="402">
        <v>10</v>
      </c>
    </row>
    <row r="68" spans="1:18" ht="15" customHeight="1">
      <c r="A68" s="388" t="s">
        <v>174</v>
      </c>
      <c r="B68" s="389" t="s">
        <v>175</v>
      </c>
      <c r="C68" s="389" t="s">
        <v>641</v>
      </c>
      <c r="D68" s="390">
        <v>2729</v>
      </c>
      <c r="E68" s="391">
        <v>6.8778979907264297</v>
      </c>
      <c r="F68" s="392">
        <v>14837</v>
      </c>
      <c r="G68" s="403">
        <v>20.166264994990389</v>
      </c>
      <c r="H68" s="394">
        <v>5.6797361670941733</v>
      </c>
      <c r="I68" s="395">
        <v>8</v>
      </c>
      <c r="J68" s="396">
        <v>22.650602409638555</v>
      </c>
      <c r="K68" s="397">
        <v>139.03948063365124</v>
      </c>
      <c r="L68" s="398">
        <v>97.458566765942209</v>
      </c>
      <c r="M68" s="398">
        <v>114.41259412762342</v>
      </c>
      <c r="N68" s="399">
        <v>51.09671655369776</v>
      </c>
      <c r="O68" s="398">
        <v>133.75345384411074</v>
      </c>
      <c r="P68" s="400">
        <v>108.46945615031963</v>
      </c>
      <c r="Q68" s="401">
        <v>89.91676722807928</v>
      </c>
      <c r="R68" s="402">
        <v>271</v>
      </c>
    </row>
    <row r="69" spans="1:18" ht="15" customHeight="1">
      <c r="A69" s="388" t="s">
        <v>176</v>
      </c>
      <c r="B69" s="389" t="s">
        <v>177</v>
      </c>
      <c r="C69" s="389" t="s">
        <v>639</v>
      </c>
      <c r="D69" s="390">
        <v>1671</v>
      </c>
      <c r="E69" s="391">
        <v>7.228915662650599</v>
      </c>
      <c r="F69" s="392">
        <v>14750</v>
      </c>
      <c r="G69" s="403">
        <v>17.530296960288446</v>
      </c>
      <c r="H69" s="394">
        <v>3.8898862956313582</v>
      </c>
      <c r="I69" s="395">
        <v>5.9</v>
      </c>
      <c r="J69" s="396">
        <v>18.442622950819672</v>
      </c>
      <c r="K69" s="397">
        <v>132.28807875332075</v>
      </c>
      <c r="L69" s="398">
        <v>96.887097108421344</v>
      </c>
      <c r="M69" s="398">
        <v>131.61640656565186</v>
      </c>
      <c r="N69" s="399">
        <v>74.60780263827543</v>
      </c>
      <c r="O69" s="398">
        <v>181.36061538184507</v>
      </c>
      <c r="P69" s="400">
        <v>133.21849779189992</v>
      </c>
      <c r="Q69" s="401">
        <v>94.682070914058741</v>
      </c>
      <c r="R69" s="402">
        <v>194</v>
      </c>
    </row>
    <row r="70" spans="1:18" ht="15" customHeight="1">
      <c r="A70" s="388" t="s">
        <v>178</v>
      </c>
      <c r="B70" s="389" t="s">
        <v>179</v>
      </c>
      <c r="C70" s="389" t="s">
        <v>632</v>
      </c>
      <c r="D70" s="390">
        <v>2085</v>
      </c>
      <c r="E70" s="391">
        <v>4.5275590551181102</v>
      </c>
      <c r="F70" s="392">
        <v>17767</v>
      </c>
      <c r="G70" s="403">
        <v>18.17281168654571</v>
      </c>
      <c r="H70" s="394">
        <v>4.1247002398081536</v>
      </c>
      <c r="I70" s="395">
        <v>4.4000000000000004</v>
      </c>
      <c r="J70" s="396">
        <v>13.764044943820226</v>
      </c>
      <c r="K70" s="397">
        <v>211.21742485077081</v>
      </c>
      <c r="L70" s="398">
        <v>116.70461385256421</v>
      </c>
      <c r="M70" s="398">
        <v>126.96300009811537</v>
      </c>
      <c r="N70" s="399">
        <v>70.360475224084425</v>
      </c>
      <c r="O70" s="398">
        <v>243.18809789838315</v>
      </c>
      <c r="P70" s="400">
        <v>178.50119894833026</v>
      </c>
      <c r="Q70" s="401">
        <v>104.03435908320924</v>
      </c>
      <c r="R70" s="402">
        <v>79</v>
      </c>
    </row>
    <row r="71" spans="1:18" ht="15" customHeight="1">
      <c r="A71" s="388" t="s">
        <v>180</v>
      </c>
      <c r="B71" s="389" t="s">
        <v>181</v>
      </c>
      <c r="C71" s="389" t="s">
        <v>635</v>
      </c>
      <c r="D71" s="390">
        <v>7737</v>
      </c>
      <c r="E71" s="391">
        <v>7.4792960662525898</v>
      </c>
      <c r="F71" s="392">
        <v>15311</v>
      </c>
      <c r="G71" s="403">
        <v>19.534792758423603</v>
      </c>
      <c r="H71" s="394">
        <v>3.489724699495929</v>
      </c>
      <c r="I71" s="395">
        <v>5.2</v>
      </c>
      <c r="J71" s="396">
        <v>21.192660550458715</v>
      </c>
      <c r="K71" s="397">
        <v>127.85954132726002</v>
      </c>
      <c r="L71" s="398">
        <v>100.57209110691791</v>
      </c>
      <c r="M71" s="398">
        <v>118.11104015664638</v>
      </c>
      <c r="N71" s="399">
        <v>83.162969580871732</v>
      </c>
      <c r="O71" s="398">
        <v>205.77454437555497</v>
      </c>
      <c r="P71" s="400">
        <v>115.93157541502895</v>
      </c>
      <c r="Q71" s="401">
        <v>93.795594963199292</v>
      </c>
      <c r="R71" s="402">
        <v>207</v>
      </c>
    </row>
    <row r="72" spans="1:18" ht="15" customHeight="1">
      <c r="A72" s="388" t="s">
        <v>522</v>
      </c>
      <c r="B72" s="389" t="s">
        <v>523</v>
      </c>
      <c r="C72" s="389" t="s">
        <v>638</v>
      </c>
      <c r="D72" s="390">
        <v>1197</v>
      </c>
      <c r="E72" s="391">
        <v>11.6504854368932</v>
      </c>
      <c r="F72" s="392">
        <v>15142</v>
      </c>
      <c r="G72" s="403">
        <v>14.6547071092824</v>
      </c>
      <c r="H72" s="394">
        <v>5.8479532163742682</v>
      </c>
      <c r="I72" s="395">
        <v>2.4</v>
      </c>
      <c r="J72" s="396">
        <v>25.157232704402517</v>
      </c>
      <c r="K72" s="397">
        <v>82.082362118024307</v>
      </c>
      <c r="L72" s="398">
        <v>99.461994875641764</v>
      </c>
      <c r="M72" s="398">
        <v>157.44256604626989</v>
      </c>
      <c r="N72" s="399">
        <v>49.626913604095243</v>
      </c>
      <c r="O72" s="398">
        <v>445.84484614703581</v>
      </c>
      <c r="P72" s="400">
        <v>97.661716362811873</v>
      </c>
      <c r="Q72" s="401">
        <v>93.570750222918022</v>
      </c>
      <c r="R72" s="402">
        <v>212</v>
      </c>
    </row>
    <row r="73" spans="1:18" ht="15" customHeight="1">
      <c r="A73" s="408" t="s">
        <v>519</v>
      </c>
      <c r="B73" s="409" t="s">
        <v>21</v>
      </c>
      <c r="C73" s="409" t="s">
        <v>643</v>
      </c>
      <c r="D73" s="410">
        <v>57752</v>
      </c>
      <c r="E73" s="391">
        <v>7.7719451735199803</v>
      </c>
      <c r="F73" s="392">
        <v>16959</v>
      </c>
      <c r="G73" s="403">
        <v>23.259815909398547</v>
      </c>
      <c r="H73" s="394">
        <v>2.8345338689569193</v>
      </c>
      <c r="I73" s="395">
        <v>7.3</v>
      </c>
      <c r="J73" s="396">
        <v>13.771699105733825</v>
      </c>
      <c r="K73" s="397">
        <v>123.04504768511126</v>
      </c>
      <c r="L73" s="398">
        <v>111.39717151604864</v>
      </c>
      <c r="M73" s="398">
        <v>99.195741743151075</v>
      </c>
      <c r="N73" s="399">
        <v>102.38574751502027</v>
      </c>
      <c r="O73" s="398">
        <v>146.57912750039534</v>
      </c>
      <c r="P73" s="400">
        <v>178.40198990607394</v>
      </c>
      <c r="Q73" s="401">
        <v>99.153688630177612</v>
      </c>
      <c r="R73" s="402">
        <v>129</v>
      </c>
    </row>
    <row r="74" spans="1:18" ht="15" customHeight="1">
      <c r="A74" s="388" t="s">
        <v>182</v>
      </c>
      <c r="B74" s="389" t="s">
        <v>183</v>
      </c>
      <c r="C74" s="389" t="s">
        <v>632</v>
      </c>
      <c r="D74" s="390">
        <v>9461</v>
      </c>
      <c r="E74" s="391">
        <v>7.5707837505129296</v>
      </c>
      <c r="F74" s="392">
        <v>17265</v>
      </c>
      <c r="G74" s="403">
        <v>20.955133626091477</v>
      </c>
      <c r="H74" s="394">
        <v>2.4733114892717474</v>
      </c>
      <c r="I74" s="395">
        <v>4.3</v>
      </c>
      <c r="J74" s="396">
        <v>15.914137675795706</v>
      </c>
      <c r="K74" s="397">
        <v>126.31444722180129</v>
      </c>
      <c r="L74" s="398">
        <v>113.40716824250133</v>
      </c>
      <c r="M74" s="398">
        <v>110.1054630865785</v>
      </c>
      <c r="N74" s="399">
        <v>117.33898875602164</v>
      </c>
      <c r="O74" s="398">
        <v>248.84363505881069</v>
      </c>
      <c r="P74" s="400">
        <v>154.38464684061296</v>
      </c>
      <c r="Q74" s="401">
        <v>100.97069316181555</v>
      </c>
      <c r="R74" s="402">
        <v>110</v>
      </c>
    </row>
    <row r="75" spans="1:18" ht="15" customHeight="1">
      <c r="A75" s="388" t="s">
        <v>184</v>
      </c>
      <c r="B75" s="389" t="s">
        <v>185</v>
      </c>
      <c r="C75" s="389" t="s">
        <v>632</v>
      </c>
      <c r="D75" s="390">
        <v>4823</v>
      </c>
      <c r="E75" s="391">
        <v>5.6831922611850096</v>
      </c>
      <c r="F75" s="392">
        <v>19840</v>
      </c>
      <c r="G75" s="403">
        <v>21.115662434245767</v>
      </c>
      <c r="H75" s="394">
        <v>1.9697283848227245</v>
      </c>
      <c r="I75" s="395">
        <v>2.1</v>
      </c>
      <c r="J75" s="396">
        <v>11.563517915309445</v>
      </c>
      <c r="K75" s="397">
        <v>168.26799455882514</v>
      </c>
      <c r="L75" s="398">
        <v>130.32135638176811</v>
      </c>
      <c r="M75" s="398">
        <v>109.26840202749003</v>
      </c>
      <c r="N75" s="399">
        <v>147.33801435060099</v>
      </c>
      <c r="O75" s="398">
        <v>509.53696702518374</v>
      </c>
      <c r="P75" s="400">
        <v>212.46981609271504</v>
      </c>
      <c r="Q75" s="401">
        <v>113.01455187579003</v>
      </c>
      <c r="R75" s="402">
        <v>45</v>
      </c>
    </row>
    <row r="76" spans="1:18" ht="15" customHeight="1">
      <c r="A76" s="404" t="s">
        <v>186</v>
      </c>
      <c r="B76" s="405" t="s">
        <v>187</v>
      </c>
      <c r="C76" s="405" t="s">
        <v>641</v>
      </c>
      <c r="D76" s="390">
        <v>387</v>
      </c>
      <c r="E76" s="391">
        <v>4.3715846994535497</v>
      </c>
      <c r="F76" s="392">
        <v>14293</v>
      </c>
      <c r="G76" s="393">
        <v>17.27289920169666</v>
      </c>
      <c r="H76" s="394">
        <v>2.3255813953488373</v>
      </c>
      <c r="I76" s="395">
        <v>1</v>
      </c>
      <c r="J76" s="396">
        <v>20.873686494513272</v>
      </c>
      <c r="K76" s="397">
        <v>218.75347962522017</v>
      </c>
      <c r="L76" s="398">
        <v>93.885239252248567</v>
      </c>
      <c r="M76" s="398">
        <v>133.57773150874979</v>
      </c>
      <c r="N76" s="399">
        <v>124.79282368281257</v>
      </c>
      <c r="O76" s="398">
        <v>1070.0276307528859</v>
      </c>
      <c r="P76" s="400">
        <v>117.70314388387592</v>
      </c>
      <c r="Q76" s="401">
        <v>103.61561056984199</v>
      </c>
      <c r="R76" s="402">
        <v>84</v>
      </c>
    </row>
    <row r="77" spans="1:18" ht="15" customHeight="1">
      <c r="A77" s="388" t="s">
        <v>188</v>
      </c>
      <c r="B77" s="389" t="s">
        <v>189</v>
      </c>
      <c r="C77" s="389" t="s">
        <v>637</v>
      </c>
      <c r="D77" s="390">
        <v>342</v>
      </c>
      <c r="E77" s="391">
        <v>4.19161676646707</v>
      </c>
      <c r="F77" s="392">
        <v>16412</v>
      </c>
      <c r="G77" s="393">
        <v>15.925343226803784</v>
      </c>
      <c r="H77" s="394">
        <v>2.9239766081871341</v>
      </c>
      <c r="I77" s="395">
        <v>0.3</v>
      </c>
      <c r="J77" s="396">
        <v>25.389043143459073</v>
      </c>
      <c r="K77" s="397">
        <v>228.14570552638071</v>
      </c>
      <c r="L77" s="398">
        <v>107.80413815209567</v>
      </c>
      <c r="M77" s="398">
        <v>144.88068854042558</v>
      </c>
      <c r="N77" s="399">
        <v>99.253827208190486</v>
      </c>
      <c r="O77" s="398">
        <v>3566.7587691762865</v>
      </c>
      <c r="P77" s="400">
        <v>96.770032291806913</v>
      </c>
      <c r="Q77" s="401">
        <v>116.43564385038155</v>
      </c>
      <c r="R77" s="402">
        <v>32</v>
      </c>
    </row>
    <row r="78" spans="1:18" ht="15" customHeight="1">
      <c r="A78" s="388" t="s">
        <v>190</v>
      </c>
      <c r="B78" s="389" t="s">
        <v>191</v>
      </c>
      <c r="C78" s="389" t="s">
        <v>632</v>
      </c>
      <c r="D78" s="390">
        <v>15529</v>
      </c>
      <c r="E78" s="391">
        <v>6.6257515030060095</v>
      </c>
      <c r="F78" s="392">
        <v>17036</v>
      </c>
      <c r="G78" s="403">
        <v>19.987807343282952</v>
      </c>
      <c r="H78" s="394">
        <v>2.3890784982935154</v>
      </c>
      <c r="I78" s="395">
        <v>6.6</v>
      </c>
      <c r="J78" s="396">
        <v>19.656328583403184</v>
      </c>
      <c r="K78" s="397">
        <v>144.33070181517928</v>
      </c>
      <c r="L78" s="398">
        <v>111.90295500603837</v>
      </c>
      <c r="M78" s="398">
        <v>115.4341070191129</v>
      </c>
      <c r="N78" s="399">
        <v>121.47607089390061</v>
      </c>
      <c r="O78" s="398">
        <v>162.12539859892212</v>
      </c>
      <c r="P78" s="400">
        <v>124.992747980673</v>
      </c>
      <c r="Q78" s="401">
        <v>99.895800407343117</v>
      </c>
      <c r="R78" s="402">
        <v>119</v>
      </c>
    </row>
    <row r="79" spans="1:18" ht="15" customHeight="1">
      <c r="A79" s="406" t="s">
        <v>192</v>
      </c>
      <c r="B79" s="407" t="s">
        <v>51</v>
      </c>
      <c r="C79" s="407" t="s">
        <v>632</v>
      </c>
      <c r="D79" s="390">
        <v>90076</v>
      </c>
      <c r="E79" s="391">
        <v>9.2681360519254099</v>
      </c>
      <c r="F79" s="392">
        <v>14101</v>
      </c>
      <c r="G79" s="403">
        <v>26.220417525281132</v>
      </c>
      <c r="H79" s="394">
        <v>3.5037079799280604</v>
      </c>
      <c r="I79" s="395">
        <v>14.3</v>
      </c>
      <c r="J79" s="396">
        <v>26.252693965517242</v>
      </c>
      <c r="K79" s="397">
        <v>103.18141200389152</v>
      </c>
      <c r="L79" s="398">
        <v>92.624064835650799</v>
      </c>
      <c r="M79" s="398">
        <v>87.995345219705712</v>
      </c>
      <c r="N79" s="399">
        <v>82.831066599264801</v>
      </c>
      <c r="O79" s="398">
        <v>74.827107045656348</v>
      </c>
      <c r="P79" s="400">
        <v>93.586529751108017</v>
      </c>
      <c r="Q79" s="401">
        <v>86.196350286064188</v>
      </c>
      <c r="R79" s="402">
        <v>299</v>
      </c>
    </row>
    <row r="80" spans="1:18" ht="15" customHeight="1">
      <c r="A80" s="408" t="s">
        <v>193</v>
      </c>
      <c r="B80" s="409" t="s">
        <v>194</v>
      </c>
      <c r="C80" s="409" t="s">
        <v>642</v>
      </c>
      <c r="D80" s="410">
        <v>16950</v>
      </c>
      <c r="E80" s="391">
        <v>10.3978188127401</v>
      </c>
      <c r="F80" s="392">
        <v>15328</v>
      </c>
      <c r="G80" s="403">
        <v>25.530400820032611</v>
      </c>
      <c r="H80" s="394">
        <v>2.3539823008849559</v>
      </c>
      <c r="I80" s="395">
        <v>6.9</v>
      </c>
      <c r="J80" s="396">
        <v>26.609247506799637</v>
      </c>
      <c r="K80" s="397">
        <v>91.971151036995821</v>
      </c>
      <c r="L80" s="398">
        <v>100.68375759172083</v>
      </c>
      <c r="M80" s="398">
        <v>90.373618033114298</v>
      </c>
      <c r="N80" s="399">
        <v>123.2871924825828</v>
      </c>
      <c r="O80" s="398">
        <v>155.07646822505592</v>
      </c>
      <c r="P80" s="400">
        <v>92.332506743108226</v>
      </c>
      <c r="Q80" s="401">
        <v>91.2632748754734</v>
      </c>
      <c r="R80" s="402">
        <v>250</v>
      </c>
    </row>
    <row r="81" spans="1:18" ht="15" customHeight="1">
      <c r="A81" s="388" t="s">
        <v>195</v>
      </c>
      <c r="B81" s="389" t="s">
        <v>196</v>
      </c>
      <c r="C81" s="389" t="s">
        <v>634</v>
      </c>
      <c r="D81" s="390">
        <v>5920</v>
      </c>
      <c r="E81" s="391">
        <v>7.977386934673369</v>
      </c>
      <c r="F81" s="392">
        <v>15754</v>
      </c>
      <c r="G81" s="403">
        <v>25.212595212353335</v>
      </c>
      <c r="H81" s="394">
        <v>1.7736486486486487</v>
      </c>
      <c r="I81" s="395">
        <v>2.6</v>
      </c>
      <c r="J81" s="396">
        <v>19.158878504672895</v>
      </c>
      <c r="K81" s="397">
        <v>119.87626679173881</v>
      </c>
      <c r="L81" s="398">
        <v>103.4819883285471</v>
      </c>
      <c r="M81" s="398">
        <v>91.512780517391846</v>
      </c>
      <c r="N81" s="399">
        <v>163.62647091965681</v>
      </c>
      <c r="O81" s="398">
        <v>411.54908875110993</v>
      </c>
      <c r="P81" s="400">
        <v>128.23811812634909</v>
      </c>
      <c r="Q81" s="401">
        <v>99.13593325751377</v>
      </c>
      <c r="R81" s="402">
        <v>130</v>
      </c>
    </row>
    <row r="82" spans="1:18" ht="15" customHeight="1">
      <c r="A82" s="411" t="s">
        <v>197</v>
      </c>
      <c r="B82" s="412" t="s">
        <v>198</v>
      </c>
      <c r="C82" s="412" t="s">
        <v>632</v>
      </c>
      <c r="D82" s="410">
        <v>22392</v>
      </c>
      <c r="E82" s="391">
        <v>9.0536478732125012</v>
      </c>
      <c r="F82" s="392">
        <v>15138</v>
      </c>
      <c r="G82" s="403">
        <v>20.448711621339786</v>
      </c>
      <c r="H82" s="394">
        <v>2.4964272954626652</v>
      </c>
      <c r="I82" s="395">
        <v>7.1</v>
      </c>
      <c r="J82" s="396">
        <v>27.297895902547065</v>
      </c>
      <c r="K82" s="397">
        <v>105.62586240086594</v>
      </c>
      <c r="L82" s="398">
        <v>99.435720408629308</v>
      </c>
      <c r="M82" s="398">
        <v>112.83227690169578</v>
      </c>
      <c r="N82" s="399">
        <v>116.25248191977116</v>
      </c>
      <c r="O82" s="398">
        <v>150.70811700744872</v>
      </c>
      <c r="P82" s="400">
        <v>90.003219794730384</v>
      </c>
      <c r="Q82" s="401">
        <v>92.96301635628393</v>
      </c>
      <c r="R82" s="402">
        <v>229</v>
      </c>
    </row>
    <row r="83" spans="1:18" ht="15" customHeight="1">
      <c r="A83" s="388" t="s">
        <v>199</v>
      </c>
      <c r="B83" s="389" t="s">
        <v>38</v>
      </c>
      <c r="C83" s="389" t="s">
        <v>632</v>
      </c>
      <c r="D83" s="390">
        <v>46968</v>
      </c>
      <c r="E83" s="391">
        <v>7.8212290502793298</v>
      </c>
      <c r="F83" s="392">
        <v>16998</v>
      </c>
      <c r="G83" s="403">
        <v>28.27604084539302</v>
      </c>
      <c r="H83" s="394">
        <v>3.6918753193663769</v>
      </c>
      <c r="I83" s="395">
        <v>10</v>
      </c>
      <c r="J83" s="396">
        <v>17.038260390861549</v>
      </c>
      <c r="K83" s="397">
        <v>122.26970445874906</v>
      </c>
      <c r="L83" s="398">
        <v>111.65334756942006</v>
      </c>
      <c r="M83" s="398">
        <v>81.598223193890192</v>
      </c>
      <c r="N83" s="399">
        <v>78.609336427863269</v>
      </c>
      <c r="O83" s="398">
        <v>107.00276307528858</v>
      </c>
      <c r="P83" s="400">
        <v>144.19890695932597</v>
      </c>
      <c r="Q83" s="401">
        <v>93.499963117818382</v>
      </c>
      <c r="R83" s="402">
        <v>214</v>
      </c>
    </row>
    <row r="84" spans="1:18" ht="15" customHeight="1">
      <c r="A84" s="408" t="s">
        <v>200</v>
      </c>
      <c r="B84" s="407" t="s">
        <v>608</v>
      </c>
      <c r="C84" s="407" t="s">
        <v>638</v>
      </c>
      <c r="D84" s="390">
        <v>269</v>
      </c>
      <c r="E84" s="391">
        <v>4.4117647058823497</v>
      </c>
      <c r="F84" s="392">
        <v>16032</v>
      </c>
      <c r="G84" s="393">
        <v>11.164476800198839</v>
      </c>
      <c r="H84" s="394">
        <v>4.0892193308550189</v>
      </c>
      <c r="I84" s="395">
        <v>0</v>
      </c>
      <c r="J84" s="396">
        <v>22.554158548492264</v>
      </c>
      <c r="K84" s="397">
        <v>216.76118928254971</v>
      </c>
      <c r="L84" s="398">
        <v>105.30806378591261</v>
      </c>
      <c r="M84" s="398">
        <v>206.66214218841338</v>
      </c>
      <c r="N84" s="399">
        <v>70.970971608195725</v>
      </c>
      <c r="O84" s="398">
        <v>3567</v>
      </c>
      <c r="P84" s="400">
        <v>108.93328250611486</v>
      </c>
      <c r="Q84" s="401">
        <v>120.29655425627979</v>
      </c>
      <c r="R84" s="402">
        <v>16</v>
      </c>
    </row>
    <row r="85" spans="1:18" ht="15" customHeight="1">
      <c r="A85" s="408" t="s">
        <v>498</v>
      </c>
      <c r="B85" s="407" t="s">
        <v>626</v>
      </c>
      <c r="C85" s="407" t="s">
        <v>635</v>
      </c>
      <c r="D85" s="390">
        <v>2265</v>
      </c>
      <c r="E85" s="391">
        <v>6.5727699530516395</v>
      </c>
      <c r="F85" s="392">
        <v>16157</v>
      </c>
      <c r="G85" s="403">
        <v>15.766472388723068</v>
      </c>
      <c r="H85" s="394">
        <v>4.9448123620309055</v>
      </c>
      <c r="I85" s="395">
        <v>5</v>
      </c>
      <c r="J85" s="396">
        <v>16.519174041297934</v>
      </c>
      <c r="K85" s="397">
        <v>145.49411759616518</v>
      </c>
      <c r="L85" s="398">
        <v>106.12914088005178</v>
      </c>
      <c r="M85" s="398">
        <v>146.34057860604301</v>
      </c>
      <c r="N85" s="399">
        <v>58.690977085043698</v>
      </c>
      <c r="O85" s="398">
        <v>214.00552615057717</v>
      </c>
      <c r="P85" s="400">
        <v>148.73010712934965</v>
      </c>
      <c r="Q85" s="401">
        <v>98.659046672465394</v>
      </c>
      <c r="R85" s="402">
        <v>138</v>
      </c>
    </row>
    <row r="86" spans="1:18" ht="15" customHeight="1">
      <c r="A86" s="388" t="s">
        <v>201</v>
      </c>
      <c r="B86" s="389" t="s">
        <v>609</v>
      </c>
      <c r="C86" s="389" t="s">
        <v>641</v>
      </c>
      <c r="D86" s="390">
        <v>403</v>
      </c>
      <c r="E86" s="391">
        <v>3.2258064516128995</v>
      </c>
      <c r="F86" s="392">
        <v>16123</v>
      </c>
      <c r="G86" s="393">
        <v>19.43995375012506</v>
      </c>
      <c r="H86" s="394">
        <v>6.4516129032258061</v>
      </c>
      <c r="I86" s="395">
        <v>2.2000000000000002</v>
      </c>
      <c r="J86" s="396">
        <v>20.873686494513272</v>
      </c>
      <c r="K86" s="397">
        <v>296.45280298936962</v>
      </c>
      <c r="L86" s="398">
        <v>105.90580791044592</v>
      </c>
      <c r="M86" s="398">
        <v>118.68725211998471</v>
      </c>
      <c r="N86" s="399">
        <v>44.983459699618493</v>
      </c>
      <c r="O86" s="398">
        <v>486.3761957967663</v>
      </c>
      <c r="P86" s="400">
        <v>117.70314388387592</v>
      </c>
      <c r="Q86" s="401">
        <v>98.947074167393481</v>
      </c>
      <c r="R86" s="402">
        <v>132</v>
      </c>
    </row>
    <row r="87" spans="1:18" ht="15" customHeight="1">
      <c r="A87" s="388" t="s">
        <v>290</v>
      </c>
      <c r="B87" s="389" t="s">
        <v>291</v>
      </c>
      <c r="C87" s="389" t="s">
        <v>636</v>
      </c>
      <c r="D87" s="390">
        <v>1157</v>
      </c>
      <c r="E87" s="391">
        <v>8.6294416243654801</v>
      </c>
      <c r="F87" s="392">
        <v>15831</v>
      </c>
      <c r="G87" s="403">
        <v>22.940093359535563</v>
      </c>
      <c r="H87" s="394">
        <v>5.2722558340535866</v>
      </c>
      <c r="I87" s="395">
        <v>7.2</v>
      </c>
      <c r="J87" s="396">
        <v>18.518518518518519</v>
      </c>
      <c r="K87" s="397">
        <v>110.81822047230693</v>
      </c>
      <c r="L87" s="398">
        <v>103.98777181853683</v>
      </c>
      <c r="M87" s="398">
        <v>100.5782607673157</v>
      </c>
      <c r="N87" s="399">
        <v>55.045862371717178</v>
      </c>
      <c r="O87" s="398">
        <v>148.61494871567859</v>
      </c>
      <c r="P87" s="400">
        <v>132.67252034193311</v>
      </c>
      <c r="Q87" s="401">
        <v>90.989105533660833</v>
      </c>
      <c r="R87" s="402">
        <v>256</v>
      </c>
    </row>
    <row r="88" spans="1:18" ht="15" customHeight="1">
      <c r="A88" s="388" t="s">
        <v>202</v>
      </c>
      <c r="B88" s="389" t="s">
        <v>203</v>
      </c>
      <c r="C88" s="389" t="s">
        <v>638</v>
      </c>
      <c r="D88" s="390">
        <v>46</v>
      </c>
      <c r="E88" s="391">
        <v>4.7619047619047601</v>
      </c>
      <c r="F88" s="392">
        <v>17217</v>
      </c>
      <c r="G88" s="393">
        <v>14.335838038717894</v>
      </c>
      <c r="H88" s="394">
        <v>0</v>
      </c>
      <c r="I88" s="395">
        <v>0</v>
      </c>
      <c r="J88" s="396">
        <v>22.554158548492264</v>
      </c>
      <c r="K88" s="397">
        <v>200.8228665411857</v>
      </c>
      <c r="L88" s="398">
        <v>113.09187463835188</v>
      </c>
      <c r="M88" s="398">
        <v>160.94452837082156</v>
      </c>
      <c r="N88" s="399">
        <v>330</v>
      </c>
      <c r="O88" s="398">
        <v>3567</v>
      </c>
      <c r="P88" s="400">
        <v>108.93328250611486</v>
      </c>
      <c r="Q88" s="401">
        <v>136.10896406035909</v>
      </c>
      <c r="R88" s="402">
        <v>4</v>
      </c>
    </row>
    <row r="89" spans="1:18" ht="15" customHeight="1">
      <c r="A89" s="388" t="s">
        <v>206</v>
      </c>
      <c r="B89" s="389" t="s">
        <v>207</v>
      </c>
      <c r="C89" s="389" t="s">
        <v>631</v>
      </c>
      <c r="D89" s="390">
        <v>1631</v>
      </c>
      <c r="E89" s="391">
        <v>12.4685138539043</v>
      </c>
      <c r="F89" s="392">
        <v>14307</v>
      </c>
      <c r="G89" s="403">
        <v>22.978667293133366</v>
      </c>
      <c r="H89" s="394">
        <v>2.2685469037400368</v>
      </c>
      <c r="I89" s="395">
        <v>3</v>
      </c>
      <c r="J89" s="396">
        <v>32.258064516129032</v>
      </c>
      <c r="K89" s="397">
        <v>76.697140949351208</v>
      </c>
      <c r="L89" s="398">
        <v>93.97719988679215</v>
      </c>
      <c r="M89" s="398">
        <v>100.40942159562969</v>
      </c>
      <c r="N89" s="399">
        <v>127.93029253718876</v>
      </c>
      <c r="O89" s="398">
        <v>356.67587691762861</v>
      </c>
      <c r="P89" s="400">
        <v>76.163854270369015</v>
      </c>
      <c r="Q89" s="401">
        <v>90.483257215550893</v>
      </c>
      <c r="R89" s="402">
        <v>267</v>
      </c>
    </row>
    <row r="90" spans="1:18" ht="15" customHeight="1">
      <c r="A90" s="408" t="s">
        <v>204</v>
      </c>
      <c r="B90" s="409" t="s">
        <v>205</v>
      </c>
      <c r="C90" s="409" t="s">
        <v>636</v>
      </c>
      <c r="D90" s="410">
        <v>481</v>
      </c>
      <c r="E90" s="391">
        <v>5.6224899598393598</v>
      </c>
      <c r="F90" s="392">
        <v>14644</v>
      </c>
      <c r="G90" s="393">
        <v>20.219773749947436</v>
      </c>
      <c r="H90" s="394">
        <v>3.1185031185031189</v>
      </c>
      <c r="I90" s="395">
        <v>2.6</v>
      </c>
      <c r="J90" s="396">
        <v>18.017170712876094</v>
      </c>
      <c r="K90" s="397">
        <v>170.08467268284082</v>
      </c>
      <c r="L90" s="398">
        <v>96.19082373259134</v>
      </c>
      <c r="M90" s="398">
        <v>114.10981747250922</v>
      </c>
      <c r="N90" s="399">
        <v>93.062555335554791</v>
      </c>
      <c r="O90" s="398">
        <v>411.54908875110993</v>
      </c>
      <c r="P90" s="400">
        <v>136.36428071887968</v>
      </c>
      <c r="Q90" s="401">
        <v>96.517779711654484</v>
      </c>
      <c r="R90" s="402">
        <v>166</v>
      </c>
    </row>
    <row r="91" spans="1:18" ht="15" customHeight="1">
      <c r="A91" s="408" t="s">
        <v>208</v>
      </c>
      <c r="B91" s="409" t="s">
        <v>209</v>
      </c>
      <c r="C91" s="409" t="s">
        <v>635</v>
      </c>
      <c r="D91" s="410">
        <v>2261</v>
      </c>
      <c r="E91" s="391">
        <v>4.7822374039282707</v>
      </c>
      <c r="F91" s="392">
        <v>17490</v>
      </c>
      <c r="G91" s="403">
        <v>15.461255771586519</v>
      </c>
      <c r="H91" s="394">
        <v>2.7421494913754976</v>
      </c>
      <c r="I91" s="395">
        <v>2</v>
      </c>
      <c r="J91" s="396">
        <v>9.8360655737704921</v>
      </c>
      <c r="K91" s="397">
        <v>199.96902782289808</v>
      </c>
      <c r="L91" s="398">
        <v>114.88510701195182</v>
      </c>
      <c r="M91" s="398">
        <v>149.2294497955375</v>
      </c>
      <c r="N91" s="399">
        <v>105.83517417360811</v>
      </c>
      <c r="O91" s="398">
        <v>535.01381537644295</v>
      </c>
      <c r="P91" s="400">
        <v>249.78468335981233</v>
      </c>
      <c r="Q91" s="401">
        <v>113.57303576767561</v>
      </c>
      <c r="R91" s="402">
        <v>41</v>
      </c>
    </row>
    <row r="92" spans="1:18" ht="15" customHeight="1">
      <c r="A92" s="388" t="s">
        <v>210</v>
      </c>
      <c r="B92" s="389" t="s">
        <v>211</v>
      </c>
      <c r="C92" s="389" t="s">
        <v>633</v>
      </c>
      <c r="D92" s="390">
        <v>1555</v>
      </c>
      <c r="E92" s="391">
        <v>8.4507042253521103</v>
      </c>
      <c r="F92" s="392">
        <v>16381</v>
      </c>
      <c r="G92" s="393">
        <v>13.032976656212833</v>
      </c>
      <c r="H92" s="394">
        <v>3.1511254019292605</v>
      </c>
      <c r="I92" s="395">
        <v>2</v>
      </c>
      <c r="J92" s="396">
        <v>13.526570048309178</v>
      </c>
      <c r="K92" s="397">
        <v>113.16209146368399</v>
      </c>
      <c r="L92" s="398">
        <v>107.60051103274915</v>
      </c>
      <c r="M92" s="398">
        <v>177.03359353767084</v>
      </c>
      <c r="N92" s="399">
        <v>92.099117620680374</v>
      </c>
      <c r="O92" s="398">
        <v>535.01381537644295</v>
      </c>
      <c r="P92" s="400">
        <v>181.63499808717035</v>
      </c>
      <c r="Q92" s="401">
        <v>106.8910767784559</v>
      </c>
      <c r="R92" s="402">
        <v>67</v>
      </c>
    </row>
    <row r="93" spans="1:18" ht="15" customHeight="1">
      <c r="A93" s="388" t="s">
        <v>212</v>
      </c>
      <c r="B93" s="389" t="s">
        <v>213</v>
      </c>
      <c r="C93" s="389" t="s">
        <v>639</v>
      </c>
      <c r="D93" s="390">
        <v>1441</v>
      </c>
      <c r="E93" s="391">
        <v>6.7669172932330799</v>
      </c>
      <c r="F93" s="392">
        <v>15421</v>
      </c>
      <c r="G93" s="403">
        <v>16.987841799221489</v>
      </c>
      <c r="H93" s="394">
        <v>3.6086051353226929</v>
      </c>
      <c r="I93" s="395">
        <v>9.3000000000000007</v>
      </c>
      <c r="J93" s="396">
        <v>19.597989949748744</v>
      </c>
      <c r="K93" s="397">
        <v>141.31979497342698</v>
      </c>
      <c r="L93" s="398">
        <v>101.29463894976038</v>
      </c>
      <c r="M93" s="398">
        <v>135.81917698619444</v>
      </c>
      <c r="N93" s="399">
        <v>80.423282167680185</v>
      </c>
      <c r="O93" s="398">
        <v>115.05673448955761</v>
      </c>
      <c r="P93" s="400">
        <v>125.36482216545437</v>
      </c>
      <c r="Q93" s="401">
        <v>96.104304642010391</v>
      </c>
      <c r="R93" s="402">
        <v>174</v>
      </c>
    </row>
    <row r="94" spans="1:18" ht="15" customHeight="1">
      <c r="A94" s="388" t="s">
        <v>214</v>
      </c>
      <c r="B94" s="389" t="s">
        <v>610</v>
      </c>
      <c r="C94" s="389" t="s">
        <v>636</v>
      </c>
      <c r="D94" s="390">
        <v>20493</v>
      </c>
      <c r="E94" s="391">
        <v>9.1519570222563296</v>
      </c>
      <c r="F94" s="392">
        <v>14659</v>
      </c>
      <c r="G94" s="403">
        <v>20.099593997967585</v>
      </c>
      <c r="H94" s="394">
        <v>2.1568340408920119</v>
      </c>
      <c r="I94" s="395">
        <v>9.4</v>
      </c>
      <c r="J94" s="396">
        <v>28.145186096585668</v>
      </c>
      <c r="K94" s="397">
        <v>104.49124292828787</v>
      </c>
      <c r="L94" s="398">
        <v>96.289352983888037</v>
      </c>
      <c r="M94" s="398">
        <v>114.79210436664742</v>
      </c>
      <c r="N94" s="399">
        <v>134.55642090560235</v>
      </c>
      <c r="O94" s="398">
        <v>113.83272667583893</v>
      </c>
      <c r="P94" s="400">
        <v>87.293738844692271</v>
      </c>
      <c r="Q94" s="401">
        <v>93.392603638753357</v>
      </c>
      <c r="R94" s="402">
        <v>219</v>
      </c>
    </row>
    <row r="95" spans="1:18" ht="15" customHeight="1">
      <c r="A95" s="388" t="s">
        <v>219</v>
      </c>
      <c r="B95" s="389" t="s">
        <v>220</v>
      </c>
      <c r="C95" s="389" t="s">
        <v>633</v>
      </c>
      <c r="D95" s="390">
        <v>177</v>
      </c>
      <c r="E95" s="391">
        <v>10.1123595505618</v>
      </c>
      <c r="F95" s="392">
        <v>17639</v>
      </c>
      <c r="G95" s="393">
        <v>12.046944191231375</v>
      </c>
      <c r="H95" s="394">
        <v>2.2598870056497176</v>
      </c>
      <c r="I95" s="395">
        <v>4.3</v>
      </c>
      <c r="J95" s="396">
        <v>26.148659463091064</v>
      </c>
      <c r="K95" s="397">
        <v>94.56738159875934</v>
      </c>
      <c r="L95" s="398">
        <v>115.8638309081657</v>
      </c>
      <c r="M95" s="398">
        <v>191.52364743428745</v>
      </c>
      <c r="N95" s="399">
        <v>128.42052204568503</v>
      </c>
      <c r="O95" s="398">
        <v>248.84363505881069</v>
      </c>
      <c r="P95" s="400">
        <v>93.958871135192808</v>
      </c>
      <c r="Q95" s="401">
        <v>105.96518071903159</v>
      </c>
      <c r="R95" s="402">
        <v>68</v>
      </c>
    </row>
    <row r="96" spans="1:18" ht="15" customHeight="1">
      <c r="A96" s="388" t="s">
        <v>215</v>
      </c>
      <c r="B96" s="389" t="s">
        <v>216</v>
      </c>
      <c r="C96" s="389" t="s">
        <v>643</v>
      </c>
      <c r="D96" s="390">
        <v>187</v>
      </c>
      <c r="E96" s="391">
        <v>6.9767441860465098</v>
      </c>
      <c r="F96" s="392">
        <v>22061</v>
      </c>
      <c r="G96" s="393">
        <v>13.992766626533989</v>
      </c>
      <c r="H96" s="394">
        <v>3.7433155080213902</v>
      </c>
      <c r="I96" s="395">
        <v>4.8</v>
      </c>
      <c r="J96" s="396">
        <v>18.618500081196018</v>
      </c>
      <c r="K96" s="397">
        <v>137.06957557572991</v>
      </c>
      <c r="L96" s="398">
        <v>144.91025419043277</v>
      </c>
      <c r="M96" s="398">
        <v>164.890529051398</v>
      </c>
      <c r="N96" s="399">
        <v>77.529096440817113</v>
      </c>
      <c r="O96" s="398">
        <v>222.9224230735179</v>
      </c>
      <c r="P96" s="400">
        <v>131.96006735966813</v>
      </c>
      <c r="Q96" s="401">
        <v>109.93961375447796</v>
      </c>
      <c r="R96" s="402">
        <v>55</v>
      </c>
    </row>
    <row r="97" spans="1:18" ht="15" customHeight="1">
      <c r="A97" s="388" t="s">
        <v>217</v>
      </c>
      <c r="B97" s="389" t="s">
        <v>611</v>
      </c>
      <c r="C97" s="389" t="s">
        <v>636</v>
      </c>
      <c r="D97" s="390">
        <v>17028</v>
      </c>
      <c r="E97" s="391">
        <v>6.30114566284779</v>
      </c>
      <c r="F97" s="392">
        <v>17317</v>
      </c>
      <c r="G97" s="403">
        <v>21.003993991636175</v>
      </c>
      <c r="H97" s="394">
        <v>3.1007751937984498</v>
      </c>
      <c r="I97" s="395">
        <v>5.3</v>
      </c>
      <c r="J97" s="396">
        <v>17.1875</v>
      </c>
      <c r="K97" s="397">
        <v>151.76595109049404</v>
      </c>
      <c r="L97" s="398">
        <v>113.74873631366322</v>
      </c>
      <c r="M97" s="398">
        <v>109.84933117295195</v>
      </c>
      <c r="N97" s="399">
        <v>93.594617762109422</v>
      </c>
      <c r="O97" s="398">
        <v>201.8920058024313</v>
      </c>
      <c r="P97" s="400">
        <v>142.94682326403569</v>
      </c>
      <c r="Q97" s="401">
        <v>99.19556870008384</v>
      </c>
      <c r="R97" s="402">
        <v>127</v>
      </c>
    </row>
    <row r="98" spans="1:18" ht="15" customHeight="1">
      <c r="A98" s="388" t="s">
        <v>218</v>
      </c>
      <c r="B98" s="389" t="s">
        <v>33</v>
      </c>
      <c r="C98" s="389" t="s">
        <v>632</v>
      </c>
      <c r="D98" s="390">
        <v>47498</v>
      </c>
      <c r="E98" s="391">
        <v>8.8329740905291896</v>
      </c>
      <c r="F98" s="392">
        <v>15988</v>
      </c>
      <c r="G98" s="403">
        <v>27.317112454547466</v>
      </c>
      <c r="H98" s="394">
        <v>2.854857046612489</v>
      </c>
      <c r="I98" s="395">
        <v>7.7</v>
      </c>
      <c r="J98" s="396">
        <v>20.949057920446617</v>
      </c>
      <c r="K98" s="397">
        <v>108.26470843010746</v>
      </c>
      <c r="L98" s="398">
        <v>105.01904464877562</v>
      </c>
      <c r="M98" s="398">
        <v>84.462612795586466</v>
      </c>
      <c r="N98" s="399">
        <v>101.6568830912779</v>
      </c>
      <c r="O98" s="398">
        <v>138.96462737050467</v>
      </c>
      <c r="P98" s="400">
        <v>117.27966642608024</v>
      </c>
      <c r="Q98" s="401">
        <v>92.020514337132653</v>
      </c>
      <c r="R98" s="402">
        <v>236</v>
      </c>
    </row>
    <row r="99" spans="1:18" ht="15" customHeight="1">
      <c r="A99" s="408" t="s">
        <v>221</v>
      </c>
      <c r="B99" s="409" t="s">
        <v>222</v>
      </c>
      <c r="C99" s="409" t="s">
        <v>639</v>
      </c>
      <c r="D99" s="410">
        <v>7944</v>
      </c>
      <c r="E99" s="391">
        <v>8.7452471482889713</v>
      </c>
      <c r="F99" s="392">
        <v>15389</v>
      </c>
      <c r="G99" s="403">
        <v>18.713324440382383</v>
      </c>
      <c r="H99" s="394">
        <v>2.7190332326283988</v>
      </c>
      <c r="I99" s="395">
        <v>8.6</v>
      </c>
      <c r="J99" s="396">
        <v>21.932114882506529</v>
      </c>
      <c r="K99" s="397">
        <v>109.35075341683608</v>
      </c>
      <c r="L99" s="398">
        <v>101.08444321366075</v>
      </c>
      <c r="M99" s="398">
        <v>123.29582054180368</v>
      </c>
      <c r="N99" s="399">
        <v>106.73494738762523</v>
      </c>
      <c r="O99" s="398">
        <v>124.42181752940535</v>
      </c>
      <c r="P99" s="400">
        <v>112.02287321640296</v>
      </c>
      <c r="Q99" s="401">
        <v>94.994972385436711</v>
      </c>
      <c r="R99" s="402">
        <v>192</v>
      </c>
    </row>
    <row r="100" spans="1:18" ht="15" customHeight="1">
      <c r="A100" s="411" t="s">
        <v>223</v>
      </c>
      <c r="B100" s="412" t="s">
        <v>224</v>
      </c>
      <c r="C100" s="412" t="s">
        <v>638</v>
      </c>
      <c r="D100" s="410">
        <v>4982</v>
      </c>
      <c r="E100" s="391">
        <v>8.8774072334429306</v>
      </c>
      <c r="F100" s="392">
        <v>14394</v>
      </c>
      <c r="G100" s="403">
        <v>13.794562050594239</v>
      </c>
      <c r="H100" s="394">
        <v>5.27900441589723</v>
      </c>
      <c r="I100" s="395">
        <v>10.199999999999999</v>
      </c>
      <c r="J100" s="396">
        <v>27.685325264750375</v>
      </c>
      <c r="K100" s="397">
        <v>107.72282259163119</v>
      </c>
      <c r="L100" s="398">
        <v>94.548669544313</v>
      </c>
      <c r="M100" s="398">
        <v>167.25972767236513</v>
      </c>
      <c r="N100" s="399">
        <v>54.975492756899129</v>
      </c>
      <c r="O100" s="398">
        <v>104.90466968165549</v>
      </c>
      <c r="P100" s="400">
        <v>88.743711744604127</v>
      </c>
      <c r="Q100" s="401">
        <v>92.522152596134461</v>
      </c>
      <c r="R100" s="402">
        <v>234</v>
      </c>
    </row>
    <row r="101" spans="1:18" ht="15" customHeight="1">
      <c r="A101" s="408" t="s">
        <v>225</v>
      </c>
      <c r="B101" s="409" t="s">
        <v>226</v>
      </c>
      <c r="C101" s="409" t="s">
        <v>638</v>
      </c>
      <c r="D101" s="410">
        <v>27</v>
      </c>
      <c r="E101" s="391">
        <v>11.764705882352899</v>
      </c>
      <c r="F101" s="392">
        <v>17217</v>
      </c>
      <c r="G101" s="393">
        <v>14.335838038717894</v>
      </c>
      <c r="H101" s="394">
        <v>3.7037037037037033</v>
      </c>
      <c r="I101" s="395">
        <v>0</v>
      </c>
      <c r="J101" s="396">
        <v>22.554158548492264</v>
      </c>
      <c r="K101" s="397">
        <v>81.285445980956368</v>
      </c>
      <c r="L101" s="398">
        <v>113.09187463835188</v>
      </c>
      <c r="M101" s="398">
        <v>160.94452837082156</v>
      </c>
      <c r="N101" s="399">
        <v>78.35828463804512</v>
      </c>
      <c r="O101" s="398">
        <v>3567</v>
      </c>
      <c r="P101" s="400">
        <v>108.93328250611486</v>
      </c>
      <c r="Q101" s="401">
        <v>113.89763123753954</v>
      </c>
      <c r="R101" s="402">
        <v>39</v>
      </c>
    </row>
    <row r="102" spans="1:18" ht="15" customHeight="1">
      <c r="A102" s="388" t="s">
        <v>227</v>
      </c>
      <c r="B102" s="389" t="s">
        <v>612</v>
      </c>
      <c r="C102" s="389" t="s">
        <v>639</v>
      </c>
      <c r="D102" s="390">
        <v>2218</v>
      </c>
      <c r="E102" s="391">
        <v>7.0990359333917601</v>
      </c>
      <c r="F102" s="392">
        <v>15475</v>
      </c>
      <c r="G102" s="403">
        <v>17.035766838396192</v>
      </c>
      <c r="H102" s="394">
        <v>2.3444544634806133</v>
      </c>
      <c r="I102" s="395">
        <v>5.8</v>
      </c>
      <c r="J102" s="396">
        <v>20.224719101123593</v>
      </c>
      <c r="K102" s="397">
        <v>134.70834257700932</v>
      </c>
      <c r="L102" s="398">
        <v>101.6493442544285</v>
      </c>
      <c r="M102" s="398">
        <v>135.43709031880306</v>
      </c>
      <c r="N102" s="399">
        <v>123.78823029001713</v>
      </c>
      <c r="O102" s="398">
        <v>184.48752254360102</v>
      </c>
      <c r="P102" s="400">
        <v>121.47998261761367</v>
      </c>
      <c r="Q102" s="401">
        <v>99.211474312725358</v>
      </c>
      <c r="R102" s="402">
        <v>126</v>
      </c>
    </row>
    <row r="103" spans="1:18" ht="15" customHeight="1">
      <c r="A103" s="388" t="s">
        <v>228</v>
      </c>
      <c r="B103" s="389" t="s">
        <v>229</v>
      </c>
      <c r="C103" s="389" t="s">
        <v>641</v>
      </c>
      <c r="D103" s="390">
        <v>93</v>
      </c>
      <c r="E103" s="391">
        <v>4.7619047619047601</v>
      </c>
      <c r="F103" s="392">
        <v>15810.715243516761</v>
      </c>
      <c r="G103" s="393">
        <v>17.48745780535144</v>
      </c>
      <c r="H103" s="394">
        <v>1.0752688172043012</v>
      </c>
      <c r="I103" s="395">
        <v>3.5</v>
      </c>
      <c r="J103" s="396">
        <v>20.873686494513272</v>
      </c>
      <c r="K103" s="397">
        <v>200.8228665411857</v>
      </c>
      <c r="L103" s="398">
        <v>103.8545290272682</v>
      </c>
      <c r="M103" s="398">
        <v>131.93882825186131</v>
      </c>
      <c r="N103" s="399">
        <v>269.9007581977109</v>
      </c>
      <c r="O103" s="398">
        <v>305.72218021511026</v>
      </c>
      <c r="P103" s="400">
        <v>117.70314388387592</v>
      </c>
      <c r="Q103" s="401">
        <v>112.50300978221244</v>
      </c>
      <c r="R103" s="402">
        <v>50</v>
      </c>
    </row>
    <row r="104" spans="1:18" ht="15" customHeight="1">
      <c r="A104" s="388" t="s">
        <v>230</v>
      </c>
      <c r="B104" s="389" t="s">
        <v>46</v>
      </c>
      <c r="C104" s="389" t="s">
        <v>636</v>
      </c>
      <c r="D104" s="390">
        <v>62950</v>
      </c>
      <c r="E104" s="391">
        <v>10.1495065307319</v>
      </c>
      <c r="F104" s="392">
        <v>15392</v>
      </c>
      <c r="G104" s="403">
        <v>22.338626116579569</v>
      </c>
      <c r="H104" s="394">
        <v>3.0516282764098492</v>
      </c>
      <c r="I104" s="395">
        <v>12.6</v>
      </c>
      <c r="J104" s="396">
        <v>24.827970987539519</v>
      </c>
      <c r="K104" s="397">
        <v>94.221266973545738</v>
      </c>
      <c r="L104" s="398">
        <v>101.10414906392009</v>
      </c>
      <c r="M104" s="398">
        <v>103.28632924428115</v>
      </c>
      <c r="N104" s="399">
        <v>95.101972698728275</v>
      </c>
      <c r="O104" s="398">
        <v>84.922827837530633</v>
      </c>
      <c r="P104" s="400">
        <v>98.956879161960657</v>
      </c>
      <c r="Q104" s="401">
        <v>90.729270795585194</v>
      </c>
      <c r="R104" s="402">
        <v>262</v>
      </c>
    </row>
    <row r="105" spans="1:18" ht="15" customHeight="1">
      <c r="A105" s="388" t="s">
        <v>231</v>
      </c>
      <c r="B105" s="389" t="s">
        <v>232</v>
      </c>
      <c r="C105" s="389" t="s">
        <v>636</v>
      </c>
      <c r="D105" s="390">
        <v>1662</v>
      </c>
      <c r="E105" s="391">
        <v>7.8638497652582195</v>
      </c>
      <c r="F105" s="392">
        <v>16525</v>
      </c>
      <c r="G105" s="403">
        <v>18.762757104726017</v>
      </c>
      <c r="H105" s="394">
        <v>1.865222623345367</v>
      </c>
      <c r="I105" s="395">
        <v>3.8</v>
      </c>
      <c r="J105" s="396">
        <v>22.513089005235599</v>
      </c>
      <c r="K105" s="397">
        <v>121.60702366246629</v>
      </c>
      <c r="L105" s="398">
        <v>108.54639184519748</v>
      </c>
      <c r="M105" s="398">
        <v>122.97098337220238</v>
      </c>
      <c r="N105" s="399">
        <v>155.59315300887809</v>
      </c>
      <c r="O105" s="398">
        <v>281.5862186191805</v>
      </c>
      <c r="P105" s="400">
        <v>109.13200424336446</v>
      </c>
      <c r="Q105" s="401">
        <v>101.24725336079567</v>
      </c>
      <c r="R105" s="402">
        <v>106</v>
      </c>
    </row>
    <row r="106" spans="1:18" ht="15" customHeight="1">
      <c r="A106" s="388" t="s">
        <v>235</v>
      </c>
      <c r="B106" s="389" t="s">
        <v>236</v>
      </c>
      <c r="C106" s="389" t="s">
        <v>638</v>
      </c>
      <c r="D106" s="390">
        <v>935</v>
      </c>
      <c r="E106" s="391">
        <v>11.3924050632911</v>
      </c>
      <c r="F106" s="392">
        <v>14766</v>
      </c>
      <c r="G106" s="393">
        <v>16.153846153846153</v>
      </c>
      <c r="H106" s="394">
        <v>6.0962566844919781</v>
      </c>
      <c r="I106" s="395">
        <v>5.2</v>
      </c>
      <c r="J106" s="396">
        <v>23.611111111111111</v>
      </c>
      <c r="K106" s="397">
        <v>83.941833104517031</v>
      </c>
      <c r="L106" s="398">
        <v>96.992194976471154</v>
      </c>
      <c r="M106" s="398">
        <v>142.83129045354838</v>
      </c>
      <c r="N106" s="399">
        <v>47.605585533835075</v>
      </c>
      <c r="O106" s="398">
        <v>205.77454437555497</v>
      </c>
      <c r="P106" s="400">
        <v>104.05687869955538</v>
      </c>
      <c r="Q106" s="401">
        <v>90.73168097586948</v>
      </c>
      <c r="R106" s="402">
        <v>261</v>
      </c>
    </row>
    <row r="107" spans="1:18" ht="15" customHeight="1">
      <c r="A107" s="388" t="s">
        <v>237</v>
      </c>
      <c r="B107" s="389" t="s">
        <v>238</v>
      </c>
      <c r="C107" s="389" t="s">
        <v>635</v>
      </c>
      <c r="D107" s="390">
        <v>2697</v>
      </c>
      <c r="E107" s="391">
        <v>3.7626628075253299</v>
      </c>
      <c r="F107" s="392">
        <v>20831</v>
      </c>
      <c r="G107" s="403">
        <v>12.846294633694793</v>
      </c>
      <c r="H107" s="394">
        <v>2.2246941045606228</v>
      </c>
      <c r="I107" s="395">
        <v>2.1</v>
      </c>
      <c r="J107" s="396">
        <v>10.514018691588785</v>
      </c>
      <c r="K107" s="397">
        <v>254.15494648344159</v>
      </c>
      <c r="L107" s="398">
        <v>136.8308555841034</v>
      </c>
      <c r="M107" s="398">
        <v>179.60624115611827</v>
      </c>
      <c r="N107" s="399">
        <v>130.45203312889362</v>
      </c>
      <c r="O107" s="398">
        <v>509.53696702518374</v>
      </c>
      <c r="P107" s="400">
        <v>233.67834858579167</v>
      </c>
      <c r="Q107" s="401">
        <v>124.28329643458822</v>
      </c>
      <c r="R107" s="402">
        <v>12</v>
      </c>
    </row>
    <row r="108" spans="1:18" ht="15" customHeight="1">
      <c r="A108" s="388" t="s">
        <v>239</v>
      </c>
      <c r="B108" s="389" t="s">
        <v>56</v>
      </c>
      <c r="C108" s="389" t="s">
        <v>640</v>
      </c>
      <c r="D108" s="390">
        <v>276617</v>
      </c>
      <c r="E108" s="391">
        <v>9.3155996323501</v>
      </c>
      <c r="F108" s="392">
        <v>12632</v>
      </c>
      <c r="G108" s="403">
        <v>27.68844942897875</v>
      </c>
      <c r="H108" s="394">
        <v>3.2893856849000604</v>
      </c>
      <c r="I108" s="395">
        <v>20.6</v>
      </c>
      <c r="J108" s="396">
        <v>31.919941598734642</v>
      </c>
      <c r="K108" s="397">
        <v>102.65569606071458</v>
      </c>
      <c r="L108" s="398">
        <v>82.97476682532735</v>
      </c>
      <c r="M108" s="398">
        <v>83.329862795680427</v>
      </c>
      <c r="N108" s="399">
        <v>88.227984441603766</v>
      </c>
      <c r="O108" s="398">
        <v>51.943088871499313</v>
      </c>
      <c r="P108" s="400">
        <v>76.970645991031788</v>
      </c>
      <c r="Q108" s="401">
        <v>82.729571874114555</v>
      </c>
      <c r="R108" s="402">
        <v>308</v>
      </c>
    </row>
    <row r="109" spans="1:18" ht="15" customHeight="1">
      <c r="A109" s="408" t="s">
        <v>341</v>
      </c>
      <c r="B109" s="407" t="s">
        <v>619</v>
      </c>
      <c r="C109" s="407" t="s">
        <v>637</v>
      </c>
      <c r="D109" s="390">
        <v>3189</v>
      </c>
      <c r="E109" s="391">
        <v>11.480362537764401</v>
      </c>
      <c r="F109" s="392">
        <v>14873</v>
      </c>
      <c r="G109" s="403">
        <v>19.288488918612209</v>
      </c>
      <c r="H109" s="394">
        <v>2.0068987143305113</v>
      </c>
      <c r="I109" s="395">
        <v>8</v>
      </c>
      <c r="J109" s="396">
        <v>26.337448559670783</v>
      </c>
      <c r="K109" s="397">
        <v>83.29870780091747</v>
      </c>
      <c r="L109" s="398">
        <v>97.695036969054286</v>
      </c>
      <c r="M109" s="398">
        <v>119.61925590322197</v>
      </c>
      <c r="N109" s="399">
        <v>144.60912599000338</v>
      </c>
      <c r="O109" s="398">
        <v>133.75345384411074</v>
      </c>
      <c r="P109" s="400">
        <v>93.285365865421724</v>
      </c>
      <c r="Q109" s="401">
        <v>94.727905429294239</v>
      </c>
      <c r="R109" s="402">
        <v>193</v>
      </c>
    </row>
    <row r="110" spans="1:18" ht="15" customHeight="1">
      <c r="A110" s="388" t="s">
        <v>240</v>
      </c>
      <c r="B110" s="389" t="s">
        <v>34</v>
      </c>
      <c r="C110" s="389" t="s">
        <v>637</v>
      </c>
      <c r="D110" s="390">
        <v>41287</v>
      </c>
      <c r="E110" s="391">
        <v>11.170716314294699</v>
      </c>
      <c r="F110" s="392">
        <v>14868</v>
      </c>
      <c r="G110" s="403">
        <v>16.86248071203978</v>
      </c>
      <c r="H110" s="394">
        <v>3.6694358999200718</v>
      </c>
      <c r="I110" s="395">
        <v>11.9</v>
      </c>
      <c r="J110" s="396">
        <v>24.744976816074189</v>
      </c>
      <c r="K110" s="397">
        <v>85.607702995563486</v>
      </c>
      <c r="L110" s="398">
        <v>97.662193885288715</v>
      </c>
      <c r="M110" s="398">
        <v>136.82890028716506</v>
      </c>
      <c r="N110" s="399">
        <v>79.090050063585579</v>
      </c>
      <c r="O110" s="398">
        <v>89.918288298561833</v>
      </c>
      <c r="P110" s="400">
        <v>99.28877861201417</v>
      </c>
      <c r="Q110" s="401">
        <v>91.856826349313863</v>
      </c>
      <c r="R110" s="402">
        <v>239</v>
      </c>
    </row>
    <row r="111" spans="1:18" ht="15" customHeight="1">
      <c r="A111" s="388" t="s">
        <v>241</v>
      </c>
      <c r="B111" s="389" t="s">
        <v>242</v>
      </c>
      <c r="C111" s="389" t="s">
        <v>637</v>
      </c>
      <c r="D111" s="390">
        <v>829</v>
      </c>
      <c r="E111" s="391">
        <v>7.0796460176991207</v>
      </c>
      <c r="F111" s="392">
        <v>16375</v>
      </c>
      <c r="G111" s="393">
        <v>16.48790793599338</v>
      </c>
      <c r="H111" s="394">
        <v>2.7744270205066344</v>
      </c>
      <c r="I111" s="395">
        <v>2</v>
      </c>
      <c r="J111" s="396">
        <v>10.416666666666668</v>
      </c>
      <c r="K111" s="397">
        <v>135.07728523305926</v>
      </c>
      <c r="L111" s="398">
        <v>107.56109933223047</v>
      </c>
      <c r="M111" s="398">
        <v>139.93738325679971</v>
      </c>
      <c r="N111" s="399">
        <v>104.60389366334846</v>
      </c>
      <c r="O111" s="398">
        <v>535.01381537644295</v>
      </c>
      <c r="P111" s="400">
        <v>235.86225838565886</v>
      </c>
      <c r="Q111" s="401">
        <v>107.96284499083511</v>
      </c>
      <c r="R111" s="402">
        <v>64</v>
      </c>
    </row>
    <row r="112" spans="1:18" ht="15" customHeight="1">
      <c r="A112" s="404" t="s">
        <v>243</v>
      </c>
      <c r="B112" s="413" t="s">
        <v>613</v>
      </c>
      <c r="C112" s="413" t="s">
        <v>637</v>
      </c>
      <c r="D112" s="390">
        <v>946</v>
      </c>
      <c r="E112" s="391">
        <v>9.0909090909090899</v>
      </c>
      <c r="F112" s="392">
        <v>15198</v>
      </c>
      <c r="G112" s="393">
        <v>19.62794878124426</v>
      </c>
      <c r="H112" s="394">
        <v>3.6997885835095139</v>
      </c>
      <c r="I112" s="395">
        <v>11.4</v>
      </c>
      <c r="J112" s="396">
        <v>23.239436619718308</v>
      </c>
      <c r="K112" s="397">
        <v>105.192930093002</v>
      </c>
      <c r="L112" s="398">
        <v>99.829837413816108</v>
      </c>
      <c r="M112" s="398">
        <v>117.5504744615332</v>
      </c>
      <c r="N112" s="399">
        <v>78.441203457767898</v>
      </c>
      <c r="O112" s="398">
        <v>93.862072873060157</v>
      </c>
      <c r="P112" s="400">
        <v>105.7210880390264</v>
      </c>
      <c r="Q112" s="401">
        <v>91.407042782291597</v>
      </c>
      <c r="R112" s="402">
        <v>247</v>
      </c>
    </row>
    <row r="113" spans="1:18" ht="15" customHeight="1">
      <c r="A113" s="408" t="s">
        <v>244</v>
      </c>
      <c r="B113" s="407" t="s">
        <v>614</v>
      </c>
      <c r="C113" s="407" t="s">
        <v>636</v>
      </c>
      <c r="D113" s="390">
        <v>13114</v>
      </c>
      <c r="E113" s="391">
        <v>11.522965350523801</v>
      </c>
      <c r="F113" s="392">
        <v>13144</v>
      </c>
      <c r="G113" s="403">
        <v>23.48913418420145</v>
      </c>
      <c r="H113" s="394">
        <v>2.9129174927558332</v>
      </c>
      <c r="I113" s="395">
        <v>10.8</v>
      </c>
      <c r="J113" s="396">
        <v>33.49609375</v>
      </c>
      <c r="K113" s="397">
        <v>82.990735057479426</v>
      </c>
      <c r="L113" s="398">
        <v>86.337898602921371</v>
      </c>
      <c r="M113" s="398">
        <v>98.227319655476464</v>
      </c>
      <c r="N113" s="399">
        <v>99.630652001485714</v>
      </c>
      <c r="O113" s="398">
        <v>99.076632477119063</v>
      </c>
      <c r="P113" s="400">
        <v>73.348807272508111</v>
      </c>
      <c r="Q113" s="401">
        <v>85.242100644802775</v>
      </c>
      <c r="R113" s="402">
        <v>304</v>
      </c>
    </row>
    <row r="114" spans="1:18" ht="15" customHeight="1">
      <c r="A114" s="388" t="s">
        <v>247</v>
      </c>
      <c r="B114" s="389" t="s">
        <v>248</v>
      </c>
      <c r="C114" s="389" t="s">
        <v>636</v>
      </c>
      <c r="D114" s="390">
        <v>16083</v>
      </c>
      <c r="E114" s="391">
        <v>8.3865625739294991</v>
      </c>
      <c r="F114" s="392">
        <v>16125</v>
      </c>
      <c r="G114" s="403">
        <v>24.875431006252725</v>
      </c>
      <c r="H114" s="394">
        <v>2.2819125784990364</v>
      </c>
      <c r="I114" s="395">
        <v>2.2000000000000002</v>
      </c>
      <c r="J114" s="396">
        <v>20.286195286195287</v>
      </c>
      <c r="K114" s="397">
        <v>114.02757161254507</v>
      </c>
      <c r="L114" s="398">
        <v>105.91894514395214</v>
      </c>
      <c r="M114" s="398">
        <v>92.753154361907335</v>
      </c>
      <c r="N114" s="399">
        <v>127.18097606556458</v>
      </c>
      <c r="O114" s="398">
        <v>486.3761957967663</v>
      </c>
      <c r="P114" s="400">
        <v>121.11184429554059</v>
      </c>
      <c r="Q114" s="401">
        <v>96.898852278433736</v>
      </c>
      <c r="R114" s="402">
        <v>156</v>
      </c>
    </row>
    <row r="115" spans="1:18" ht="15" customHeight="1">
      <c r="A115" s="411" t="s">
        <v>249</v>
      </c>
      <c r="B115" s="412" t="s">
        <v>250</v>
      </c>
      <c r="C115" s="412" t="s">
        <v>636</v>
      </c>
      <c r="D115" s="410">
        <v>6727</v>
      </c>
      <c r="E115" s="391">
        <v>7.6358296622613802</v>
      </c>
      <c r="F115" s="392">
        <v>17593</v>
      </c>
      <c r="G115" s="403">
        <v>21.629612248489469</v>
      </c>
      <c r="H115" s="394">
        <v>2.3636093355136016</v>
      </c>
      <c r="I115" s="395">
        <v>2.2999999999999998</v>
      </c>
      <c r="J115" s="396">
        <v>10.552763819095476</v>
      </c>
      <c r="K115" s="397">
        <v>125.23843600233279</v>
      </c>
      <c r="L115" s="398">
        <v>115.56167453752249</v>
      </c>
      <c r="M115" s="398">
        <v>106.67203209355112</v>
      </c>
      <c r="N115" s="399">
        <v>122.78504094109702</v>
      </c>
      <c r="O115" s="398">
        <v>465.22940467516781</v>
      </c>
      <c r="P115" s="400">
        <v>232.82038402155814</v>
      </c>
      <c r="Q115" s="401">
        <v>107.08429716196164</v>
      </c>
      <c r="R115" s="402">
        <v>66</v>
      </c>
    </row>
    <row r="116" spans="1:18" ht="15" customHeight="1">
      <c r="A116" s="388" t="s">
        <v>245</v>
      </c>
      <c r="B116" s="389" t="s">
        <v>246</v>
      </c>
      <c r="C116" s="389" t="s">
        <v>636</v>
      </c>
      <c r="D116" s="390">
        <v>10476</v>
      </c>
      <c r="E116" s="391">
        <v>9.22401171303075</v>
      </c>
      <c r="F116" s="392">
        <v>16027</v>
      </c>
      <c r="G116" s="403">
        <v>20.528464370562823</v>
      </c>
      <c r="H116" s="394">
        <v>2.7873234058801066</v>
      </c>
      <c r="I116" s="395">
        <v>6.3</v>
      </c>
      <c r="J116" s="396">
        <v>23.043478260869566</v>
      </c>
      <c r="K116" s="397">
        <v>103.67499459382444</v>
      </c>
      <c r="L116" s="398">
        <v>105.27522070214704</v>
      </c>
      <c r="M116" s="398">
        <v>112.3939253464324</v>
      </c>
      <c r="N116" s="399">
        <v>104.11991246425173</v>
      </c>
      <c r="O116" s="398">
        <v>169.84565567506127</v>
      </c>
      <c r="P116" s="400">
        <v>106.6201246633285</v>
      </c>
      <c r="Q116" s="401">
        <v>94.422257354796514</v>
      </c>
      <c r="R116" s="402">
        <v>197</v>
      </c>
    </row>
    <row r="117" spans="1:18" ht="15.75" customHeight="1">
      <c r="A117" s="388" t="s">
        <v>251</v>
      </c>
      <c r="B117" s="389" t="s">
        <v>252</v>
      </c>
      <c r="C117" s="389" t="s">
        <v>635</v>
      </c>
      <c r="D117" s="390">
        <v>291</v>
      </c>
      <c r="E117" s="391">
        <v>4.7619047619047601</v>
      </c>
      <c r="F117" s="392">
        <v>14059</v>
      </c>
      <c r="G117" s="393">
        <v>18.300461761425389</v>
      </c>
      <c r="H117" s="394">
        <v>2.7491408934707904</v>
      </c>
      <c r="I117" s="395">
        <v>3.3</v>
      </c>
      <c r="J117" s="396">
        <v>21.352777058872839</v>
      </c>
      <c r="K117" s="397">
        <v>200.8228665411857</v>
      </c>
      <c r="L117" s="398">
        <v>92.348182932020052</v>
      </c>
      <c r="M117" s="398">
        <v>126.07740296506189</v>
      </c>
      <c r="N117" s="399">
        <v>105.56602235958854</v>
      </c>
      <c r="O117" s="398">
        <v>324.25079719784424</v>
      </c>
      <c r="P117" s="400">
        <v>115.0622477852212</v>
      </c>
      <c r="Q117" s="401">
        <v>97.032586489107189</v>
      </c>
      <c r="R117" s="402">
        <v>155</v>
      </c>
    </row>
    <row r="118" spans="1:18" ht="15" customHeight="1">
      <c r="A118" s="408" t="s">
        <v>253</v>
      </c>
      <c r="B118" s="409" t="s">
        <v>254</v>
      </c>
      <c r="C118" s="409" t="s">
        <v>634</v>
      </c>
      <c r="D118" s="410">
        <v>19150</v>
      </c>
      <c r="E118" s="391">
        <v>10.4477611940299</v>
      </c>
      <c r="F118" s="392">
        <v>13643</v>
      </c>
      <c r="G118" s="403">
        <v>21.564666537906017</v>
      </c>
      <c r="H118" s="394">
        <v>3.5091383812010442</v>
      </c>
      <c r="I118" s="395">
        <v>9.6</v>
      </c>
      <c r="J118" s="396">
        <v>30.907806428823736</v>
      </c>
      <c r="K118" s="397">
        <v>91.531510600403905</v>
      </c>
      <c r="L118" s="398">
        <v>89.615638362724908</v>
      </c>
      <c r="M118" s="398">
        <v>106.99329330626307</v>
      </c>
      <c r="N118" s="399">
        <v>82.7028852964376</v>
      </c>
      <c r="O118" s="398">
        <v>111.46121153675895</v>
      </c>
      <c r="P118" s="400">
        <v>79.491196844023847</v>
      </c>
      <c r="Q118" s="401">
        <v>86.339856871834328</v>
      </c>
      <c r="R118" s="402">
        <v>298</v>
      </c>
    </row>
    <row r="119" spans="1:18" ht="15" customHeight="1">
      <c r="A119" s="408" t="s">
        <v>255</v>
      </c>
      <c r="B119" s="409" t="s">
        <v>256</v>
      </c>
      <c r="C119" s="409" t="s">
        <v>635</v>
      </c>
      <c r="D119" s="410">
        <v>266</v>
      </c>
      <c r="E119" s="391">
        <v>2.7777777777777799</v>
      </c>
      <c r="F119" s="392">
        <v>20366</v>
      </c>
      <c r="G119" s="393">
        <v>10.690152687386123</v>
      </c>
      <c r="H119" s="394">
        <v>4.5112781954887211</v>
      </c>
      <c r="I119" s="395">
        <v>2.9</v>
      </c>
      <c r="J119" s="396">
        <v>21.352777058872839</v>
      </c>
      <c r="K119" s="397">
        <v>344.26777121346078</v>
      </c>
      <c r="L119" s="398">
        <v>133.7764487939057</v>
      </c>
      <c r="M119" s="398">
        <v>215.83178083736922</v>
      </c>
      <c r="N119" s="399">
        <v>64.331184301604949</v>
      </c>
      <c r="O119" s="398">
        <v>368.97504508720203</v>
      </c>
      <c r="P119" s="400">
        <v>115.0622477852212</v>
      </c>
      <c r="Q119" s="401">
        <v>117.53567395587612</v>
      </c>
      <c r="R119" s="402">
        <v>24</v>
      </c>
    </row>
    <row r="120" spans="1:18" ht="15" customHeight="1">
      <c r="A120" s="388" t="s">
        <v>257</v>
      </c>
      <c r="B120" s="389" t="s">
        <v>53</v>
      </c>
      <c r="C120" s="389" t="s">
        <v>635</v>
      </c>
      <c r="D120" s="390">
        <v>21182</v>
      </c>
      <c r="E120" s="391">
        <v>13.3043658183323</v>
      </c>
      <c r="F120" s="392">
        <v>13020</v>
      </c>
      <c r="G120" s="403">
        <v>16.736799647417836</v>
      </c>
      <c r="H120" s="394">
        <v>2.9695024077046552</v>
      </c>
      <c r="I120" s="395">
        <v>22.9</v>
      </c>
      <c r="J120" s="396">
        <v>39.004149377593365</v>
      </c>
      <c r="K120" s="397">
        <v>71.87861319658964</v>
      </c>
      <c r="L120" s="398">
        <v>85.523390125535315</v>
      </c>
      <c r="M120" s="398">
        <v>137.85638476576392</v>
      </c>
      <c r="N120" s="399">
        <v>97.732154813818013</v>
      </c>
      <c r="O120" s="398">
        <v>46.726097412789777</v>
      </c>
      <c r="P120" s="400">
        <v>62.990696222233801</v>
      </c>
      <c r="Q120" s="401">
        <v>87.678262921896547</v>
      </c>
      <c r="R120" s="402">
        <v>292</v>
      </c>
    </row>
    <row r="121" spans="1:18" ht="15" customHeight="1">
      <c r="A121" s="388" t="s">
        <v>258</v>
      </c>
      <c r="B121" s="389" t="s">
        <v>42</v>
      </c>
      <c r="C121" s="389" t="s">
        <v>633</v>
      </c>
      <c r="D121" s="390">
        <v>78570</v>
      </c>
      <c r="E121" s="391">
        <v>12.904767258826199</v>
      </c>
      <c r="F121" s="392">
        <v>14219</v>
      </c>
      <c r="G121" s="403">
        <v>18.205623359051021</v>
      </c>
      <c r="H121" s="394">
        <v>3.8131602392770776</v>
      </c>
      <c r="I121" s="395">
        <v>17.7</v>
      </c>
      <c r="J121" s="396">
        <v>30.982593134862533</v>
      </c>
      <c r="K121" s="397">
        <v>74.104348052288699</v>
      </c>
      <c r="L121" s="398">
        <v>93.399161612518171</v>
      </c>
      <c r="M121" s="398">
        <v>126.7341769319237</v>
      </c>
      <c r="N121" s="399">
        <v>76.109014785284131</v>
      </c>
      <c r="O121" s="398">
        <v>60.453538460615022</v>
      </c>
      <c r="P121" s="400">
        <v>79.299318625658813</v>
      </c>
      <c r="Q121" s="401">
        <v>87.946913714434714</v>
      </c>
      <c r="R121" s="402">
        <v>289</v>
      </c>
    </row>
    <row r="122" spans="1:18" ht="15" customHeight="1">
      <c r="A122" s="388" t="s">
        <v>476</v>
      </c>
      <c r="B122" s="389" t="s">
        <v>477</v>
      </c>
      <c r="C122" s="389" t="s">
        <v>633</v>
      </c>
      <c r="D122" s="390">
        <v>297</v>
      </c>
      <c r="E122" s="391">
        <v>17.721518987341799</v>
      </c>
      <c r="F122" s="392">
        <v>15326</v>
      </c>
      <c r="G122" s="393">
        <v>17.749149721630026</v>
      </c>
      <c r="H122" s="394">
        <v>5.7239057239057241</v>
      </c>
      <c r="I122" s="395">
        <v>2.8</v>
      </c>
      <c r="J122" s="396">
        <v>26.148659463091064</v>
      </c>
      <c r="K122" s="397">
        <v>53.96260699576068</v>
      </c>
      <c r="L122" s="398">
        <v>100.67062035821461</v>
      </c>
      <c r="M122" s="398">
        <v>129.99353366940005</v>
      </c>
      <c r="N122" s="399">
        <v>50.702419471676244</v>
      </c>
      <c r="O122" s="398">
        <v>382.15272526888782</v>
      </c>
      <c r="P122" s="400">
        <v>93.958871135192808</v>
      </c>
      <c r="Q122" s="401">
        <v>89.814557012873465</v>
      </c>
      <c r="R122" s="402">
        <v>275</v>
      </c>
    </row>
    <row r="123" spans="1:18" ht="15" customHeight="1">
      <c r="A123" s="388" t="s">
        <v>259</v>
      </c>
      <c r="B123" s="389" t="s">
        <v>48</v>
      </c>
      <c r="C123" s="389" t="s">
        <v>632</v>
      </c>
      <c r="D123" s="390">
        <v>28643</v>
      </c>
      <c r="E123" s="391">
        <v>10.2016340604153</v>
      </c>
      <c r="F123" s="392">
        <v>13859</v>
      </c>
      <c r="G123" s="403">
        <v>20.696494438597139</v>
      </c>
      <c r="H123" s="394">
        <v>2.890758649582795</v>
      </c>
      <c r="I123" s="395">
        <v>16.5</v>
      </c>
      <c r="J123" s="396">
        <v>34.185238192598646</v>
      </c>
      <c r="K123" s="397">
        <v>93.739822347921603</v>
      </c>
      <c r="L123" s="398">
        <v>91.034459581397385</v>
      </c>
      <c r="M123" s="398">
        <v>111.48142497209919</v>
      </c>
      <c r="N123" s="399">
        <v>100.39436155338728</v>
      </c>
      <c r="O123" s="398">
        <v>64.850159439568841</v>
      </c>
      <c r="P123" s="400">
        <v>71.870159599547549</v>
      </c>
      <c r="Q123" s="401">
        <v>87.83848173510593</v>
      </c>
      <c r="R123" s="402">
        <v>291</v>
      </c>
    </row>
    <row r="124" spans="1:18" ht="15" customHeight="1">
      <c r="A124" s="388" t="s">
        <v>260</v>
      </c>
      <c r="B124" s="389" t="s">
        <v>261</v>
      </c>
      <c r="C124" s="389" t="s">
        <v>636</v>
      </c>
      <c r="D124" s="390">
        <v>4895</v>
      </c>
      <c r="E124" s="391">
        <v>10.355156183140799</v>
      </c>
      <c r="F124" s="392">
        <v>15740</v>
      </c>
      <c r="G124" s="403">
        <v>19.282049472925269</v>
      </c>
      <c r="H124" s="394">
        <v>3.4525025536261493</v>
      </c>
      <c r="I124" s="395">
        <v>6.1</v>
      </c>
      <c r="J124" s="396">
        <v>21.530479896238653</v>
      </c>
      <c r="K124" s="397">
        <v>92.350066727026729</v>
      </c>
      <c r="L124" s="398">
        <v>103.39002769400352</v>
      </c>
      <c r="M124" s="398">
        <v>119.65920402712771</v>
      </c>
      <c r="N124" s="399">
        <v>84.059566798867138</v>
      </c>
      <c r="O124" s="398">
        <v>175.41436569719443</v>
      </c>
      <c r="P124" s="400">
        <v>114.11257606384474</v>
      </c>
      <c r="Q124" s="401">
        <v>93.336792750665722</v>
      </c>
      <c r="R124" s="402">
        <v>222</v>
      </c>
    </row>
    <row r="125" spans="1:18" ht="15" customHeight="1">
      <c r="A125" s="388" t="s">
        <v>262</v>
      </c>
      <c r="B125" s="389" t="s">
        <v>615</v>
      </c>
      <c r="C125" s="389" t="s">
        <v>635</v>
      </c>
      <c r="D125" s="390">
        <v>745</v>
      </c>
      <c r="E125" s="391">
        <v>6.3324538258575203</v>
      </c>
      <c r="F125" s="392">
        <v>16699</v>
      </c>
      <c r="G125" s="393">
        <v>19.567469293702302</v>
      </c>
      <c r="H125" s="394">
        <v>3.7583892617449663</v>
      </c>
      <c r="I125" s="395">
        <v>5.6</v>
      </c>
      <c r="J125" s="396">
        <v>22.033898305084744</v>
      </c>
      <c r="K125" s="397">
        <v>151.01560797442329</v>
      </c>
      <c r="L125" s="398">
        <v>109.68933116023919</v>
      </c>
      <c r="M125" s="398">
        <v>117.91380159132385</v>
      </c>
      <c r="N125" s="399">
        <v>77.218150866856618</v>
      </c>
      <c r="O125" s="398">
        <v>191.07636263444391</v>
      </c>
      <c r="P125" s="400">
        <v>111.50539458937399</v>
      </c>
      <c r="Q125" s="401">
        <v>95.911646340161241</v>
      </c>
      <c r="R125" s="402">
        <v>179</v>
      </c>
    </row>
    <row r="126" spans="1:18" ht="15" customHeight="1">
      <c r="A126" s="388" t="s">
        <v>263</v>
      </c>
      <c r="B126" s="389" t="s">
        <v>616</v>
      </c>
      <c r="C126" s="389" t="s">
        <v>635</v>
      </c>
      <c r="D126" s="390">
        <v>3224</v>
      </c>
      <c r="E126" s="391">
        <v>6.8598462448255502</v>
      </c>
      <c r="F126" s="392">
        <v>15752</v>
      </c>
      <c r="G126" s="403">
        <v>14.060924662493543</v>
      </c>
      <c r="H126" s="394">
        <v>3.3498759305210917</v>
      </c>
      <c r="I126" s="395">
        <v>3.8</v>
      </c>
      <c r="J126" s="396">
        <v>19.361277445109781</v>
      </c>
      <c r="K126" s="397">
        <v>139.40536425334349</v>
      </c>
      <c r="L126" s="398">
        <v>103.46885109504088</v>
      </c>
      <c r="M126" s="398">
        <v>164.09124914070668</v>
      </c>
      <c r="N126" s="399">
        <v>86.634811273339309</v>
      </c>
      <c r="O126" s="398">
        <v>281.5862186191805</v>
      </c>
      <c r="P126" s="400">
        <v>126.89754236599559</v>
      </c>
      <c r="Q126" s="401">
        <v>100.68015103140067</v>
      </c>
      <c r="R126" s="402">
        <v>114</v>
      </c>
    </row>
    <row r="127" spans="1:18" ht="15" customHeight="1">
      <c r="A127" s="388" t="s">
        <v>264</v>
      </c>
      <c r="B127" s="389" t="s">
        <v>20</v>
      </c>
      <c r="C127" s="389" t="s">
        <v>634</v>
      </c>
      <c r="D127" s="390">
        <v>24176</v>
      </c>
      <c r="E127" s="391">
        <v>8.2027960249284106</v>
      </c>
      <c r="F127" s="392">
        <v>18260</v>
      </c>
      <c r="G127" s="403">
        <v>25.37897124494566</v>
      </c>
      <c r="H127" s="394">
        <v>3.2346128391793516</v>
      </c>
      <c r="I127" s="395">
        <v>6.5</v>
      </c>
      <c r="J127" s="396">
        <v>12.887029288702928</v>
      </c>
      <c r="K127" s="397">
        <v>116.58212170284733</v>
      </c>
      <c r="L127" s="398">
        <v>119.94294191184906</v>
      </c>
      <c r="M127" s="398">
        <v>90.91285338846977</v>
      </c>
      <c r="N127" s="399">
        <v>89.721980174736117</v>
      </c>
      <c r="O127" s="398">
        <v>164.61963550044399</v>
      </c>
      <c r="P127" s="400">
        <v>190.6489439737976</v>
      </c>
      <c r="Q127" s="401">
        <v>100.0332301421375</v>
      </c>
      <c r="R127" s="402">
        <v>117</v>
      </c>
    </row>
    <row r="128" spans="1:18" ht="15" customHeight="1">
      <c r="A128" s="388" t="s">
        <v>265</v>
      </c>
      <c r="B128" s="389" t="s">
        <v>266</v>
      </c>
      <c r="C128" s="389" t="s">
        <v>637</v>
      </c>
      <c r="D128" s="390">
        <v>9819</v>
      </c>
      <c r="E128" s="391">
        <v>9.7181155135028607</v>
      </c>
      <c r="F128" s="392">
        <v>14569</v>
      </c>
      <c r="G128" s="403">
        <v>20.546909547473081</v>
      </c>
      <c r="H128" s="394">
        <v>2.1692636724717387</v>
      </c>
      <c r="I128" s="395">
        <v>5.2</v>
      </c>
      <c r="J128" s="396">
        <v>27.528466175485601</v>
      </c>
      <c r="K128" s="397">
        <v>98.403786531771885</v>
      </c>
      <c r="L128" s="398">
        <v>95.69817747610783</v>
      </c>
      <c r="M128" s="398">
        <v>112.29302813695845</v>
      </c>
      <c r="N128" s="399">
        <v>133.78542807528513</v>
      </c>
      <c r="O128" s="398">
        <v>205.77454437555497</v>
      </c>
      <c r="P128" s="400">
        <v>89.249379503697455</v>
      </c>
      <c r="Q128" s="401">
        <v>93.281803218592785</v>
      </c>
      <c r="R128" s="402">
        <v>224</v>
      </c>
    </row>
    <row r="129" spans="1:18" ht="15" customHeight="1">
      <c r="A129" s="388" t="s">
        <v>267</v>
      </c>
      <c r="B129" s="389" t="s">
        <v>7</v>
      </c>
      <c r="C129" s="389" t="s">
        <v>643</v>
      </c>
      <c r="D129" s="390">
        <v>9891</v>
      </c>
      <c r="E129" s="391">
        <v>3.7811575834389504</v>
      </c>
      <c r="F129" s="392">
        <v>24814</v>
      </c>
      <c r="G129" s="403">
        <v>18.893685644108984</v>
      </c>
      <c r="H129" s="394">
        <v>2.7600849256900215</v>
      </c>
      <c r="I129" s="395">
        <v>1.5</v>
      </c>
      <c r="J129" s="396">
        <v>5.1948051948051948</v>
      </c>
      <c r="K129" s="397">
        <v>252.91179840541983</v>
      </c>
      <c r="L129" s="398">
        <v>162.99365611175372</v>
      </c>
      <c r="M129" s="398">
        <v>122.1188250616067</v>
      </c>
      <c r="N129" s="399">
        <v>105.14744177925709</v>
      </c>
      <c r="O129" s="398">
        <v>713.35175383525723</v>
      </c>
      <c r="P129" s="400">
        <v>472.95296603374305</v>
      </c>
      <c r="Q129" s="401">
        <v>137.8513338216693</v>
      </c>
      <c r="R129" s="402">
        <v>3</v>
      </c>
    </row>
    <row r="130" spans="1:18" ht="15" customHeight="1">
      <c r="A130" s="388" t="s">
        <v>268</v>
      </c>
      <c r="B130" s="389" t="s">
        <v>54</v>
      </c>
      <c r="C130" s="389" t="s">
        <v>634</v>
      </c>
      <c r="D130" s="390">
        <v>129613</v>
      </c>
      <c r="E130" s="391">
        <v>11.4170702761651</v>
      </c>
      <c r="F130" s="392">
        <v>13681</v>
      </c>
      <c r="G130" s="403">
        <v>24.525879155301205</v>
      </c>
      <c r="H130" s="394">
        <v>2.8438505396835194</v>
      </c>
      <c r="I130" s="395">
        <v>15.6</v>
      </c>
      <c r="J130" s="396">
        <v>28.838055130168456</v>
      </c>
      <c r="K130" s="397">
        <v>83.76048682806649</v>
      </c>
      <c r="L130" s="398">
        <v>89.865245799343214</v>
      </c>
      <c r="M130" s="398">
        <v>94.075106434797206</v>
      </c>
      <c r="N130" s="399">
        <v>102.05032401670927</v>
      </c>
      <c r="O130" s="398">
        <v>68.591514791851665</v>
      </c>
      <c r="P130" s="400">
        <v>85.196401552071706</v>
      </c>
      <c r="Q130" s="401">
        <v>86.429827764749675</v>
      </c>
      <c r="R130" s="402">
        <v>297</v>
      </c>
    </row>
    <row r="131" spans="1:18" ht="15" customHeight="1">
      <c r="A131" s="388" t="s">
        <v>269</v>
      </c>
      <c r="B131" s="389" t="s">
        <v>270</v>
      </c>
      <c r="C131" s="389" t="s">
        <v>639</v>
      </c>
      <c r="D131" s="390">
        <v>2629</v>
      </c>
      <c r="E131" s="391">
        <v>13.025556471558101</v>
      </c>
      <c r="F131" s="392">
        <v>14122</v>
      </c>
      <c r="G131" s="403">
        <v>18.94940380277151</v>
      </c>
      <c r="H131" s="394">
        <v>3.7656903765690379</v>
      </c>
      <c r="I131" s="395">
        <v>7.1</v>
      </c>
      <c r="J131" s="396">
        <v>31.77257525083612</v>
      </c>
      <c r="K131" s="397">
        <v>73.417160070662604</v>
      </c>
      <c r="L131" s="398">
        <v>92.76200578746618</v>
      </c>
      <c r="M131" s="398">
        <v>121.75975117509907</v>
      </c>
      <c r="N131" s="399">
        <v>77.068436331246005</v>
      </c>
      <c r="O131" s="398">
        <v>150.70811700744872</v>
      </c>
      <c r="P131" s="400">
        <v>77.327648308456148</v>
      </c>
      <c r="Q131" s="401">
        <v>87.635255128159059</v>
      </c>
      <c r="R131" s="402">
        <v>293</v>
      </c>
    </row>
    <row r="132" spans="1:18" ht="15" customHeight="1">
      <c r="A132" s="408" t="s">
        <v>297</v>
      </c>
      <c r="B132" s="409" t="s">
        <v>298</v>
      </c>
      <c r="C132" s="409" t="s">
        <v>641</v>
      </c>
      <c r="D132" s="410">
        <v>6670</v>
      </c>
      <c r="E132" s="391">
        <v>9.0230056767254307</v>
      </c>
      <c r="F132" s="392">
        <v>14943</v>
      </c>
      <c r="G132" s="403">
        <v>17.832407866732812</v>
      </c>
      <c r="H132" s="394">
        <v>3.313343328335832</v>
      </c>
      <c r="I132" s="395">
        <v>11.2</v>
      </c>
      <c r="J132" s="396">
        <v>28.571428571428569</v>
      </c>
      <c r="K132" s="397">
        <v>105.98456863975842</v>
      </c>
      <c r="L132" s="398">
        <v>98.154840141772212</v>
      </c>
      <c r="M132" s="398">
        <v>129.38660382742052</v>
      </c>
      <c r="N132" s="399">
        <v>87.59003829994316</v>
      </c>
      <c r="O132" s="398">
        <v>95.538181317221955</v>
      </c>
      <c r="P132" s="400">
        <v>85.991448369771476</v>
      </c>
      <c r="Q132" s="401">
        <v>91.735258874742073</v>
      </c>
      <c r="R132" s="402">
        <v>243</v>
      </c>
    </row>
    <row r="133" spans="1:18" ht="15" customHeight="1">
      <c r="A133" s="388" t="s">
        <v>271</v>
      </c>
      <c r="B133" s="389" t="s">
        <v>13</v>
      </c>
      <c r="C133" s="389" t="s">
        <v>632</v>
      </c>
      <c r="D133" s="390">
        <v>26568</v>
      </c>
      <c r="E133" s="391">
        <v>6.5427509293680295</v>
      </c>
      <c r="F133" s="392">
        <v>17376</v>
      </c>
      <c r="G133" s="403">
        <v>22.046181575019418</v>
      </c>
      <c r="H133" s="394">
        <v>2.807889190003011</v>
      </c>
      <c r="I133" s="395">
        <v>4.8</v>
      </c>
      <c r="J133" s="396">
        <v>11.513859275053305</v>
      </c>
      <c r="K133" s="397">
        <v>146.16166423046249</v>
      </c>
      <c r="L133" s="398">
        <v>114.1362847020969</v>
      </c>
      <c r="M133" s="398">
        <v>104.6564315045066</v>
      </c>
      <c r="N133" s="399">
        <v>103.35730842337318</v>
      </c>
      <c r="O133" s="398">
        <v>222.9224230735179</v>
      </c>
      <c r="P133" s="400">
        <v>213.38618669535882</v>
      </c>
      <c r="Q133" s="401">
        <v>103.54280247864938</v>
      </c>
      <c r="R133" s="402">
        <v>85</v>
      </c>
    </row>
    <row r="134" spans="1:18" ht="15" customHeight="1">
      <c r="A134" s="388" t="s">
        <v>272</v>
      </c>
      <c r="B134" s="389" t="s">
        <v>39</v>
      </c>
      <c r="C134" s="389" t="s">
        <v>636</v>
      </c>
      <c r="D134" s="390">
        <v>51692</v>
      </c>
      <c r="E134" s="391">
        <v>10.7107737088463</v>
      </c>
      <c r="F134" s="392">
        <v>14439</v>
      </c>
      <c r="G134" s="403">
        <v>22.579022052315839</v>
      </c>
      <c r="H134" s="394">
        <v>2.5942118703087518</v>
      </c>
      <c r="I134" s="395">
        <v>10.8</v>
      </c>
      <c r="J134" s="396">
        <v>30.11404998786702</v>
      </c>
      <c r="K134" s="397">
        <v>89.28387346023419</v>
      </c>
      <c r="L134" s="398">
        <v>94.844257298203104</v>
      </c>
      <c r="M134" s="398">
        <v>102.18665301783021</v>
      </c>
      <c r="N134" s="399">
        <v>111.87053468969613</v>
      </c>
      <c r="O134" s="398">
        <v>99.076632477119063</v>
      </c>
      <c r="P134" s="400">
        <v>81.586453029084439</v>
      </c>
      <c r="Q134" s="401">
        <v>89.246242073581868</v>
      </c>
      <c r="R134" s="402">
        <v>280</v>
      </c>
    </row>
    <row r="135" spans="1:18" ht="15" customHeight="1">
      <c r="A135" s="388" t="s">
        <v>278</v>
      </c>
      <c r="B135" s="389" t="s">
        <v>279</v>
      </c>
      <c r="C135" s="389" t="s">
        <v>641</v>
      </c>
      <c r="D135" s="390">
        <v>752</v>
      </c>
      <c r="E135" s="391">
        <v>13.649025069637899</v>
      </c>
      <c r="F135" s="392">
        <v>14567</v>
      </c>
      <c r="G135" s="393">
        <v>12.573972914532833</v>
      </c>
      <c r="H135" s="394">
        <v>3.8563829787234041</v>
      </c>
      <c r="I135" s="395">
        <v>1.5</v>
      </c>
      <c r="J135" s="396">
        <v>26.315789473684209</v>
      </c>
      <c r="K135" s="397">
        <v>70.063565683465072</v>
      </c>
      <c r="L135" s="398">
        <v>95.685040242601602</v>
      </c>
      <c r="M135" s="398">
        <v>183.49607619046301</v>
      </c>
      <c r="N135" s="399">
        <v>75.255977072554174</v>
      </c>
      <c r="O135" s="398">
        <v>713.35175383525723</v>
      </c>
      <c r="P135" s="400">
        <v>93.362143944323307</v>
      </c>
      <c r="Q135" s="401">
        <v>97.725189954327973</v>
      </c>
      <c r="R135" s="402">
        <v>147</v>
      </c>
    </row>
    <row r="136" spans="1:18" ht="15" customHeight="1">
      <c r="A136" s="404" t="s">
        <v>276</v>
      </c>
      <c r="B136" s="405" t="s">
        <v>277</v>
      </c>
      <c r="C136" s="405" t="s">
        <v>633</v>
      </c>
      <c r="D136" s="390">
        <v>3176</v>
      </c>
      <c r="E136" s="391">
        <v>9.3315684976836497</v>
      </c>
      <c r="F136" s="392">
        <v>13937</v>
      </c>
      <c r="G136" s="403">
        <v>20.123971877711643</v>
      </c>
      <c r="H136" s="394">
        <v>3.2430730478589425</v>
      </c>
      <c r="I136" s="395">
        <v>12.5</v>
      </c>
      <c r="J136" s="396">
        <v>29.106029106029109</v>
      </c>
      <c r="K136" s="397">
        <v>102.480024094472</v>
      </c>
      <c r="L136" s="398">
        <v>91.546811688140224</v>
      </c>
      <c r="M136" s="398">
        <v>114.65304692148587</v>
      </c>
      <c r="N136" s="399">
        <v>89.487922333847976</v>
      </c>
      <c r="O136" s="398">
        <v>85.602210460230879</v>
      </c>
      <c r="P136" s="400">
        <v>84.412013603796069</v>
      </c>
      <c r="Q136" s="401">
        <v>88.579282944759044</v>
      </c>
      <c r="R136" s="402">
        <v>284</v>
      </c>
    </row>
    <row r="137" spans="1:18" ht="15" customHeight="1">
      <c r="A137" s="388" t="s">
        <v>273</v>
      </c>
      <c r="B137" s="389" t="s">
        <v>37</v>
      </c>
      <c r="C137" s="389" t="s">
        <v>643</v>
      </c>
      <c r="D137" s="390">
        <v>36823</v>
      </c>
      <c r="E137" s="391">
        <v>11.2046177914441</v>
      </c>
      <c r="F137" s="392">
        <v>13860</v>
      </c>
      <c r="G137" s="403">
        <v>22.43766833397461</v>
      </c>
      <c r="H137" s="394">
        <v>2.4033891861065095</v>
      </c>
      <c r="I137" s="395">
        <v>12.3</v>
      </c>
      <c r="J137" s="396">
        <v>27.795998688094457</v>
      </c>
      <c r="K137" s="397">
        <v>85.348682327394613</v>
      </c>
      <c r="L137" s="398">
        <v>91.041028198150499</v>
      </c>
      <c r="M137" s="398">
        <v>102.83041257225074</v>
      </c>
      <c r="N137" s="399">
        <v>120.75275644388931</v>
      </c>
      <c r="O137" s="398">
        <v>86.994116321372829</v>
      </c>
      <c r="P137" s="400">
        <v>88.390366988430912</v>
      </c>
      <c r="Q137" s="401">
        <v>89.278156965142657</v>
      </c>
      <c r="R137" s="402">
        <v>279</v>
      </c>
    </row>
    <row r="138" spans="1:18" ht="15" customHeight="1">
      <c r="A138" s="406" t="s">
        <v>282</v>
      </c>
      <c r="B138" s="407" t="s">
        <v>283</v>
      </c>
      <c r="C138" s="407" t="s">
        <v>638</v>
      </c>
      <c r="D138" s="390">
        <v>129</v>
      </c>
      <c r="E138" s="391">
        <v>1.63934426229508</v>
      </c>
      <c r="F138" s="392">
        <v>14224</v>
      </c>
      <c r="G138" s="393">
        <v>13.652462152702165</v>
      </c>
      <c r="H138" s="394">
        <v>4.6511627906976747</v>
      </c>
      <c r="I138" s="395">
        <v>0.7</v>
      </c>
      <c r="J138" s="396">
        <v>22.554158548492264</v>
      </c>
      <c r="K138" s="397">
        <v>583.34261233392078</v>
      </c>
      <c r="L138" s="398">
        <v>93.432004696283741</v>
      </c>
      <c r="M138" s="398">
        <v>169.00062905395183</v>
      </c>
      <c r="N138" s="399">
        <v>62.396411841406284</v>
      </c>
      <c r="O138" s="398">
        <v>1528.6109010755513</v>
      </c>
      <c r="P138" s="400">
        <v>108.93328250611486</v>
      </c>
      <c r="Q138" s="401">
        <v>115.38797568290816</v>
      </c>
      <c r="R138" s="402">
        <v>34</v>
      </c>
    </row>
    <row r="139" spans="1:18" ht="15" customHeight="1">
      <c r="A139" s="408" t="s">
        <v>284</v>
      </c>
      <c r="B139" s="409" t="s">
        <v>285</v>
      </c>
      <c r="C139" s="409" t="s">
        <v>635</v>
      </c>
      <c r="D139" s="410">
        <v>1106</v>
      </c>
      <c r="E139" s="391">
        <v>12.008281573499</v>
      </c>
      <c r="F139" s="392">
        <v>14255</v>
      </c>
      <c r="G139" s="393">
        <v>16.25198992443325</v>
      </c>
      <c r="H139" s="394">
        <v>3.9783001808318263</v>
      </c>
      <c r="I139" s="395">
        <v>11.2</v>
      </c>
      <c r="J139" s="396">
        <v>26.845637583892618</v>
      </c>
      <c r="K139" s="397">
        <v>79.636653973228547</v>
      </c>
      <c r="L139" s="398">
        <v>93.635631815630262</v>
      </c>
      <c r="M139" s="398">
        <v>141.96874983740773</v>
      </c>
      <c r="N139" s="399">
        <v>72.949716169762539</v>
      </c>
      <c r="O139" s="398">
        <v>95.538181317221955</v>
      </c>
      <c r="P139" s="400">
        <v>91.519470050685342</v>
      </c>
      <c r="Q139" s="401">
        <v>90.341253525681935</v>
      </c>
      <c r="R139" s="402">
        <v>268</v>
      </c>
    </row>
    <row r="140" spans="1:18" ht="15" customHeight="1">
      <c r="A140" s="388" t="s">
        <v>274</v>
      </c>
      <c r="B140" s="389" t="s">
        <v>275</v>
      </c>
      <c r="C140" s="389" t="s">
        <v>634</v>
      </c>
      <c r="D140" s="390">
        <v>12458</v>
      </c>
      <c r="E140" s="391">
        <v>7.73163929346142</v>
      </c>
      <c r="F140" s="392">
        <v>17336</v>
      </c>
      <c r="G140" s="403">
        <v>27.083807116805243</v>
      </c>
      <c r="H140" s="394">
        <v>2.2074169208540697</v>
      </c>
      <c r="I140" s="395">
        <v>5.8</v>
      </c>
      <c r="J140" s="396">
        <v>13.49342481417953</v>
      </c>
      <c r="K140" s="397">
        <v>123.68649495722987</v>
      </c>
      <c r="L140" s="398">
        <v>113.87354003197237</v>
      </c>
      <c r="M140" s="398">
        <v>85.190190654928017</v>
      </c>
      <c r="N140" s="399">
        <v>131.47306532266208</v>
      </c>
      <c r="O140" s="398">
        <v>184.48752254360102</v>
      </c>
      <c r="P140" s="400">
        <v>182.08116610015776</v>
      </c>
      <c r="Q140" s="401">
        <v>100.88691094037489</v>
      </c>
      <c r="R140" s="402">
        <v>111</v>
      </c>
    </row>
    <row r="141" spans="1:18" ht="15" customHeight="1">
      <c r="A141" s="388" t="s">
        <v>286</v>
      </c>
      <c r="B141" s="389" t="s">
        <v>287</v>
      </c>
      <c r="C141" s="389" t="s">
        <v>638</v>
      </c>
      <c r="D141" s="390">
        <v>483</v>
      </c>
      <c r="E141" s="391">
        <v>3.1531531531531503</v>
      </c>
      <c r="F141" s="392">
        <v>13507</v>
      </c>
      <c r="G141" s="393">
        <v>16.141270607711938</v>
      </c>
      <c r="H141" s="394">
        <v>3.5196687370600417</v>
      </c>
      <c r="I141" s="395">
        <v>6</v>
      </c>
      <c r="J141" s="396">
        <v>22.554158548492264</v>
      </c>
      <c r="K141" s="397">
        <v>303.28351273566835</v>
      </c>
      <c r="L141" s="398">
        <v>88.722306484301498</v>
      </c>
      <c r="M141" s="398">
        <v>142.94256926958221</v>
      </c>
      <c r="N141" s="399">
        <v>82.455449847877532</v>
      </c>
      <c r="O141" s="398">
        <v>178.33793845881431</v>
      </c>
      <c r="P141" s="400">
        <v>108.93328250611486</v>
      </c>
      <c r="Q141" s="401">
        <v>98.341516231511235</v>
      </c>
      <c r="R141" s="402">
        <v>142</v>
      </c>
    </row>
    <row r="142" spans="1:18" ht="15" customHeight="1">
      <c r="A142" s="411" t="s">
        <v>288</v>
      </c>
      <c r="B142" s="412" t="s">
        <v>289</v>
      </c>
      <c r="C142" s="412" t="s">
        <v>637</v>
      </c>
      <c r="D142" s="410">
        <v>197</v>
      </c>
      <c r="E142" s="391">
        <v>1.16279069767442</v>
      </c>
      <c r="F142" s="392">
        <v>15175</v>
      </c>
      <c r="G142" s="393">
        <v>14.72779567016287</v>
      </c>
      <c r="H142" s="394">
        <v>4.0609137055837561</v>
      </c>
      <c r="I142" s="395">
        <v>9</v>
      </c>
      <c r="J142" s="396">
        <v>25.389043143459073</v>
      </c>
      <c r="K142" s="397">
        <v>822.41745345437823</v>
      </c>
      <c r="L142" s="398">
        <v>99.678759228494499</v>
      </c>
      <c r="M142" s="398">
        <v>156.66123726962459</v>
      </c>
      <c r="N142" s="399">
        <v>71.465657748587446</v>
      </c>
      <c r="O142" s="398">
        <v>118.89195897254288</v>
      </c>
      <c r="P142" s="400">
        <v>96.770032291806913</v>
      </c>
      <c r="Q142" s="401">
        <v>116.74841354410319</v>
      </c>
      <c r="R142" s="402">
        <v>28</v>
      </c>
    </row>
    <row r="143" spans="1:18" ht="15" customHeight="1">
      <c r="A143" s="408" t="s">
        <v>292</v>
      </c>
      <c r="B143" s="409" t="s">
        <v>293</v>
      </c>
      <c r="C143" s="409" t="s">
        <v>636</v>
      </c>
      <c r="D143" s="410">
        <v>8822</v>
      </c>
      <c r="E143" s="391">
        <v>9.205693296602389</v>
      </c>
      <c r="F143" s="392">
        <v>15041</v>
      </c>
      <c r="G143" s="403">
        <v>21.576531932709141</v>
      </c>
      <c r="H143" s="394">
        <v>2.901836318295171</v>
      </c>
      <c r="I143" s="395">
        <v>6.3</v>
      </c>
      <c r="J143" s="396">
        <v>19.462137296532202</v>
      </c>
      <c r="K143" s="397">
        <v>103.88129754820145</v>
      </c>
      <c r="L143" s="398">
        <v>98.798564583577317</v>
      </c>
      <c r="M143" s="398">
        <v>106.93445541376373</v>
      </c>
      <c r="N143" s="399">
        <v>100.0111092414401</v>
      </c>
      <c r="O143" s="398">
        <v>169.84565567506127</v>
      </c>
      <c r="P143" s="400">
        <v>126.23991329505151</v>
      </c>
      <c r="Q143" s="401">
        <v>93.188802110989059</v>
      </c>
      <c r="R143" s="402">
        <v>226</v>
      </c>
    </row>
    <row r="144" spans="1:18" ht="15" customHeight="1">
      <c r="A144" s="388" t="s">
        <v>294</v>
      </c>
      <c r="B144" s="389" t="s">
        <v>30</v>
      </c>
      <c r="C144" s="389" t="s">
        <v>636</v>
      </c>
      <c r="D144" s="390">
        <v>16752</v>
      </c>
      <c r="E144" s="391">
        <v>10.7631860935826</v>
      </c>
      <c r="F144" s="392">
        <v>14205</v>
      </c>
      <c r="G144" s="403">
        <v>20.482240694990452</v>
      </c>
      <c r="H144" s="394">
        <v>2.2206303724928369</v>
      </c>
      <c r="I144" s="395">
        <v>9.9</v>
      </c>
      <c r="J144" s="396">
        <v>30.875576036866359</v>
      </c>
      <c r="K144" s="397">
        <v>88.849096927908406</v>
      </c>
      <c r="L144" s="398">
        <v>93.307200977974588</v>
      </c>
      <c r="M144" s="398">
        <v>112.64757241653979</v>
      </c>
      <c r="N144" s="399">
        <v>130.69075908567618</v>
      </c>
      <c r="O144" s="398">
        <v>108.08359906594806</v>
      </c>
      <c r="P144" s="400">
        <v>79.574176103370604</v>
      </c>
      <c r="Q144" s="401">
        <v>91.215395200238348</v>
      </c>
      <c r="R144" s="402">
        <v>252</v>
      </c>
    </row>
    <row r="145" spans="1:18" ht="15" customHeight="1">
      <c r="A145" s="388" t="s">
        <v>295</v>
      </c>
      <c r="B145" s="389" t="s">
        <v>296</v>
      </c>
      <c r="C145" s="389" t="s">
        <v>636</v>
      </c>
      <c r="D145" s="390">
        <v>379</v>
      </c>
      <c r="E145" s="391">
        <v>8.1632653061224492</v>
      </c>
      <c r="F145" s="392">
        <v>18893</v>
      </c>
      <c r="G145" s="393">
        <v>15.493033951034763</v>
      </c>
      <c r="H145" s="394">
        <v>4.4854881266490763</v>
      </c>
      <c r="I145" s="395">
        <v>2.5</v>
      </c>
      <c r="J145" s="396">
        <v>18.017170712876094</v>
      </c>
      <c r="K145" s="397">
        <v>117.14667214902494</v>
      </c>
      <c r="L145" s="398">
        <v>124.1008763165698</v>
      </c>
      <c r="M145" s="398">
        <v>148.92336124957853</v>
      </c>
      <c r="N145" s="399">
        <v>64.701067271937035</v>
      </c>
      <c r="O145" s="398">
        <v>428.01105230115434</v>
      </c>
      <c r="P145" s="400">
        <v>136.36428071887968</v>
      </c>
      <c r="Q145" s="401">
        <v>102.99284827829759</v>
      </c>
      <c r="R145" s="402">
        <v>89</v>
      </c>
    </row>
    <row r="146" spans="1:18" ht="15" customHeight="1">
      <c r="A146" s="388" t="s">
        <v>280</v>
      </c>
      <c r="B146" s="389" t="s">
        <v>281</v>
      </c>
      <c r="C146" s="389" t="s">
        <v>635</v>
      </c>
      <c r="D146" s="390">
        <v>721</v>
      </c>
      <c r="E146" s="391">
        <v>6.5040650406504099</v>
      </c>
      <c r="F146" s="392">
        <v>16724</v>
      </c>
      <c r="G146" s="393">
        <v>15.092621034886186</v>
      </c>
      <c r="H146" s="394">
        <v>1.8030513176144243</v>
      </c>
      <c r="I146" s="395">
        <v>2.2999999999999998</v>
      </c>
      <c r="J146" s="396">
        <v>12.871287128712872</v>
      </c>
      <c r="K146" s="397">
        <v>147.03102728908226</v>
      </c>
      <c r="L146" s="398">
        <v>109.85354657906701</v>
      </c>
      <c r="M146" s="398">
        <v>152.87435407069003</v>
      </c>
      <c r="N146" s="399">
        <v>160.95818582344879</v>
      </c>
      <c r="O146" s="398">
        <v>465.22940467516781</v>
      </c>
      <c r="P146" s="400">
        <v>190.88211616147072</v>
      </c>
      <c r="Q146" s="401">
        <v>111.35929040899872</v>
      </c>
      <c r="R146" s="402">
        <v>53</v>
      </c>
    </row>
    <row r="147" spans="1:18" ht="15" customHeight="1">
      <c r="A147" s="388" t="s">
        <v>299</v>
      </c>
      <c r="B147" s="389" t="s">
        <v>300</v>
      </c>
      <c r="C147" s="389" t="s">
        <v>633</v>
      </c>
      <c r="D147" s="390">
        <v>227</v>
      </c>
      <c r="E147" s="391">
        <v>8.3333333333333304</v>
      </c>
      <c r="F147" s="392">
        <v>17828</v>
      </c>
      <c r="G147" s="393">
        <v>15.28600050741313</v>
      </c>
      <c r="H147" s="394">
        <v>3.5242290748898681</v>
      </c>
      <c r="I147" s="395">
        <v>0.9</v>
      </c>
      <c r="J147" s="396">
        <v>26.148659463091064</v>
      </c>
      <c r="K147" s="397">
        <v>114.7559237378204</v>
      </c>
      <c r="L147" s="398">
        <v>117.10529947450412</v>
      </c>
      <c r="M147" s="398">
        <v>150.940377819757</v>
      </c>
      <c r="N147" s="399">
        <v>82.348752837204799</v>
      </c>
      <c r="O147" s="398">
        <v>1188.9195897254288</v>
      </c>
      <c r="P147" s="400">
        <v>93.958871135192808</v>
      </c>
      <c r="Q147" s="401">
        <v>103.66365811734066</v>
      </c>
      <c r="R147" s="402">
        <v>83</v>
      </c>
    </row>
    <row r="148" spans="1:18" ht="15" customHeight="1">
      <c r="A148" s="408" t="s">
        <v>301</v>
      </c>
      <c r="B148" s="409" t="s">
        <v>302</v>
      </c>
      <c r="C148" s="409" t="s">
        <v>633</v>
      </c>
      <c r="D148" s="410">
        <v>6112</v>
      </c>
      <c r="E148" s="391">
        <v>7.8539441956596594</v>
      </c>
      <c r="F148" s="392">
        <v>15811</v>
      </c>
      <c r="G148" s="403">
        <v>16.476398934517373</v>
      </c>
      <c r="H148" s="394">
        <v>4.0739528795811522</v>
      </c>
      <c r="I148" s="395">
        <v>4.9000000000000004</v>
      </c>
      <c r="J148" s="396">
        <v>26.579520697167759</v>
      </c>
      <c r="K148" s="397">
        <v>121.76039715310402</v>
      </c>
      <c r="L148" s="398">
        <v>103.85639948347456</v>
      </c>
      <c r="M148" s="398">
        <v>140.03513153036675</v>
      </c>
      <c r="N148" s="399">
        <v>71.236923353819975</v>
      </c>
      <c r="O148" s="398">
        <v>218.37298586793588</v>
      </c>
      <c r="P148" s="400">
        <v>92.43577236937962</v>
      </c>
      <c r="Q148" s="401">
        <v>94.379871101519683</v>
      </c>
      <c r="R148" s="402">
        <v>198</v>
      </c>
    </row>
    <row r="149" spans="1:18" ht="15" customHeight="1">
      <c r="A149" s="388" t="s">
        <v>303</v>
      </c>
      <c r="B149" s="389" t="s">
        <v>304</v>
      </c>
      <c r="C149" s="389" t="s">
        <v>633</v>
      </c>
      <c r="D149" s="390">
        <v>6161</v>
      </c>
      <c r="E149" s="391">
        <v>9.9485420240137206</v>
      </c>
      <c r="F149" s="392">
        <v>14827</v>
      </c>
      <c r="G149" s="403">
        <v>15.368081730518366</v>
      </c>
      <c r="H149" s="394">
        <v>3.9928583022236648</v>
      </c>
      <c r="I149" s="395">
        <v>8.4</v>
      </c>
      <c r="J149" s="396">
        <v>23.549107142857142</v>
      </c>
      <c r="K149" s="397">
        <v>96.124574050501835</v>
      </c>
      <c r="L149" s="398">
        <v>97.392880598411068</v>
      </c>
      <c r="M149" s="398">
        <v>150.1342023292396</v>
      </c>
      <c r="N149" s="399">
        <v>72.683738580999091</v>
      </c>
      <c r="O149" s="398">
        <v>127.38424175629594</v>
      </c>
      <c r="P149" s="400">
        <v>104.33085678986491</v>
      </c>
      <c r="Q149" s="401">
        <v>93.443965130558198</v>
      </c>
      <c r="R149" s="402">
        <v>217</v>
      </c>
    </row>
    <row r="150" spans="1:18" ht="15" customHeight="1">
      <c r="A150" s="388" t="s">
        <v>305</v>
      </c>
      <c r="B150" s="389" t="s">
        <v>617</v>
      </c>
      <c r="C150" s="389" t="s">
        <v>638</v>
      </c>
      <c r="D150" s="390">
        <v>170</v>
      </c>
      <c r="E150" s="391">
        <v>6.6666666666666696</v>
      </c>
      <c r="F150" s="392">
        <v>14515</v>
      </c>
      <c r="G150" s="393">
        <v>14.687834061989985</v>
      </c>
      <c r="H150" s="394">
        <v>4.7058823529411766</v>
      </c>
      <c r="I150" s="395">
        <v>0.6</v>
      </c>
      <c r="J150" s="396">
        <v>22.554158548492264</v>
      </c>
      <c r="K150" s="397">
        <v>143.44490467227538</v>
      </c>
      <c r="L150" s="398">
        <v>95.343472171439714</v>
      </c>
      <c r="M150" s="398">
        <v>157.087469956706</v>
      </c>
      <c r="N150" s="399">
        <v>61.670872168831792</v>
      </c>
      <c r="O150" s="398">
        <v>1783.3793845881432</v>
      </c>
      <c r="P150" s="400">
        <v>108.93328250611486</v>
      </c>
      <c r="Q150" s="401">
        <v>102.00551521653371</v>
      </c>
      <c r="R150" s="402">
        <v>101</v>
      </c>
    </row>
    <row r="151" spans="1:18" ht="15" customHeight="1">
      <c r="A151" s="388" t="s">
        <v>306</v>
      </c>
      <c r="B151" s="389" t="s">
        <v>307</v>
      </c>
      <c r="C151" s="389" t="s">
        <v>637</v>
      </c>
      <c r="D151" s="390">
        <v>3697</v>
      </c>
      <c r="E151" s="391">
        <v>9.7600872410032693</v>
      </c>
      <c r="F151" s="392">
        <v>14288</v>
      </c>
      <c r="G151" s="403">
        <v>16.280000336680498</v>
      </c>
      <c r="H151" s="394">
        <v>2.1368677305923724</v>
      </c>
      <c r="I151" s="395">
        <v>4.3</v>
      </c>
      <c r="J151" s="396">
        <v>25.276752767527675</v>
      </c>
      <c r="K151" s="397">
        <v>97.980616450261905</v>
      </c>
      <c r="L151" s="398">
        <v>93.852396168482997</v>
      </c>
      <c r="M151" s="398">
        <v>141.72448674607276</v>
      </c>
      <c r="N151" s="399">
        <v>135.8136794687542</v>
      </c>
      <c r="O151" s="398">
        <v>248.84363505881069</v>
      </c>
      <c r="P151" s="400">
        <v>97.199927041535219</v>
      </c>
      <c r="Q151" s="401">
        <v>96.577885911511444</v>
      </c>
      <c r="R151" s="402">
        <v>163</v>
      </c>
    </row>
    <row r="152" spans="1:18" ht="15" customHeight="1">
      <c r="A152" s="388" t="s">
        <v>310</v>
      </c>
      <c r="B152" s="389" t="s">
        <v>311</v>
      </c>
      <c r="C152" s="389" t="s">
        <v>639</v>
      </c>
      <c r="D152" s="390">
        <v>3951</v>
      </c>
      <c r="E152" s="391">
        <v>8.2779764946346504</v>
      </c>
      <c r="F152" s="392">
        <v>15453</v>
      </c>
      <c r="G152" s="403">
        <v>21.25083635189073</v>
      </c>
      <c r="H152" s="394">
        <v>2.0248038471273095</v>
      </c>
      <c r="I152" s="395">
        <v>5.9</v>
      </c>
      <c r="J152" s="396">
        <v>24.731182795698924</v>
      </c>
      <c r="K152" s="397">
        <v>115.52332446240446</v>
      </c>
      <c r="L152" s="398">
        <v>101.50483468586</v>
      </c>
      <c r="M152" s="398">
        <v>108.57335936035535</v>
      </c>
      <c r="N152" s="399">
        <v>143.33036231709085</v>
      </c>
      <c r="O152" s="398">
        <v>181.36061538184507</v>
      </c>
      <c r="P152" s="400">
        <v>99.344157743959585</v>
      </c>
      <c r="Q152" s="401">
        <v>96.014500772479693</v>
      </c>
      <c r="R152" s="402">
        <v>176</v>
      </c>
    </row>
    <row r="153" spans="1:18" ht="15" customHeight="1">
      <c r="A153" s="388" t="s">
        <v>312</v>
      </c>
      <c r="B153" s="389" t="s">
        <v>313</v>
      </c>
      <c r="C153" s="389" t="s">
        <v>639</v>
      </c>
      <c r="D153" s="390">
        <v>2108</v>
      </c>
      <c r="E153" s="391">
        <v>7.4427480916030504</v>
      </c>
      <c r="F153" s="392">
        <v>15345</v>
      </c>
      <c r="G153" s="403">
        <v>25.524981897175959</v>
      </c>
      <c r="H153" s="394">
        <v>1.9449715370018976</v>
      </c>
      <c r="I153" s="395">
        <v>3.7</v>
      </c>
      <c r="J153" s="396">
        <v>19.19191919191919</v>
      </c>
      <c r="K153" s="397">
        <v>128.48740179191856</v>
      </c>
      <c r="L153" s="398">
        <v>100.79542407652376</v>
      </c>
      <c r="M153" s="398">
        <v>90.39280424317198</v>
      </c>
      <c r="N153" s="399">
        <v>149.21342729629546</v>
      </c>
      <c r="O153" s="398">
        <v>289.19665696023941</v>
      </c>
      <c r="P153" s="400">
        <v>128.01734418958461</v>
      </c>
      <c r="Q153" s="401">
        <v>97.032659768462963</v>
      </c>
      <c r="R153" s="402">
        <v>154</v>
      </c>
    </row>
    <row r="154" spans="1:18" ht="15" customHeight="1">
      <c r="A154" s="388" t="s">
        <v>314</v>
      </c>
      <c r="B154" s="389" t="s">
        <v>28</v>
      </c>
      <c r="C154" s="389" t="s">
        <v>632</v>
      </c>
      <c r="D154" s="390">
        <v>24458</v>
      </c>
      <c r="E154" s="391">
        <v>8.9835512442007612</v>
      </c>
      <c r="F154" s="392">
        <v>14665</v>
      </c>
      <c r="G154" s="403">
        <v>19.826381126320651</v>
      </c>
      <c r="H154" s="394">
        <v>2.9356447788044813</v>
      </c>
      <c r="I154" s="395">
        <v>8.3000000000000007</v>
      </c>
      <c r="J154" s="396">
        <v>26.710700132100396</v>
      </c>
      <c r="K154" s="397">
        <v>106.45003723879968</v>
      </c>
      <c r="L154" s="398">
        <v>96.328764684406707</v>
      </c>
      <c r="M154" s="398">
        <v>116.37397048112307</v>
      </c>
      <c r="N154" s="399">
        <v>98.859327642489788</v>
      </c>
      <c r="O154" s="398">
        <v>128.91899165697419</v>
      </c>
      <c r="P154" s="400">
        <v>91.981809263695069</v>
      </c>
      <c r="Q154" s="401">
        <v>91.342829082174106</v>
      </c>
      <c r="R154" s="402">
        <v>248</v>
      </c>
    </row>
    <row r="155" spans="1:18" ht="15" customHeight="1">
      <c r="A155" s="408" t="s">
        <v>315</v>
      </c>
      <c r="B155" s="409" t="s">
        <v>316</v>
      </c>
      <c r="C155" s="409" t="s">
        <v>642</v>
      </c>
      <c r="D155" s="410">
        <v>4417</v>
      </c>
      <c r="E155" s="391">
        <v>10.3380695737384</v>
      </c>
      <c r="F155" s="392">
        <v>14111</v>
      </c>
      <c r="G155" s="403">
        <v>34.175450743999129</v>
      </c>
      <c r="H155" s="394">
        <v>1.4263074484944533</v>
      </c>
      <c r="I155" s="395">
        <v>5.7</v>
      </c>
      <c r="J155" s="396">
        <v>23.61904761904762</v>
      </c>
      <c r="K155" s="397">
        <v>92.502701559593419</v>
      </c>
      <c r="L155" s="398">
        <v>92.689751003181939</v>
      </c>
      <c r="M155" s="398">
        <v>67.512633826697069</v>
      </c>
      <c r="N155" s="399">
        <v>203.47357039755744</v>
      </c>
      <c r="O155" s="398">
        <v>187.72414574612031</v>
      </c>
      <c r="P155" s="400">
        <v>104.02191335052999</v>
      </c>
      <c r="Q155" s="401">
        <v>93.80964669735738</v>
      </c>
      <c r="R155" s="402">
        <v>206</v>
      </c>
    </row>
    <row r="156" spans="1:18" ht="15" customHeight="1">
      <c r="A156" s="411" t="s">
        <v>317</v>
      </c>
      <c r="B156" s="412" t="s">
        <v>318</v>
      </c>
      <c r="C156" s="412" t="s">
        <v>635</v>
      </c>
      <c r="D156" s="410">
        <v>1218</v>
      </c>
      <c r="E156" s="391">
        <v>5.9900166389351099</v>
      </c>
      <c r="F156" s="392">
        <v>17238</v>
      </c>
      <c r="G156" s="403">
        <v>12.54575578931145</v>
      </c>
      <c r="H156" s="394">
        <v>5.8292282430213467</v>
      </c>
      <c r="I156" s="395">
        <v>3.4</v>
      </c>
      <c r="J156" s="396">
        <v>19.786096256684495</v>
      </c>
      <c r="K156" s="397">
        <v>159.6488661259954</v>
      </c>
      <c r="L156" s="398">
        <v>113.22981559016726</v>
      </c>
      <c r="M156" s="398">
        <v>183.90878402938893</v>
      </c>
      <c r="N156" s="399">
        <v>49.786327954689064</v>
      </c>
      <c r="O156" s="398">
        <v>314.71400904496647</v>
      </c>
      <c r="P156" s="400">
        <v>124.17297949920666</v>
      </c>
      <c r="Q156" s="401">
        <v>102.90351069130929</v>
      </c>
      <c r="R156" s="402">
        <v>91</v>
      </c>
    </row>
    <row r="157" spans="1:18" ht="15" customHeight="1">
      <c r="A157" s="388" t="s">
        <v>308</v>
      </c>
      <c r="B157" s="389" t="s">
        <v>309</v>
      </c>
      <c r="C157" s="389" t="s">
        <v>638</v>
      </c>
      <c r="D157" s="390">
        <v>894</v>
      </c>
      <c r="E157" s="391">
        <v>8.6538461538461497</v>
      </c>
      <c r="F157" s="392">
        <v>14783</v>
      </c>
      <c r="G157" s="393">
        <v>13.490099009900991</v>
      </c>
      <c r="H157" s="394">
        <v>4.6979865771812079</v>
      </c>
      <c r="I157" s="395">
        <v>2.4</v>
      </c>
      <c r="J157" s="396">
        <v>22.689075630252102</v>
      </c>
      <c r="K157" s="397">
        <v>110.50570434012336</v>
      </c>
      <c r="L157" s="398">
        <v>97.103861461274079</v>
      </c>
      <c r="M157" s="398">
        <v>171.03467441184253</v>
      </c>
      <c r="N157" s="399">
        <v>61.7745206934853</v>
      </c>
      <c r="O157" s="398">
        <v>445.84484614703581</v>
      </c>
      <c r="P157" s="400">
        <v>108.28552757674925</v>
      </c>
      <c r="Q157" s="401">
        <v>96.769894302036121</v>
      </c>
      <c r="R157" s="402">
        <v>159</v>
      </c>
    </row>
    <row r="158" spans="1:18" ht="15" customHeight="1">
      <c r="A158" s="408" t="s">
        <v>319</v>
      </c>
      <c r="B158" s="409" t="s">
        <v>320</v>
      </c>
      <c r="C158" s="409" t="s">
        <v>635</v>
      </c>
      <c r="D158" s="410">
        <v>354</v>
      </c>
      <c r="E158" s="391">
        <v>7.6923076923076898</v>
      </c>
      <c r="F158" s="392">
        <v>16786</v>
      </c>
      <c r="G158" s="393">
        <v>13.568180650759079</v>
      </c>
      <c r="H158" s="394">
        <v>3.9548022598870061</v>
      </c>
      <c r="I158" s="395">
        <v>3.8</v>
      </c>
      <c r="J158" s="396">
        <v>21.352777058872839</v>
      </c>
      <c r="K158" s="397">
        <v>124.31891738263876</v>
      </c>
      <c r="L158" s="398">
        <v>110.26080081776004</v>
      </c>
      <c r="M158" s="398">
        <v>170.0504106873646</v>
      </c>
      <c r="N158" s="399">
        <v>73.383155454677151</v>
      </c>
      <c r="O158" s="398">
        <v>281.5862186191805</v>
      </c>
      <c r="P158" s="400">
        <v>115.0622477852212</v>
      </c>
      <c r="Q158" s="401">
        <v>100.75654871553883</v>
      </c>
      <c r="R158" s="402">
        <v>113</v>
      </c>
    </row>
    <row r="159" spans="1:18" ht="15" customHeight="1">
      <c r="A159" s="388" t="s">
        <v>321</v>
      </c>
      <c r="B159" s="389" t="s">
        <v>322</v>
      </c>
      <c r="C159" s="389" t="s">
        <v>635</v>
      </c>
      <c r="D159" s="390">
        <v>585</v>
      </c>
      <c r="E159" s="391">
        <v>3.3457249070632002</v>
      </c>
      <c r="F159" s="392">
        <v>16081</v>
      </c>
      <c r="G159" s="393">
        <v>20.410216541284615</v>
      </c>
      <c r="H159" s="394">
        <v>4.9572649572649574</v>
      </c>
      <c r="I159" s="395">
        <v>3.7</v>
      </c>
      <c r="J159" s="396">
        <v>14.634146341463413</v>
      </c>
      <c r="K159" s="397">
        <v>285.82725449512634</v>
      </c>
      <c r="L159" s="398">
        <v>105.62992600681517</v>
      </c>
      <c r="M159" s="398">
        <v>113.04508637989764</v>
      </c>
      <c r="N159" s="399">
        <v>58.543545993941741</v>
      </c>
      <c r="O159" s="398">
        <v>289.19665696023941</v>
      </c>
      <c r="P159" s="400">
        <v>167.88806586479191</v>
      </c>
      <c r="Q159" s="401">
        <v>101.04620966995918</v>
      </c>
      <c r="R159" s="402">
        <v>108</v>
      </c>
    </row>
    <row r="160" spans="1:18" ht="15" customHeight="1">
      <c r="A160" s="388" t="s">
        <v>323</v>
      </c>
      <c r="B160" s="389" t="s">
        <v>324</v>
      </c>
      <c r="C160" s="389" t="s">
        <v>637</v>
      </c>
      <c r="D160" s="390">
        <v>164</v>
      </c>
      <c r="E160" s="391">
        <v>8.6021505376344098</v>
      </c>
      <c r="F160" s="392">
        <v>15760</v>
      </c>
      <c r="G160" s="393">
        <v>15.937899344985235</v>
      </c>
      <c r="H160" s="394">
        <v>1.8292682926829267</v>
      </c>
      <c r="I160" s="395">
        <v>0.6</v>
      </c>
      <c r="J160" s="396">
        <v>25.389043143459073</v>
      </c>
      <c r="K160" s="397">
        <v>111.16980112101345</v>
      </c>
      <c r="L160" s="398">
        <v>103.52140002906579</v>
      </c>
      <c r="M160" s="398">
        <v>144.76654934252082</v>
      </c>
      <c r="N160" s="399">
        <v>158.65134173628888</v>
      </c>
      <c r="O160" s="398">
        <v>1783.3793845881432</v>
      </c>
      <c r="P160" s="400">
        <v>96.770032291806913</v>
      </c>
      <c r="Q160" s="401">
        <v>108.12468980198426</v>
      </c>
      <c r="R160" s="402">
        <v>62</v>
      </c>
    </row>
    <row r="161" spans="1:18" ht="15" customHeight="1">
      <c r="A161" s="388" t="s">
        <v>325</v>
      </c>
      <c r="B161" s="389" t="s">
        <v>326</v>
      </c>
      <c r="C161" s="389" t="s">
        <v>634</v>
      </c>
      <c r="D161" s="390">
        <v>799</v>
      </c>
      <c r="E161" s="391">
        <v>7.228915662650599</v>
      </c>
      <c r="F161" s="392">
        <v>16837</v>
      </c>
      <c r="G161" s="393">
        <v>19.412742382271468</v>
      </c>
      <c r="H161" s="394">
        <v>1.877346683354193</v>
      </c>
      <c r="I161" s="395">
        <v>1.4</v>
      </c>
      <c r="J161" s="396">
        <v>7.3770491803278686</v>
      </c>
      <c r="K161" s="397">
        <v>132.28807875332075</v>
      </c>
      <c r="L161" s="398">
        <v>110.59580027216883</v>
      </c>
      <c r="M161" s="398">
        <v>118.8536192624199</v>
      </c>
      <c r="N161" s="399">
        <v>154.58831956987169</v>
      </c>
      <c r="O161" s="398">
        <v>764.30545053777564</v>
      </c>
      <c r="P161" s="400">
        <v>333.04624447974982</v>
      </c>
      <c r="Q161" s="401">
        <v>116.89895191248749</v>
      </c>
      <c r="R161" s="402">
        <v>27</v>
      </c>
    </row>
    <row r="162" spans="1:18" ht="15" customHeight="1">
      <c r="A162" s="388" t="s">
        <v>327</v>
      </c>
      <c r="B162" s="389" t="s">
        <v>328</v>
      </c>
      <c r="C162" s="389" t="s">
        <v>639</v>
      </c>
      <c r="D162" s="390">
        <v>911</v>
      </c>
      <c r="E162" s="391">
        <v>8.2969432314410501</v>
      </c>
      <c r="F162" s="392">
        <v>19228</v>
      </c>
      <c r="G162" s="393">
        <v>17.817074933159908</v>
      </c>
      <c r="H162" s="394">
        <v>2.6344676180021951</v>
      </c>
      <c r="I162" s="395">
        <v>3.9</v>
      </c>
      <c r="J162" s="396">
        <v>11.409395973154362</v>
      </c>
      <c r="K162" s="397">
        <v>115.25923919281077</v>
      </c>
      <c r="L162" s="398">
        <v>126.30136292886276</v>
      </c>
      <c r="M162" s="398">
        <v>129.49795073532496</v>
      </c>
      <c r="N162" s="399">
        <v>110.16110695256035</v>
      </c>
      <c r="O162" s="398">
        <v>274.36605916740666</v>
      </c>
      <c r="P162" s="400">
        <v>215.33992953102435</v>
      </c>
      <c r="Q162" s="401">
        <v>108.80700990769023</v>
      </c>
      <c r="R162" s="402">
        <v>59</v>
      </c>
    </row>
    <row r="163" spans="1:18" ht="15" customHeight="1">
      <c r="A163" s="388" t="s">
        <v>329</v>
      </c>
      <c r="B163" s="389" t="s">
        <v>330</v>
      </c>
      <c r="C163" s="389" t="s">
        <v>634</v>
      </c>
      <c r="D163" s="390">
        <v>9823</v>
      </c>
      <c r="E163" s="391">
        <v>9.1754494730316196</v>
      </c>
      <c r="F163" s="392">
        <v>13633</v>
      </c>
      <c r="G163" s="403">
        <v>21.578243448126493</v>
      </c>
      <c r="H163" s="394">
        <v>2.0156774916013438</v>
      </c>
      <c r="I163" s="395">
        <v>4.3</v>
      </c>
      <c r="J163" s="396">
        <v>26.975476839237057</v>
      </c>
      <c r="K163" s="397">
        <v>104.22370776413524</v>
      </c>
      <c r="L163" s="398">
        <v>89.549952195193782</v>
      </c>
      <c r="M163" s="398">
        <v>106.92597372388352</v>
      </c>
      <c r="N163" s="399">
        <v>143.97931724644914</v>
      </c>
      <c r="O163" s="398">
        <v>248.84363505881069</v>
      </c>
      <c r="P163" s="400">
        <v>91.078965517189403</v>
      </c>
      <c r="Q163" s="401">
        <v>92.509411603513755</v>
      </c>
      <c r="R163" s="402">
        <v>235</v>
      </c>
    </row>
    <row r="164" spans="1:18" ht="15" customHeight="1">
      <c r="A164" s="388" t="s">
        <v>331</v>
      </c>
      <c r="B164" s="389" t="s">
        <v>14</v>
      </c>
      <c r="C164" s="389" t="s">
        <v>643</v>
      </c>
      <c r="D164" s="390">
        <v>15125</v>
      </c>
      <c r="E164" s="391">
        <v>7.666407666407669</v>
      </c>
      <c r="F164" s="392">
        <v>16634</v>
      </c>
      <c r="G164" s="403">
        <v>20.645793682929074</v>
      </c>
      <c r="H164" s="394">
        <v>2.5190082644628098</v>
      </c>
      <c r="I164" s="395">
        <v>4.9000000000000004</v>
      </c>
      <c r="J164" s="396">
        <v>18.466152527849186</v>
      </c>
      <c r="K164" s="397">
        <v>124.73891372514758</v>
      </c>
      <c r="L164" s="398">
        <v>109.26237107128682</v>
      </c>
      <c r="M164" s="398">
        <v>111.75519465980616</v>
      </c>
      <c r="N164" s="399">
        <v>115.21036795474213</v>
      </c>
      <c r="O164" s="398">
        <v>218.37298586793588</v>
      </c>
      <c r="P164" s="400">
        <v>133.04875074249028</v>
      </c>
      <c r="Q164" s="401">
        <v>98.551495537316725</v>
      </c>
      <c r="R164" s="402">
        <v>140</v>
      </c>
    </row>
    <row r="165" spans="1:18" ht="15" customHeight="1">
      <c r="A165" s="388" t="s">
        <v>332</v>
      </c>
      <c r="B165" s="389" t="s">
        <v>333</v>
      </c>
      <c r="C165" s="389" t="s">
        <v>632</v>
      </c>
      <c r="D165" s="390">
        <v>11715</v>
      </c>
      <c r="E165" s="391">
        <v>6.6723695466210406</v>
      </c>
      <c r="F165" s="392">
        <v>17055</v>
      </c>
      <c r="G165" s="403">
        <v>22.73162331895562</v>
      </c>
      <c r="H165" s="394">
        <v>2.6547161758429363</v>
      </c>
      <c r="I165" s="395">
        <v>4.5</v>
      </c>
      <c r="J165" s="396">
        <v>16.163410301953817</v>
      </c>
      <c r="K165" s="397">
        <v>143.32230218964963</v>
      </c>
      <c r="L165" s="398">
        <v>112.02775872434752</v>
      </c>
      <c r="M165" s="398">
        <v>101.50065657730336</v>
      </c>
      <c r="N165" s="399">
        <v>109.32086513453596</v>
      </c>
      <c r="O165" s="398">
        <v>237.78391794508576</v>
      </c>
      <c r="P165" s="400">
        <v>152.00372192207641</v>
      </c>
      <c r="Q165" s="401">
        <v>99.534708128039739</v>
      </c>
      <c r="R165" s="402">
        <v>123</v>
      </c>
    </row>
    <row r="166" spans="1:18" ht="15" customHeight="1">
      <c r="A166" s="408" t="s">
        <v>602</v>
      </c>
      <c r="B166" s="407" t="s">
        <v>628</v>
      </c>
      <c r="C166" s="407" t="s">
        <v>632</v>
      </c>
      <c r="D166" s="390">
        <v>3036</v>
      </c>
      <c r="E166" s="391">
        <v>6.02721970187946</v>
      </c>
      <c r="F166" s="392">
        <v>17934</v>
      </c>
      <c r="G166" s="403">
        <v>19.742820932892339</v>
      </c>
      <c r="H166" s="394">
        <v>2.9644268774703555</v>
      </c>
      <c r="I166" s="395">
        <v>4.2</v>
      </c>
      <c r="J166" s="396">
        <v>14.531548757170173</v>
      </c>
      <c r="K166" s="397">
        <v>158.66343219306154</v>
      </c>
      <c r="L166" s="398">
        <v>117.80157285033413</v>
      </c>
      <c r="M166" s="398">
        <v>116.86651567091519</v>
      </c>
      <c r="N166" s="399">
        <v>97.89948648605143</v>
      </c>
      <c r="O166" s="398">
        <v>254.76848351259187</v>
      </c>
      <c r="P166" s="400">
        <v>169.07341164432509</v>
      </c>
      <c r="Q166" s="401">
        <v>103.16656274680219</v>
      </c>
      <c r="R166" s="402">
        <v>88</v>
      </c>
    </row>
    <row r="167" spans="1:18" ht="15" customHeight="1">
      <c r="A167" s="388" t="s">
        <v>334</v>
      </c>
      <c r="B167" s="389" t="s">
        <v>618</v>
      </c>
      <c r="C167" s="389" t="s">
        <v>632</v>
      </c>
      <c r="D167" s="390">
        <v>4318</v>
      </c>
      <c r="E167" s="391">
        <v>6.9042316258351901</v>
      </c>
      <c r="F167" s="392">
        <v>16439</v>
      </c>
      <c r="G167" s="403">
        <v>24.400523415977958</v>
      </c>
      <c r="H167" s="394">
        <v>2.5937934228809634</v>
      </c>
      <c r="I167" s="395">
        <v>5.9</v>
      </c>
      <c r="J167" s="396">
        <v>17.77456647398844</v>
      </c>
      <c r="K167" s="397">
        <v>138.5091660168853</v>
      </c>
      <c r="L167" s="398">
        <v>107.98149080442973</v>
      </c>
      <c r="M167" s="398">
        <v>94.558409777024906</v>
      </c>
      <c r="N167" s="399">
        <v>111.88858236345197</v>
      </c>
      <c r="O167" s="398">
        <v>181.36061538184507</v>
      </c>
      <c r="P167" s="400">
        <v>138.22551050379059</v>
      </c>
      <c r="Q167" s="401">
        <v>96.851976789663084</v>
      </c>
      <c r="R167" s="402">
        <v>157</v>
      </c>
    </row>
    <row r="168" spans="1:18" ht="15" customHeight="1">
      <c r="A168" s="388" t="s">
        <v>335</v>
      </c>
      <c r="B168" s="389" t="s">
        <v>336</v>
      </c>
      <c r="C168" s="389" t="s">
        <v>636</v>
      </c>
      <c r="D168" s="390">
        <v>18893</v>
      </c>
      <c r="E168" s="391">
        <v>8.050759309340549</v>
      </c>
      <c r="F168" s="392">
        <v>16215</v>
      </c>
      <c r="G168" s="403">
        <v>20.966168453452276</v>
      </c>
      <c r="H168" s="394">
        <v>2.5565024082993699</v>
      </c>
      <c r="I168" s="395">
        <v>5.6</v>
      </c>
      <c r="J168" s="396">
        <v>20.382608695652173</v>
      </c>
      <c r="K168" s="397">
        <v>118.78374793447506</v>
      </c>
      <c r="L168" s="398">
        <v>106.51012065173235</v>
      </c>
      <c r="M168" s="398">
        <v>110.04751283308613</v>
      </c>
      <c r="N168" s="399">
        <v>113.52067108861179</v>
      </c>
      <c r="O168" s="398">
        <v>191.07636263444391</v>
      </c>
      <c r="P168" s="400">
        <v>120.53896346323401</v>
      </c>
      <c r="Q168" s="401">
        <v>96.557171636294697</v>
      </c>
      <c r="R168" s="402">
        <v>164</v>
      </c>
    </row>
    <row r="169" spans="1:18" ht="15" customHeight="1">
      <c r="A169" s="388" t="s">
        <v>337</v>
      </c>
      <c r="B169" s="389" t="s">
        <v>338</v>
      </c>
      <c r="C169" s="389" t="s">
        <v>635</v>
      </c>
      <c r="D169" s="390">
        <v>423</v>
      </c>
      <c r="E169" s="391">
        <v>6.9767441860465098</v>
      </c>
      <c r="F169" s="392">
        <v>16003</v>
      </c>
      <c r="G169" s="393">
        <v>16.686084232412497</v>
      </c>
      <c r="H169" s="394">
        <v>3.5460992907801421</v>
      </c>
      <c r="I169" s="395">
        <v>4.5999999999999996</v>
      </c>
      <c r="J169" s="396">
        <v>21.352777058872839</v>
      </c>
      <c r="K169" s="397">
        <v>137.06957557572991</v>
      </c>
      <c r="L169" s="398">
        <v>105.11757390007233</v>
      </c>
      <c r="M169" s="398">
        <v>138.27538323581541</v>
      </c>
      <c r="N169" s="399">
        <v>81.84087506640266</v>
      </c>
      <c r="O169" s="398">
        <v>232.61470233758391</v>
      </c>
      <c r="P169" s="400">
        <v>115.0622477852212</v>
      </c>
      <c r="Q169" s="401">
        <v>97.15446538079739</v>
      </c>
      <c r="R169" s="402">
        <v>152</v>
      </c>
    </row>
    <row r="170" spans="1:18" ht="15" customHeight="1">
      <c r="A170" s="404" t="s">
        <v>339</v>
      </c>
      <c r="B170" s="413" t="s">
        <v>340</v>
      </c>
      <c r="C170" s="413" t="s">
        <v>637</v>
      </c>
      <c r="D170" s="390">
        <v>17196</v>
      </c>
      <c r="E170" s="391">
        <v>11.484659692018299</v>
      </c>
      <c r="F170" s="392">
        <v>13550</v>
      </c>
      <c r="G170" s="403">
        <v>20.890628957843994</v>
      </c>
      <c r="H170" s="394">
        <v>2.6924866247964645</v>
      </c>
      <c r="I170" s="395">
        <v>6.7</v>
      </c>
      <c r="J170" s="396">
        <v>32.244897959183675</v>
      </c>
      <c r="K170" s="397">
        <v>83.267540364861915</v>
      </c>
      <c r="L170" s="398">
        <v>89.004757004685374</v>
      </c>
      <c r="M170" s="398">
        <v>110.44543927317237</v>
      </c>
      <c r="N170" s="399">
        <v>107.78730202670374</v>
      </c>
      <c r="O170" s="398">
        <v>159.70561653028147</v>
      </c>
      <c r="P170" s="400">
        <v>76.194954251696231</v>
      </c>
      <c r="Q170" s="401">
        <v>88.145484675256711</v>
      </c>
      <c r="R170" s="402">
        <v>288</v>
      </c>
    </row>
    <row r="171" spans="1:18" ht="15" customHeight="1">
      <c r="A171" s="388" t="s">
        <v>342</v>
      </c>
      <c r="B171" s="389" t="s">
        <v>343</v>
      </c>
      <c r="C171" s="389" t="s">
        <v>634</v>
      </c>
      <c r="D171" s="390">
        <v>28840</v>
      </c>
      <c r="E171" s="391">
        <v>13.234689683518299</v>
      </c>
      <c r="F171" s="392">
        <v>12884</v>
      </c>
      <c r="G171" s="403">
        <v>23.888913465771093</v>
      </c>
      <c r="H171" s="394">
        <v>2.8987517337031901</v>
      </c>
      <c r="I171" s="395">
        <v>12.1</v>
      </c>
      <c r="J171" s="396">
        <v>32.517885991230095</v>
      </c>
      <c r="K171" s="397">
        <v>72.257029620630618</v>
      </c>
      <c r="L171" s="398">
        <v>84.630058247111904</v>
      </c>
      <c r="M171" s="398">
        <v>96.583492390638966</v>
      </c>
      <c r="N171" s="399">
        <v>100.11753185190594</v>
      </c>
      <c r="O171" s="398">
        <v>88.43203559941206</v>
      </c>
      <c r="P171" s="400">
        <v>75.555296722340003</v>
      </c>
      <c r="Q171" s="401">
        <v>84.452942163232876</v>
      </c>
      <c r="R171" s="402">
        <v>305</v>
      </c>
    </row>
    <row r="172" spans="1:18" ht="15" customHeight="1">
      <c r="A172" s="388" t="s">
        <v>344</v>
      </c>
      <c r="B172" s="389" t="s">
        <v>620</v>
      </c>
      <c r="C172" s="389" t="s">
        <v>639</v>
      </c>
      <c r="D172" s="390">
        <v>1316</v>
      </c>
      <c r="E172" s="391">
        <v>8.6757990867579906</v>
      </c>
      <c r="F172" s="392">
        <v>14389</v>
      </c>
      <c r="G172" s="403">
        <v>21.532801762576721</v>
      </c>
      <c r="H172" s="394">
        <v>2.811550151975684</v>
      </c>
      <c r="I172" s="395">
        <v>8.1</v>
      </c>
      <c r="J172" s="396">
        <v>24.203821656050955</v>
      </c>
      <c r="K172" s="397">
        <v>110.2260846429064</v>
      </c>
      <c r="L172" s="398">
        <v>94.515826460547444</v>
      </c>
      <c r="M172" s="398">
        <v>107.15162464142962</v>
      </c>
      <c r="N172" s="399">
        <v>103.22272530897634</v>
      </c>
      <c r="O172" s="398">
        <v>132.10217663615876</v>
      </c>
      <c r="P172" s="400">
        <v>101.50870221093324</v>
      </c>
      <c r="Q172" s="401">
        <v>91.001005170073611</v>
      </c>
      <c r="R172" s="402">
        <v>255</v>
      </c>
    </row>
    <row r="173" spans="1:18" ht="15" customHeight="1">
      <c r="A173" s="411" t="s">
        <v>345</v>
      </c>
      <c r="B173" s="414" t="s">
        <v>621</v>
      </c>
      <c r="C173" s="414" t="s">
        <v>637</v>
      </c>
      <c r="D173" s="390">
        <v>2311</v>
      </c>
      <c r="E173" s="391">
        <v>8.1810269799825903</v>
      </c>
      <c r="F173" s="392">
        <v>14893</v>
      </c>
      <c r="G173" s="403">
        <v>16.356861080595227</v>
      </c>
      <c r="H173" s="394">
        <v>3.4184335785374298</v>
      </c>
      <c r="I173" s="395">
        <v>3.7</v>
      </c>
      <c r="J173" s="396">
        <v>20.749279538904901</v>
      </c>
      <c r="K173" s="397">
        <v>116.89233721166281</v>
      </c>
      <c r="L173" s="398">
        <v>97.826409304116552</v>
      </c>
      <c r="M173" s="398">
        <v>141.05852465049935</v>
      </c>
      <c r="N173" s="399">
        <v>84.89732573770381</v>
      </c>
      <c r="O173" s="398">
        <v>289.19665696023941</v>
      </c>
      <c r="P173" s="400">
        <v>118.40885946155038</v>
      </c>
      <c r="Q173" s="401">
        <v>95.737518651899734</v>
      </c>
      <c r="R173" s="402">
        <v>180</v>
      </c>
    </row>
    <row r="174" spans="1:18" ht="15.75" customHeight="1">
      <c r="A174" s="388" t="s">
        <v>346</v>
      </c>
      <c r="B174" s="389" t="s">
        <v>622</v>
      </c>
      <c r="C174" s="389" t="s">
        <v>638</v>
      </c>
      <c r="D174" s="390">
        <v>1087</v>
      </c>
      <c r="E174" s="391">
        <v>8.8729016786570707</v>
      </c>
      <c r="F174" s="392">
        <v>15731</v>
      </c>
      <c r="G174" s="403">
        <v>16.170731467555321</v>
      </c>
      <c r="H174" s="394">
        <v>6.8997240110395586</v>
      </c>
      <c r="I174" s="395">
        <v>3.1</v>
      </c>
      <c r="J174" s="396">
        <v>20.437956204379564</v>
      </c>
      <c r="K174" s="397">
        <v>107.77752296997997</v>
      </c>
      <c r="L174" s="398">
        <v>103.33091014322551</v>
      </c>
      <c r="M174" s="398">
        <v>142.68214746940865</v>
      </c>
      <c r="N174" s="399">
        <v>42.061953284718534</v>
      </c>
      <c r="O174" s="398">
        <v>345.17020346867287</v>
      </c>
      <c r="P174" s="400">
        <v>120.21253496590499</v>
      </c>
      <c r="Q174" s="401">
        <v>94.139437343666003</v>
      </c>
      <c r="R174" s="402">
        <v>201</v>
      </c>
    </row>
    <row r="175" spans="1:18" ht="15" customHeight="1">
      <c r="A175" s="408" t="s">
        <v>347</v>
      </c>
      <c r="B175" s="409" t="s">
        <v>348</v>
      </c>
      <c r="C175" s="409" t="s">
        <v>643</v>
      </c>
      <c r="D175" s="410">
        <v>8480</v>
      </c>
      <c r="E175" s="391">
        <v>8.6187845303867405</v>
      </c>
      <c r="F175" s="392">
        <v>14783</v>
      </c>
      <c r="G175" s="403">
        <v>21.47777762244931</v>
      </c>
      <c r="H175" s="394">
        <v>1.3207547169811322</v>
      </c>
      <c r="I175" s="395">
        <v>6</v>
      </c>
      <c r="J175" s="396">
        <v>29.365079365079367</v>
      </c>
      <c r="K175" s="397">
        <v>110.95524677641818</v>
      </c>
      <c r="L175" s="398">
        <v>97.103861461274079</v>
      </c>
      <c r="M175" s="398">
        <v>107.42613749433239</v>
      </c>
      <c r="N175" s="399">
        <v>219.73487226541747</v>
      </c>
      <c r="O175" s="398">
        <v>178.33793845881431</v>
      </c>
      <c r="P175" s="400">
        <v>83.667355170588451</v>
      </c>
      <c r="Q175" s="401">
        <v>99.383524520171662</v>
      </c>
      <c r="R175" s="402">
        <v>124</v>
      </c>
    </row>
    <row r="176" spans="1:18" ht="15" customHeight="1">
      <c r="A176" s="388" t="s">
        <v>370</v>
      </c>
      <c r="B176" s="389" t="s">
        <v>625</v>
      </c>
      <c r="C176" s="389" t="s">
        <v>633</v>
      </c>
      <c r="D176" s="390">
        <v>4087</v>
      </c>
      <c r="E176" s="391">
        <v>10.6351550960118</v>
      </c>
      <c r="F176" s="392">
        <v>13713</v>
      </c>
      <c r="G176" s="403">
        <v>13.974537062475958</v>
      </c>
      <c r="H176" s="394">
        <v>2.2755077073648153</v>
      </c>
      <c r="I176" s="395">
        <v>6.2</v>
      </c>
      <c r="J176" s="396">
        <v>34.146341463414636</v>
      </c>
      <c r="K176" s="397">
        <v>89.918704132528362</v>
      </c>
      <c r="L176" s="398">
        <v>90.075441535442835</v>
      </c>
      <c r="M176" s="398">
        <v>165.10562615611542</v>
      </c>
      <c r="N176" s="399">
        <v>127.53895233599775</v>
      </c>
      <c r="O176" s="398">
        <v>172.58510173433643</v>
      </c>
      <c r="P176" s="400">
        <v>71.952028227767954</v>
      </c>
      <c r="Q176" s="401">
        <v>95.329136842570847</v>
      </c>
      <c r="R176" s="402">
        <v>187</v>
      </c>
    </row>
    <row r="177" spans="1:18" ht="15" customHeight="1">
      <c r="A177" s="408" t="s">
        <v>349</v>
      </c>
      <c r="B177" s="409" t="s">
        <v>350</v>
      </c>
      <c r="C177" s="409" t="s">
        <v>639</v>
      </c>
      <c r="D177" s="410">
        <v>525</v>
      </c>
      <c r="E177" s="391">
        <v>16.6666666666667</v>
      </c>
      <c r="F177" s="392">
        <v>12920</v>
      </c>
      <c r="G177" s="393">
        <v>26.496739594944824</v>
      </c>
      <c r="H177" s="394">
        <v>2.0952380952380953</v>
      </c>
      <c r="I177" s="395">
        <v>13.7</v>
      </c>
      <c r="J177" s="396">
        <v>34.848484848484851</v>
      </c>
      <c r="K177" s="397">
        <v>57.377961868910063</v>
      </c>
      <c r="L177" s="398">
        <v>84.866528450223981</v>
      </c>
      <c r="M177" s="398">
        <v>87.077683036222624</v>
      </c>
      <c r="N177" s="399">
        <v>138.51211930967568</v>
      </c>
      <c r="O177" s="398">
        <v>78.104206624298243</v>
      </c>
      <c r="P177" s="400">
        <v>70.502305495713244</v>
      </c>
      <c r="Q177" s="401">
        <v>85.571294393353952</v>
      </c>
      <c r="R177" s="402">
        <v>303</v>
      </c>
    </row>
    <row r="178" spans="1:18" ht="15" customHeight="1">
      <c r="A178" s="388" t="s">
        <v>351</v>
      </c>
      <c r="B178" s="389" t="s">
        <v>29</v>
      </c>
      <c r="C178" s="389" t="s">
        <v>632</v>
      </c>
      <c r="D178" s="390">
        <v>65409</v>
      </c>
      <c r="E178" s="391">
        <v>9.1973297054450001</v>
      </c>
      <c r="F178" s="392">
        <v>14848</v>
      </c>
      <c r="G178" s="403">
        <v>24.254999606717284</v>
      </c>
      <c r="H178" s="394">
        <v>2.8803375682245562</v>
      </c>
      <c r="I178" s="395">
        <v>7.8</v>
      </c>
      <c r="J178" s="396">
        <v>25.548374461417939</v>
      </c>
      <c r="K178" s="397">
        <v>103.97576199923422</v>
      </c>
      <c r="L178" s="398">
        <v>97.530821550226449</v>
      </c>
      <c r="M178" s="398">
        <v>95.125736110214092</v>
      </c>
      <c r="N178" s="399">
        <v>100.75758905185761</v>
      </c>
      <c r="O178" s="398">
        <v>137.18302958370333</v>
      </c>
      <c r="P178" s="400">
        <v>96.166530225275821</v>
      </c>
      <c r="Q178" s="401">
        <v>89.851423678722313</v>
      </c>
      <c r="R178" s="402">
        <v>274</v>
      </c>
    </row>
    <row r="179" spans="1:18" ht="15" customHeight="1">
      <c r="A179" s="388" t="s">
        <v>353</v>
      </c>
      <c r="B179" s="389" t="s">
        <v>354</v>
      </c>
      <c r="C179" s="389" t="s">
        <v>635</v>
      </c>
      <c r="D179" s="390">
        <v>2682</v>
      </c>
      <c r="E179" s="391">
        <v>7.3929961089494203</v>
      </c>
      <c r="F179" s="392">
        <v>15229</v>
      </c>
      <c r="G179" s="403">
        <v>14.030914586753934</v>
      </c>
      <c r="H179" s="394">
        <v>5.2199850857568979</v>
      </c>
      <c r="I179" s="395">
        <v>7.9</v>
      </c>
      <c r="J179" s="396">
        <v>24.475524475524477</v>
      </c>
      <c r="K179" s="397">
        <v>129.35207193254305</v>
      </c>
      <c r="L179" s="398">
        <v>100.03346453316261</v>
      </c>
      <c r="M179" s="398">
        <v>164.44221634134581</v>
      </c>
      <c r="N179" s="399">
        <v>55.597068624136767</v>
      </c>
      <c r="O179" s="398">
        <v>135.44653553833999</v>
      </c>
      <c r="P179" s="400">
        <v>100.38185401532505</v>
      </c>
      <c r="Q179" s="401">
        <v>95.090535738094175</v>
      </c>
      <c r="R179" s="402">
        <v>189</v>
      </c>
    </row>
    <row r="180" spans="1:18" ht="15" customHeight="1">
      <c r="A180" s="388" t="s">
        <v>352</v>
      </c>
      <c r="B180" s="389" t="s">
        <v>623</v>
      </c>
      <c r="C180" s="389" t="s">
        <v>637</v>
      </c>
      <c r="D180" s="390">
        <v>560</v>
      </c>
      <c r="E180" s="391">
        <v>4.2553191489361701</v>
      </c>
      <c r="F180" s="392">
        <v>15208</v>
      </c>
      <c r="G180" s="393">
        <v>12.26433330591429</v>
      </c>
      <c r="H180" s="394">
        <v>3.9285714285714284</v>
      </c>
      <c r="I180" s="395">
        <v>2.2999999999999998</v>
      </c>
      <c r="J180" s="396">
        <v>26.984126984126984</v>
      </c>
      <c r="K180" s="397">
        <v>224.73035065323154</v>
      </c>
      <c r="L180" s="398">
        <v>99.895523581347234</v>
      </c>
      <c r="M180" s="398">
        <v>188.12883133478496</v>
      </c>
      <c r="N180" s="399">
        <v>73.873130298493706</v>
      </c>
      <c r="O180" s="398">
        <v>465.22940467516781</v>
      </c>
      <c r="P180" s="400">
        <v>91.049768862110966</v>
      </c>
      <c r="Q180" s="401">
        <v>102.67345036558775</v>
      </c>
      <c r="R180" s="402">
        <v>94</v>
      </c>
    </row>
    <row r="181" spans="1:18" ht="15" customHeight="1">
      <c r="A181" s="388" t="s">
        <v>453</v>
      </c>
      <c r="B181" s="389" t="s">
        <v>454</v>
      </c>
      <c r="C181" s="389" t="s">
        <v>634</v>
      </c>
      <c r="D181" s="390">
        <v>10528</v>
      </c>
      <c r="E181" s="391">
        <v>7.5059101654846305</v>
      </c>
      <c r="F181" s="392">
        <v>19195</v>
      </c>
      <c r="G181" s="403">
        <v>20.647016527992037</v>
      </c>
      <c r="H181" s="394">
        <v>2.6025835866261398</v>
      </c>
      <c r="I181" s="395">
        <v>6.1</v>
      </c>
      <c r="J181" s="396">
        <v>12.689020381328072</v>
      </c>
      <c r="K181" s="397">
        <v>127.40618304750139</v>
      </c>
      <c r="L181" s="398">
        <v>126.08459857601001</v>
      </c>
      <c r="M181" s="398">
        <v>111.7485758203305</v>
      </c>
      <c r="N181" s="399">
        <v>111.51068135568246</v>
      </c>
      <c r="O181" s="398">
        <v>175.41436569719443</v>
      </c>
      <c r="P181" s="400">
        <v>193.62397182890069</v>
      </c>
      <c r="Q181" s="401">
        <v>105.74142371427402</v>
      </c>
      <c r="R181" s="402">
        <v>72</v>
      </c>
    </row>
    <row r="182" spans="1:18" ht="15" customHeight="1">
      <c r="A182" s="388" t="s">
        <v>355</v>
      </c>
      <c r="B182" s="389" t="s">
        <v>47</v>
      </c>
      <c r="C182" s="389" t="s">
        <v>634</v>
      </c>
      <c r="D182" s="390">
        <v>28702</v>
      </c>
      <c r="E182" s="391">
        <v>9.7006851785070314</v>
      </c>
      <c r="F182" s="392">
        <v>15575</v>
      </c>
      <c r="G182" s="403">
        <v>25.147508822567744</v>
      </c>
      <c r="H182" s="394">
        <v>3.4074280537941606</v>
      </c>
      <c r="I182" s="395">
        <v>10.199999999999999</v>
      </c>
      <c r="J182" s="396">
        <v>19.995317255911964</v>
      </c>
      <c r="K182" s="397">
        <v>98.580599914800459</v>
      </c>
      <c r="L182" s="398">
        <v>102.30620592973983</v>
      </c>
      <c r="M182" s="398">
        <v>91.74963246742567</v>
      </c>
      <c r="N182" s="399">
        <v>85.171532442671008</v>
      </c>
      <c r="O182" s="398">
        <v>104.90466968165549</v>
      </c>
      <c r="P182" s="400">
        <v>122.87369554610035</v>
      </c>
      <c r="Q182" s="401">
        <v>90.764538311826641</v>
      </c>
      <c r="R182" s="402">
        <v>259</v>
      </c>
    </row>
    <row r="183" spans="1:18" ht="15" customHeight="1">
      <c r="A183" s="388" t="s">
        <v>356</v>
      </c>
      <c r="B183" s="389" t="s">
        <v>357</v>
      </c>
      <c r="C183" s="389" t="s">
        <v>639</v>
      </c>
      <c r="D183" s="390">
        <v>572</v>
      </c>
      <c r="E183" s="391">
        <v>8.2733812949640306</v>
      </c>
      <c r="F183" s="392">
        <v>14822</v>
      </c>
      <c r="G183" s="393">
        <v>18.749964955956646</v>
      </c>
      <c r="H183" s="394">
        <v>2.7972027972027971</v>
      </c>
      <c r="I183" s="395">
        <v>3.6</v>
      </c>
      <c r="J183" s="396">
        <v>28.571428571428569</v>
      </c>
      <c r="K183" s="397">
        <v>115.58748840258714</v>
      </c>
      <c r="L183" s="398">
        <v>97.360037514645498</v>
      </c>
      <c r="M183" s="398">
        <v>123.05488022839961</v>
      </c>
      <c r="N183" s="399">
        <v>103.75217317815232</v>
      </c>
      <c r="O183" s="398">
        <v>297.22989743135719</v>
      </c>
      <c r="P183" s="400">
        <v>85.991448369771476</v>
      </c>
      <c r="Q183" s="401">
        <v>93.302950174547192</v>
      </c>
      <c r="R183" s="402">
        <v>223</v>
      </c>
    </row>
    <row r="184" spans="1:18" ht="15" customHeight="1">
      <c r="A184" s="388" t="s">
        <v>358</v>
      </c>
      <c r="B184" s="389" t="s">
        <v>359</v>
      </c>
      <c r="C184" s="389" t="s">
        <v>638</v>
      </c>
      <c r="D184" s="390">
        <v>4390</v>
      </c>
      <c r="E184" s="391">
        <v>8.6134453781512601</v>
      </c>
      <c r="F184" s="392">
        <v>14758</v>
      </c>
      <c r="G184" s="403">
        <v>16.172090313745219</v>
      </c>
      <c r="H184" s="394">
        <v>5.6492027334851942</v>
      </c>
      <c r="I184" s="395">
        <v>7.3</v>
      </c>
      <c r="J184" s="396">
        <v>27.36</v>
      </c>
      <c r="K184" s="397">
        <v>111.02402377886685</v>
      </c>
      <c r="L184" s="398">
        <v>96.939646042446256</v>
      </c>
      <c r="M184" s="398">
        <v>142.67015872282772</v>
      </c>
      <c r="N184" s="399">
        <v>51.372889719387395</v>
      </c>
      <c r="O184" s="398">
        <v>146.57912750039534</v>
      </c>
      <c r="P184" s="400">
        <v>89.798922691908388</v>
      </c>
      <c r="Q184" s="401">
        <v>90.722717744118299</v>
      </c>
      <c r="R184" s="402">
        <v>263</v>
      </c>
    </row>
    <row r="185" spans="1:18" ht="15" customHeight="1">
      <c r="A185" s="388" t="s">
        <v>360</v>
      </c>
      <c r="B185" s="389" t="s">
        <v>361</v>
      </c>
      <c r="C185" s="389" t="s">
        <v>637</v>
      </c>
      <c r="D185" s="390">
        <v>220</v>
      </c>
      <c r="E185" s="391">
        <v>0</v>
      </c>
      <c r="F185" s="392">
        <v>16306</v>
      </c>
      <c r="G185" s="393">
        <v>15.365568182714263</v>
      </c>
      <c r="H185" s="394">
        <v>5</v>
      </c>
      <c r="I185" s="395">
        <v>3.4</v>
      </c>
      <c r="J185" s="396">
        <v>25.389043143459073</v>
      </c>
      <c r="K185" s="397">
        <v>823</v>
      </c>
      <c r="L185" s="398">
        <v>107.10786477626566</v>
      </c>
      <c r="M185" s="398">
        <v>150.15876175262687</v>
      </c>
      <c r="N185" s="399">
        <v>58.043173805959341</v>
      </c>
      <c r="O185" s="398">
        <v>314.71400904496647</v>
      </c>
      <c r="P185" s="400">
        <v>96.770032291806913</v>
      </c>
      <c r="Q185" s="401">
        <v>117.78056415132522</v>
      </c>
      <c r="R185" s="402">
        <v>21</v>
      </c>
    </row>
    <row r="186" spans="1:18" ht="15" customHeight="1">
      <c r="A186" s="388" t="s">
        <v>362</v>
      </c>
      <c r="B186" s="389" t="s">
        <v>624</v>
      </c>
      <c r="C186" s="389" t="s">
        <v>638</v>
      </c>
      <c r="D186" s="390">
        <v>42</v>
      </c>
      <c r="E186" s="391">
        <v>11.764705882352899</v>
      </c>
      <c r="F186" s="392">
        <v>17217</v>
      </c>
      <c r="G186" s="393">
        <v>14.335838038717894</v>
      </c>
      <c r="H186" s="394">
        <v>0</v>
      </c>
      <c r="I186" s="395">
        <v>14.3</v>
      </c>
      <c r="J186" s="396">
        <v>22.554158548492264</v>
      </c>
      <c r="K186" s="397">
        <v>81.285445980956368</v>
      </c>
      <c r="L186" s="398">
        <v>113.09187463835188</v>
      </c>
      <c r="M186" s="398">
        <v>160.94452837082156</v>
      </c>
      <c r="N186" s="399">
        <v>330</v>
      </c>
      <c r="O186" s="398">
        <v>74.827107045656348</v>
      </c>
      <c r="P186" s="400">
        <v>108.93328250611486</v>
      </c>
      <c r="Q186" s="401">
        <v>116.73647892734527</v>
      </c>
      <c r="R186" s="402">
        <v>29</v>
      </c>
    </row>
    <row r="187" spans="1:18" ht="15" customHeight="1">
      <c r="A187" s="388" t="s">
        <v>363</v>
      </c>
      <c r="B187" s="389" t="s">
        <v>364</v>
      </c>
      <c r="C187" s="389" t="s">
        <v>633</v>
      </c>
      <c r="D187" s="390">
        <v>573</v>
      </c>
      <c r="E187" s="391">
        <v>5.3627760252365899</v>
      </c>
      <c r="F187" s="392">
        <v>18856</v>
      </c>
      <c r="G187" s="393">
        <v>9.8786978825162954</v>
      </c>
      <c r="H187" s="394">
        <v>3.1413612565445024</v>
      </c>
      <c r="I187" s="395">
        <v>2.7</v>
      </c>
      <c r="J187" s="396">
        <v>13.750000000000002</v>
      </c>
      <c r="K187" s="397">
        <v>178.32170502396605</v>
      </c>
      <c r="L187" s="398">
        <v>123.8578374967046</v>
      </c>
      <c r="M187" s="398">
        <v>233.56060883544578</v>
      </c>
      <c r="N187" s="399">
        <v>92.385384974485291</v>
      </c>
      <c r="O187" s="398">
        <v>396.30652990847625</v>
      </c>
      <c r="P187" s="400">
        <v>178.68352908004459</v>
      </c>
      <c r="Q187" s="401">
        <v>117.67879341800744</v>
      </c>
      <c r="R187" s="402">
        <v>22</v>
      </c>
    </row>
    <row r="188" spans="1:18" ht="15" customHeight="1">
      <c r="A188" s="388" t="s">
        <v>365</v>
      </c>
      <c r="B188" s="389" t="s">
        <v>366</v>
      </c>
      <c r="C188" s="389" t="s">
        <v>643</v>
      </c>
      <c r="D188" s="390">
        <v>922</v>
      </c>
      <c r="E188" s="391">
        <v>8.3333333333333304</v>
      </c>
      <c r="F188" s="392">
        <v>15538</v>
      </c>
      <c r="G188" s="393">
        <v>17.232491346932761</v>
      </c>
      <c r="H188" s="394">
        <v>1.843817787418655</v>
      </c>
      <c r="I188" s="395">
        <v>2.4</v>
      </c>
      <c r="J188" s="396">
        <v>14.012738853503185</v>
      </c>
      <c r="K188" s="397">
        <v>114.7559237378204</v>
      </c>
      <c r="L188" s="398">
        <v>102.06316710987464</v>
      </c>
      <c r="M188" s="398">
        <v>133.89095317042538</v>
      </c>
      <c r="N188" s="399">
        <v>157.39943014439564</v>
      </c>
      <c r="O188" s="398">
        <v>445.84484614703581</v>
      </c>
      <c r="P188" s="400">
        <v>175.33321290979376</v>
      </c>
      <c r="Q188" s="401">
        <v>105.33466699501693</v>
      </c>
      <c r="R188" s="402">
        <v>73</v>
      </c>
    </row>
    <row r="189" spans="1:18" ht="15" customHeight="1">
      <c r="A189" s="388" t="s">
        <v>367</v>
      </c>
      <c r="B189" s="389" t="s">
        <v>368</v>
      </c>
      <c r="C189" s="389" t="s">
        <v>643</v>
      </c>
      <c r="D189" s="390">
        <v>39189</v>
      </c>
      <c r="E189" s="391">
        <v>10.7379134860051</v>
      </c>
      <c r="F189" s="392">
        <v>13602</v>
      </c>
      <c r="G189" s="403">
        <v>23.789528217753212</v>
      </c>
      <c r="H189" s="394">
        <v>2.2251141902064355</v>
      </c>
      <c r="I189" s="395">
        <v>11</v>
      </c>
      <c r="J189" s="396">
        <v>29.83701791189285</v>
      </c>
      <c r="K189" s="397">
        <v>89.05821095766855</v>
      </c>
      <c r="L189" s="398">
        <v>89.346325075847261</v>
      </c>
      <c r="M189" s="398">
        <v>96.986988174910692</v>
      </c>
      <c r="N189" s="399">
        <v>130.4274047179897</v>
      </c>
      <c r="O189" s="398">
        <v>97.275239159353262</v>
      </c>
      <c r="P189" s="400">
        <v>82.343970570574641</v>
      </c>
      <c r="Q189" s="401">
        <v>88.807130622203488</v>
      </c>
      <c r="R189" s="402">
        <v>283</v>
      </c>
    </row>
    <row r="190" spans="1:18" ht="15" customHeight="1">
      <c r="A190" s="388" t="s">
        <v>369</v>
      </c>
      <c r="B190" s="389" t="s">
        <v>9</v>
      </c>
      <c r="C190" s="389" t="s">
        <v>636</v>
      </c>
      <c r="D190" s="390">
        <v>10899</v>
      </c>
      <c r="E190" s="391">
        <v>7.1664063855630706</v>
      </c>
      <c r="F190" s="392">
        <v>17652</v>
      </c>
      <c r="G190" s="403">
        <v>21.015626494271562</v>
      </c>
      <c r="H190" s="394">
        <v>2.2662629599045787</v>
      </c>
      <c r="I190" s="395">
        <v>3.3</v>
      </c>
      <c r="J190" s="396">
        <v>16.785022595222724</v>
      </c>
      <c r="K190" s="397">
        <v>133.44196700989892</v>
      </c>
      <c r="L190" s="398">
        <v>115.94922292595618</v>
      </c>
      <c r="M190" s="398">
        <v>109.78852772106755</v>
      </c>
      <c r="N190" s="399">
        <v>128.0592209131884</v>
      </c>
      <c r="O190" s="398">
        <v>324.25079719784424</v>
      </c>
      <c r="P190" s="400">
        <v>146.37445442283078</v>
      </c>
      <c r="Q190" s="401">
        <v>102.4224525126067</v>
      </c>
      <c r="R190" s="402">
        <v>96</v>
      </c>
    </row>
    <row r="191" spans="1:18" ht="15" customHeight="1">
      <c r="A191" s="388" t="s">
        <v>371</v>
      </c>
      <c r="B191" s="389" t="s">
        <v>372</v>
      </c>
      <c r="C191" s="389" t="s">
        <v>635</v>
      </c>
      <c r="D191" s="390">
        <v>6696</v>
      </c>
      <c r="E191" s="391">
        <v>7.7196095829636198</v>
      </c>
      <c r="F191" s="392">
        <v>14552</v>
      </c>
      <c r="G191" s="403">
        <v>16.540720708979539</v>
      </c>
      <c r="H191" s="394">
        <v>3.2407407407407405</v>
      </c>
      <c r="I191" s="395">
        <v>11.8</v>
      </c>
      <c r="J191" s="396">
        <v>34.518647007805725</v>
      </c>
      <c r="K191" s="397">
        <v>123.87923951391144</v>
      </c>
      <c r="L191" s="398">
        <v>95.586510991304905</v>
      </c>
      <c r="M191" s="398">
        <v>139.49057798245599</v>
      </c>
      <c r="N191" s="399">
        <v>89.552325300622982</v>
      </c>
      <c r="O191" s="398">
        <v>90.680307690922533</v>
      </c>
      <c r="P191" s="400">
        <v>71.175979878209972</v>
      </c>
      <c r="Q191" s="401">
        <v>91.942984226650651</v>
      </c>
      <c r="R191" s="402">
        <v>237</v>
      </c>
    </row>
    <row r="192" spans="1:18" ht="15" customHeight="1">
      <c r="A192" s="388" t="s">
        <v>373</v>
      </c>
      <c r="B192" s="389" t="s">
        <v>36</v>
      </c>
      <c r="C192" s="389" t="s">
        <v>643</v>
      </c>
      <c r="D192" s="390">
        <v>80034</v>
      </c>
      <c r="E192" s="391">
        <v>10.4907235155111</v>
      </c>
      <c r="F192" s="392">
        <v>14024</v>
      </c>
      <c r="G192" s="403">
        <v>22.814348403161279</v>
      </c>
      <c r="H192" s="394">
        <v>2.201564335157558</v>
      </c>
      <c r="I192" s="395">
        <v>11.2</v>
      </c>
      <c r="J192" s="396">
        <v>26.012809630372715</v>
      </c>
      <c r="K192" s="397">
        <v>91.156664558730981</v>
      </c>
      <c r="L192" s="398">
        <v>92.118281345661075</v>
      </c>
      <c r="M192" s="398">
        <v>101.13261405362893</v>
      </c>
      <c r="N192" s="399">
        <v>131.82257015851729</v>
      </c>
      <c r="O192" s="398">
        <v>95.538181317221955</v>
      </c>
      <c r="P192" s="400">
        <v>94.449563878787004</v>
      </c>
      <c r="Q192" s="401">
        <v>90.753930262551648</v>
      </c>
      <c r="R192" s="402">
        <v>260</v>
      </c>
    </row>
    <row r="193" spans="1:18" ht="15" customHeight="1">
      <c r="A193" s="404" t="s">
        <v>374</v>
      </c>
      <c r="B193" s="405" t="s">
        <v>375</v>
      </c>
      <c r="C193" s="405" t="s">
        <v>637</v>
      </c>
      <c r="D193" s="390">
        <v>256</v>
      </c>
      <c r="E193" s="391">
        <v>5.7377049180327901</v>
      </c>
      <c r="F193" s="392">
        <v>15359</v>
      </c>
      <c r="G193" s="393">
        <v>13.06413334934701</v>
      </c>
      <c r="H193" s="394">
        <v>5.46875</v>
      </c>
      <c r="I193" s="395">
        <v>0.4</v>
      </c>
      <c r="J193" s="396">
        <v>25.389043143459073</v>
      </c>
      <c r="K193" s="397">
        <v>166.66931780969136</v>
      </c>
      <c r="L193" s="398">
        <v>100.88738471106736</v>
      </c>
      <c r="M193" s="398">
        <v>176.61138555794523</v>
      </c>
      <c r="N193" s="399">
        <v>53.068044622591394</v>
      </c>
      <c r="O193" s="398">
        <v>2675.0690768822146</v>
      </c>
      <c r="P193" s="400">
        <v>96.770032291806913</v>
      </c>
      <c r="Q193" s="401">
        <v>108.6514286638951</v>
      </c>
      <c r="R193" s="402">
        <v>60</v>
      </c>
    </row>
    <row r="194" spans="1:18" ht="15" customHeight="1">
      <c r="A194" s="388" t="s">
        <v>594</v>
      </c>
      <c r="B194" s="389" t="s">
        <v>595</v>
      </c>
      <c r="C194" s="389" t="s">
        <v>635</v>
      </c>
      <c r="D194" s="390">
        <v>276</v>
      </c>
      <c r="E194" s="391">
        <v>5.7971014492753605</v>
      </c>
      <c r="F194" s="392">
        <v>17029</v>
      </c>
      <c r="G194" s="393">
        <v>17.395858432769931</v>
      </c>
      <c r="H194" s="394">
        <v>2.1739130434782608</v>
      </c>
      <c r="I194" s="395">
        <v>3.1</v>
      </c>
      <c r="J194" s="396">
        <v>21.352777058872839</v>
      </c>
      <c r="K194" s="397">
        <v>164.96164037311681</v>
      </c>
      <c r="L194" s="398">
        <v>111.85697468876658</v>
      </c>
      <c r="M194" s="398">
        <v>132.63356337710488</v>
      </c>
      <c r="N194" s="399">
        <v>133.49929975370648</v>
      </c>
      <c r="O194" s="398">
        <v>345.17020346867287</v>
      </c>
      <c r="P194" s="400">
        <v>115.0622477852212</v>
      </c>
      <c r="Q194" s="401">
        <v>103.36697585537185</v>
      </c>
      <c r="R194" s="402">
        <v>87</v>
      </c>
    </row>
    <row r="195" spans="1:18" ht="15" customHeight="1">
      <c r="A195" s="388" t="s">
        <v>376</v>
      </c>
      <c r="B195" s="389" t="s">
        <v>41</v>
      </c>
      <c r="C195" s="389" t="s">
        <v>643</v>
      </c>
      <c r="D195" s="390">
        <v>217968</v>
      </c>
      <c r="E195" s="391">
        <v>10.7559926244622</v>
      </c>
      <c r="F195" s="392">
        <v>14868</v>
      </c>
      <c r="G195" s="403">
        <v>23.512752980316058</v>
      </c>
      <c r="H195" s="394">
        <v>3.2614879248330029</v>
      </c>
      <c r="I195" s="395">
        <v>12.1</v>
      </c>
      <c r="J195" s="396">
        <v>26.73467667144423</v>
      </c>
      <c r="K195" s="397">
        <v>88.908518057825574</v>
      </c>
      <c r="L195" s="398">
        <v>97.662193885288715</v>
      </c>
      <c r="M195" s="398">
        <v>98.1286493280261</v>
      </c>
      <c r="N195" s="399">
        <v>88.982659362338907</v>
      </c>
      <c r="O195" s="398">
        <v>88.43203559941206</v>
      </c>
      <c r="P195" s="400">
        <v>91.899316944979887</v>
      </c>
      <c r="Q195" s="401">
        <v>88.378687051011397</v>
      </c>
      <c r="R195" s="402">
        <v>287</v>
      </c>
    </row>
    <row r="196" spans="1:18" ht="15" customHeight="1">
      <c r="A196" s="388" t="s">
        <v>377</v>
      </c>
      <c r="B196" s="389" t="s">
        <v>378</v>
      </c>
      <c r="C196" s="389" t="s">
        <v>638</v>
      </c>
      <c r="D196" s="390">
        <v>152</v>
      </c>
      <c r="E196" s="391">
        <v>1.40845070422535</v>
      </c>
      <c r="F196" s="392">
        <v>15778</v>
      </c>
      <c r="G196" s="393">
        <v>9.1721239449577112</v>
      </c>
      <c r="H196" s="394">
        <v>5.9210526315789469</v>
      </c>
      <c r="I196" s="395">
        <v>2</v>
      </c>
      <c r="J196" s="396">
        <v>22.554158548492264</v>
      </c>
      <c r="K196" s="397">
        <v>678.97254878210481</v>
      </c>
      <c r="L196" s="398">
        <v>103.63963513062183</v>
      </c>
      <c r="M196" s="398">
        <v>251.55293428086932</v>
      </c>
      <c r="N196" s="399">
        <v>49.014235658365671</v>
      </c>
      <c r="O196" s="398">
        <v>535.01381537644295</v>
      </c>
      <c r="P196" s="400">
        <v>108.93328250611486</v>
      </c>
      <c r="Q196" s="401">
        <v>123.62530169179291</v>
      </c>
      <c r="R196" s="402">
        <v>14</v>
      </c>
    </row>
    <row r="197" spans="1:18" ht="15" customHeight="1">
      <c r="A197" s="408" t="s">
        <v>381</v>
      </c>
      <c r="B197" s="409" t="s">
        <v>382</v>
      </c>
      <c r="C197" s="409" t="s">
        <v>638</v>
      </c>
      <c r="D197" s="410">
        <v>301</v>
      </c>
      <c r="E197" s="391">
        <v>9.0909090909090899</v>
      </c>
      <c r="F197" s="392">
        <v>20502</v>
      </c>
      <c r="G197" s="393">
        <v>12.478452050698676</v>
      </c>
      <c r="H197" s="394">
        <v>1.9933554817275747</v>
      </c>
      <c r="I197" s="395">
        <v>1.1000000000000001</v>
      </c>
      <c r="J197" s="396">
        <v>22.554158548492264</v>
      </c>
      <c r="K197" s="397">
        <v>105.192930093002</v>
      </c>
      <c r="L197" s="398">
        <v>134.66978067232913</v>
      </c>
      <c r="M197" s="398">
        <v>184.90071385198371</v>
      </c>
      <c r="N197" s="399">
        <v>145.59162762994802</v>
      </c>
      <c r="O197" s="398">
        <v>972.75239159353259</v>
      </c>
      <c r="P197" s="400">
        <v>108.93328250611486</v>
      </c>
      <c r="Q197" s="401">
        <v>115.50426042598544</v>
      </c>
      <c r="R197" s="402">
        <v>33</v>
      </c>
    </row>
    <row r="198" spans="1:18" ht="15" customHeight="1">
      <c r="A198" s="388" t="s">
        <v>383</v>
      </c>
      <c r="B198" s="389" t="s">
        <v>11</v>
      </c>
      <c r="C198" s="389" t="s">
        <v>633</v>
      </c>
      <c r="D198" s="390">
        <v>6828</v>
      </c>
      <c r="E198" s="391">
        <v>9.5971175892564702</v>
      </c>
      <c r="F198" s="392">
        <v>15034</v>
      </c>
      <c r="G198" s="403">
        <v>14.345388132559849</v>
      </c>
      <c r="H198" s="394">
        <v>5.3895723491505567</v>
      </c>
      <c r="I198" s="395">
        <v>6.3</v>
      </c>
      <c r="J198" s="396">
        <v>27.207392197125259</v>
      </c>
      <c r="K198" s="397">
        <v>99.64443548679337</v>
      </c>
      <c r="L198" s="398">
        <v>98.752584266305519</v>
      </c>
      <c r="M198" s="398">
        <v>160.83738345880613</v>
      </c>
      <c r="N198" s="399">
        <v>53.84766178628945</v>
      </c>
      <c r="O198" s="398">
        <v>169.84565567506127</v>
      </c>
      <c r="P198" s="400">
        <v>90.302609932245176</v>
      </c>
      <c r="Q198" s="401">
        <v>92.9306884889412</v>
      </c>
      <c r="R198" s="402">
        <v>230</v>
      </c>
    </row>
    <row r="199" spans="1:18" ht="15" customHeight="1">
      <c r="A199" s="408" t="s">
        <v>388</v>
      </c>
      <c r="B199" s="409" t="s">
        <v>52</v>
      </c>
      <c r="C199" s="409" t="s">
        <v>640</v>
      </c>
      <c r="D199" s="410">
        <v>37906</v>
      </c>
      <c r="E199" s="391">
        <v>13.936686521067701</v>
      </c>
      <c r="F199" s="392">
        <v>12520</v>
      </c>
      <c r="G199" s="403">
        <v>28.493178139439074</v>
      </c>
      <c r="H199" s="394">
        <v>2.9335725215005541</v>
      </c>
      <c r="I199" s="395">
        <v>12.9</v>
      </c>
      <c r="J199" s="396">
        <v>37.034197209017023</v>
      </c>
      <c r="K199" s="397">
        <v>68.617412254787041</v>
      </c>
      <c r="L199" s="398">
        <v>82.239081748978663</v>
      </c>
      <c r="M199" s="398">
        <v>80.976389529123864</v>
      </c>
      <c r="N199" s="399">
        <v>98.92916125398807</v>
      </c>
      <c r="O199" s="398">
        <v>82.947878352936883</v>
      </c>
      <c r="P199" s="400">
        <v>66.341346917394816</v>
      </c>
      <c r="Q199" s="401">
        <v>81.55637225250149</v>
      </c>
      <c r="R199" s="402">
        <v>310</v>
      </c>
    </row>
    <row r="200" spans="1:18" ht="15" customHeight="1">
      <c r="A200" s="388" t="s">
        <v>389</v>
      </c>
      <c r="B200" s="389" t="s">
        <v>390</v>
      </c>
      <c r="C200" s="389" t="s">
        <v>635</v>
      </c>
      <c r="D200" s="390">
        <v>109</v>
      </c>
      <c r="E200" s="391">
        <v>5.1724137931034502</v>
      </c>
      <c r="F200" s="392">
        <v>15370</v>
      </c>
      <c r="G200" s="393">
        <v>16.674241731182963</v>
      </c>
      <c r="H200" s="394">
        <v>0.91743119266055051</v>
      </c>
      <c r="I200" s="395">
        <v>0</v>
      </c>
      <c r="J200" s="396">
        <v>21.352777058872839</v>
      </c>
      <c r="K200" s="397">
        <v>184.88454379982161</v>
      </c>
      <c r="L200" s="398">
        <v>100.9596394953516</v>
      </c>
      <c r="M200" s="398">
        <v>138.37359018413633</v>
      </c>
      <c r="N200" s="399">
        <v>316.33529724247836</v>
      </c>
      <c r="O200" s="398">
        <v>3567</v>
      </c>
      <c r="P200" s="400">
        <v>115.0622477852212</v>
      </c>
      <c r="Q200" s="401">
        <v>129.81821519127413</v>
      </c>
      <c r="R200" s="402">
        <v>7</v>
      </c>
    </row>
    <row r="201" spans="1:18" ht="15" customHeight="1">
      <c r="A201" s="388" t="s">
        <v>391</v>
      </c>
      <c r="B201" s="389" t="s">
        <v>24</v>
      </c>
      <c r="C201" s="389" t="s">
        <v>632</v>
      </c>
      <c r="D201" s="390">
        <v>26862</v>
      </c>
      <c r="E201" s="391">
        <v>9.0634896697330696</v>
      </c>
      <c r="F201" s="392">
        <v>14785</v>
      </c>
      <c r="G201" s="403">
        <v>21.949875549545833</v>
      </c>
      <c r="H201" s="394">
        <v>2.2522522522522523</v>
      </c>
      <c r="I201" s="395">
        <v>8.8000000000000007</v>
      </c>
      <c r="J201" s="396">
        <v>23.140084598158747</v>
      </c>
      <c r="K201" s="397">
        <v>105.51116615439365</v>
      </c>
      <c r="L201" s="398">
        <v>97.116998694780307</v>
      </c>
      <c r="M201" s="398">
        <v>105.1156161106196</v>
      </c>
      <c r="N201" s="399">
        <v>128.85584584922972</v>
      </c>
      <c r="O201" s="398">
        <v>121.59404894919157</v>
      </c>
      <c r="P201" s="400">
        <v>106.17500184273779</v>
      </c>
      <c r="Q201" s="401">
        <v>93.380244225561427</v>
      </c>
      <c r="R201" s="402">
        <v>220</v>
      </c>
    </row>
    <row r="202" spans="1:18" ht="15" customHeight="1">
      <c r="A202" s="408" t="s">
        <v>392</v>
      </c>
      <c r="B202" s="409" t="s">
        <v>393</v>
      </c>
      <c r="C202" s="409" t="s">
        <v>634</v>
      </c>
      <c r="D202" s="410">
        <v>11839</v>
      </c>
      <c r="E202" s="391">
        <v>6.7020692180919204</v>
      </c>
      <c r="F202" s="392">
        <v>19240</v>
      </c>
      <c r="G202" s="403">
        <v>25.945375398780218</v>
      </c>
      <c r="H202" s="394">
        <v>2.7367176281780559</v>
      </c>
      <c r="I202" s="395">
        <v>6.6</v>
      </c>
      <c r="J202" s="396">
        <v>13.636363636363635</v>
      </c>
      <c r="K202" s="397">
        <v>142.68718113211233</v>
      </c>
      <c r="L202" s="398">
        <v>126.38018632990011</v>
      </c>
      <c r="M202" s="398">
        <v>88.928167601321661</v>
      </c>
      <c r="N202" s="399">
        <v>106.04523683468403</v>
      </c>
      <c r="O202" s="398">
        <v>162.12539859892212</v>
      </c>
      <c r="P202" s="400">
        <v>180.172558489045</v>
      </c>
      <c r="Q202" s="401">
        <v>102.75788287061513</v>
      </c>
      <c r="R202" s="402">
        <v>93</v>
      </c>
    </row>
    <row r="203" spans="1:18" ht="15" customHeight="1">
      <c r="A203" s="388" t="s">
        <v>394</v>
      </c>
      <c r="B203" s="389" t="s">
        <v>395</v>
      </c>
      <c r="C203" s="389" t="s">
        <v>636</v>
      </c>
      <c r="D203" s="390">
        <v>6565</v>
      </c>
      <c r="E203" s="391">
        <v>9.0368608799048804</v>
      </c>
      <c r="F203" s="392">
        <v>17295</v>
      </c>
      <c r="G203" s="403">
        <v>18.274388522725715</v>
      </c>
      <c r="H203" s="394">
        <v>2.7875095201827875</v>
      </c>
      <c r="I203" s="395">
        <v>4.3</v>
      </c>
      <c r="J203" s="396">
        <v>17.604912998976456</v>
      </c>
      <c r="K203" s="397">
        <v>105.82207441173998</v>
      </c>
      <c r="L203" s="398">
        <v>113.60422674509472</v>
      </c>
      <c r="M203" s="398">
        <v>126.25728565815749</v>
      </c>
      <c r="N203" s="399">
        <v>104.11296066560739</v>
      </c>
      <c r="O203" s="398">
        <v>248.84363505881069</v>
      </c>
      <c r="P203" s="400">
        <v>139.5575499290145</v>
      </c>
      <c r="Q203" s="401">
        <v>100.14956650535305</v>
      </c>
      <c r="R203" s="402">
        <v>116</v>
      </c>
    </row>
    <row r="204" spans="1:18" ht="15" customHeight="1">
      <c r="A204" s="408" t="s">
        <v>396</v>
      </c>
      <c r="B204" s="409" t="s">
        <v>397</v>
      </c>
      <c r="C204" s="409" t="s">
        <v>635</v>
      </c>
      <c r="D204" s="410">
        <v>939</v>
      </c>
      <c r="E204" s="391">
        <v>8.7677725118483405</v>
      </c>
      <c r="F204" s="392">
        <v>14609</v>
      </c>
      <c r="G204" s="393">
        <v>12.734293717486997</v>
      </c>
      <c r="H204" s="394">
        <v>3.3013844515441959</v>
      </c>
      <c r="I204" s="395">
        <v>12.5</v>
      </c>
      <c r="J204" s="396">
        <v>35.555555555555557</v>
      </c>
      <c r="K204" s="397">
        <v>109.0698194084689</v>
      </c>
      <c r="L204" s="398">
        <v>95.960922146232363</v>
      </c>
      <c r="M204" s="398">
        <v>181.18591758045736</v>
      </c>
      <c r="N204" s="399">
        <v>87.907322909348096</v>
      </c>
      <c r="O204" s="398">
        <v>85.602210460230879</v>
      </c>
      <c r="P204" s="400">
        <v>69.100271011423501</v>
      </c>
      <c r="Q204" s="401">
        <v>95.47062817450697</v>
      </c>
      <c r="R204" s="402">
        <v>184</v>
      </c>
    </row>
    <row r="205" spans="1:18" ht="15" customHeight="1">
      <c r="A205" s="388" t="s">
        <v>398</v>
      </c>
      <c r="B205" s="389" t="s">
        <v>35</v>
      </c>
      <c r="C205" s="389" t="s">
        <v>632</v>
      </c>
      <c r="D205" s="390">
        <v>83667</v>
      </c>
      <c r="E205" s="391">
        <v>9.2281632051848597</v>
      </c>
      <c r="F205" s="392">
        <v>14530</v>
      </c>
      <c r="G205" s="403">
        <v>24.983881996284644</v>
      </c>
      <c r="H205" s="394">
        <v>2.8744905398783271</v>
      </c>
      <c r="I205" s="395">
        <v>8.9</v>
      </c>
      <c r="J205" s="396">
        <v>24.139998501086712</v>
      </c>
      <c r="K205" s="397">
        <v>103.62835411759274</v>
      </c>
      <c r="L205" s="398">
        <v>95.442001422736411</v>
      </c>
      <c r="M205" s="398">
        <v>92.350527923765014</v>
      </c>
      <c r="N205" s="399">
        <v>100.96254101503534</v>
      </c>
      <c r="O205" s="398">
        <v>120.22782368009953</v>
      </c>
      <c r="P205" s="400">
        <v>101.77707860006747</v>
      </c>
      <c r="Q205" s="401">
        <v>89.33362745227042</v>
      </c>
      <c r="R205" s="402">
        <v>278</v>
      </c>
    </row>
    <row r="206" spans="1:18" ht="15" customHeight="1">
      <c r="A206" s="388" t="s">
        <v>399</v>
      </c>
      <c r="B206" s="389" t="s">
        <v>400</v>
      </c>
      <c r="C206" s="389" t="s">
        <v>635</v>
      </c>
      <c r="D206" s="390">
        <v>572</v>
      </c>
      <c r="E206" s="391">
        <v>4.6511627906976702</v>
      </c>
      <c r="F206" s="392">
        <v>15930</v>
      </c>
      <c r="G206" s="393">
        <v>12.617788397003945</v>
      </c>
      <c r="H206" s="394">
        <v>9.265734265734265</v>
      </c>
      <c r="I206" s="395">
        <v>9.1999999999999993</v>
      </c>
      <c r="J206" s="396">
        <v>16.417910447761194</v>
      </c>
      <c r="K206" s="397">
        <v>205.60436336359498</v>
      </c>
      <c r="L206" s="398">
        <v>104.63806487709505</v>
      </c>
      <c r="M206" s="398">
        <v>182.85888297903222</v>
      </c>
      <c r="N206" s="399">
        <v>31.321410770762967</v>
      </c>
      <c r="O206" s="398">
        <v>116.30735116879195</v>
      </c>
      <c r="P206" s="400">
        <v>149.64745560453736</v>
      </c>
      <c r="Q206" s="401">
        <v>101.43570242172464</v>
      </c>
      <c r="R206" s="402">
        <v>104</v>
      </c>
    </row>
    <row r="207" spans="1:18" ht="15" customHeight="1">
      <c r="A207" s="388" t="s">
        <v>403</v>
      </c>
      <c r="B207" s="389" t="s">
        <v>404</v>
      </c>
      <c r="C207" s="389" t="s">
        <v>634</v>
      </c>
      <c r="D207" s="390">
        <v>3791</v>
      </c>
      <c r="E207" s="391">
        <v>8.70032223415682</v>
      </c>
      <c r="F207" s="392">
        <v>15492</v>
      </c>
      <c r="G207" s="403">
        <v>26.267555350079625</v>
      </c>
      <c r="H207" s="394">
        <v>1.8201002374043787</v>
      </c>
      <c r="I207" s="395">
        <v>5.2</v>
      </c>
      <c r="J207" s="396">
        <v>23.175965665236049</v>
      </c>
      <c r="K207" s="397">
        <v>109.91539609044317</v>
      </c>
      <c r="L207" s="398">
        <v>101.76101073923142</v>
      </c>
      <c r="M207" s="398">
        <v>87.837435238713255</v>
      </c>
      <c r="N207" s="399">
        <v>159.45048688289265</v>
      </c>
      <c r="O207" s="398">
        <v>205.77454437555497</v>
      </c>
      <c r="P207" s="400">
        <v>106.01062153522092</v>
      </c>
      <c r="Q207" s="401">
        <v>95.513237458131883</v>
      </c>
      <c r="R207" s="402">
        <v>183</v>
      </c>
    </row>
    <row r="208" spans="1:18" ht="15" customHeight="1">
      <c r="A208" s="388" t="s">
        <v>401</v>
      </c>
      <c r="B208" s="389" t="s">
        <v>402</v>
      </c>
      <c r="C208" s="389" t="s">
        <v>636</v>
      </c>
      <c r="D208" s="390">
        <v>18423</v>
      </c>
      <c r="E208" s="391">
        <v>9.9199288256227796</v>
      </c>
      <c r="F208" s="392">
        <v>14752</v>
      </c>
      <c r="G208" s="403">
        <v>20.814645900371055</v>
      </c>
      <c r="H208" s="394">
        <v>3.2133745861151821</v>
      </c>
      <c r="I208" s="395">
        <v>9.4</v>
      </c>
      <c r="J208" s="396">
        <v>26.971662683509727</v>
      </c>
      <c r="K208" s="397">
        <v>96.401837280500771</v>
      </c>
      <c r="L208" s="398">
        <v>96.900234341927572</v>
      </c>
      <c r="M208" s="398">
        <v>110.84861606513346</v>
      </c>
      <c r="N208" s="399">
        <v>90.314982350269332</v>
      </c>
      <c r="O208" s="398">
        <v>113.83272667583893</v>
      </c>
      <c r="P208" s="400">
        <v>91.091845307436046</v>
      </c>
      <c r="Q208" s="401">
        <v>89.866035748570312</v>
      </c>
      <c r="R208" s="402">
        <v>273</v>
      </c>
    </row>
    <row r="209" spans="1:18" ht="15" customHeight="1">
      <c r="A209" s="388" t="s">
        <v>405</v>
      </c>
      <c r="B209" s="389" t="s">
        <v>406</v>
      </c>
      <c r="C209" s="389" t="s">
        <v>632</v>
      </c>
      <c r="D209" s="390">
        <v>4190</v>
      </c>
      <c r="E209" s="391">
        <v>6.5633546034639902</v>
      </c>
      <c r="F209" s="392">
        <v>16155</v>
      </c>
      <c r="G209" s="403">
        <v>22.292752220924612</v>
      </c>
      <c r="H209" s="394">
        <v>1.7899761336515514</v>
      </c>
      <c r="I209" s="395">
        <v>2.2999999999999998</v>
      </c>
      <c r="J209" s="396">
        <v>14.827018121911037</v>
      </c>
      <c r="K209" s="397">
        <v>145.70283372730205</v>
      </c>
      <c r="L209" s="398">
        <v>106.11600364654555</v>
      </c>
      <c r="M209" s="398">
        <v>103.49887125091092</v>
      </c>
      <c r="N209" s="399">
        <v>162.13393216464641</v>
      </c>
      <c r="O209" s="398">
        <v>465.22940467516781</v>
      </c>
      <c r="P209" s="400">
        <v>165.70415606492472</v>
      </c>
      <c r="Q209" s="401">
        <v>104.09995087251392</v>
      </c>
      <c r="R209" s="402">
        <v>78</v>
      </c>
    </row>
    <row r="210" spans="1:18" ht="15" customHeight="1">
      <c r="A210" s="388" t="s">
        <v>407</v>
      </c>
      <c r="B210" s="389" t="s">
        <v>10</v>
      </c>
      <c r="C210" s="389" t="s">
        <v>643</v>
      </c>
      <c r="D210" s="390">
        <v>97579</v>
      </c>
      <c r="E210" s="391">
        <v>5.2831005737793699</v>
      </c>
      <c r="F210" s="392">
        <v>23337</v>
      </c>
      <c r="G210" s="403">
        <v>22.71443403449905</v>
      </c>
      <c r="H210" s="394">
        <v>2.1490279670830814</v>
      </c>
      <c r="I210" s="395">
        <v>6.2</v>
      </c>
      <c r="J210" s="396">
        <v>7.6665402603969159</v>
      </c>
      <c r="K210" s="397">
        <v>181.01100880571136</v>
      </c>
      <c r="L210" s="398">
        <v>153.29180916740535</v>
      </c>
      <c r="M210" s="398">
        <v>101.57746780913004</v>
      </c>
      <c r="N210" s="399">
        <v>135.04518018149037</v>
      </c>
      <c r="O210" s="398">
        <v>172.58510173433643</v>
      </c>
      <c r="P210" s="400">
        <v>320.47030882264141</v>
      </c>
      <c r="Q210" s="401">
        <v>122.05608047920049</v>
      </c>
      <c r="R210" s="402">
        <v>15</v>
      </c>
    </row>
    <row r="211" spans="1:18" ht="15" customHeight="1">
      <c r="A211" s="388" t="s">
        <v>408</v>
      </c>
      <c r="B211" s="389" t="s">
        <v>409</v>
      </c>
      <c r="C211" s="389" t="s">
        <v>639</v>
      </c>
      <c r="D211" s="390">
        <v>1021</v>
      </c>
      <c r="E211" s="391">
        <v>5.8116232464929896</v>
      </c>
      <c r="F211" s="392">
        <v>15752</v>
      </c>
      <c r="G211" s="393">
        <v>17.432370671831812</v>
      </c>
      <c r="H211" s="394">
        <v>3.7218413320274242</v>
      </c>
      <c r="I211" s="395">
        <v>7.7</v>
      </c>
      <c r="J211" s="396">
        <v>18.840579710144929</v>
      </c>
      <c r="K211" s="397">
        <v>164.54944237118482</v>
      </c>
      <c r="L211" s="398">
        <v>103.46885109504088</v>
      </c>
      <c r="M211" s="398">
        <v>132.35576132339574</v>
      </c>
      <c r="N211" s="399">
        <v>77.976421652479587</v>
      </c>
      <c r="O211" s="398">
        <v>138.96462737050467</v>
      </c>
      <c r="P211" s="400">
        <v>130.40461401130176</v>
      </c>
      <c r="Q211" s="401">
        <v>97.225708094802201</v>
      </c>
      <c r="R211" s="402">
        <v>150</v>
      </c>
    </row>
    <row r="212" spans="1:18" ht="15" customHeight="1">
      <c r="A212" s="408" t="s">
        <v>410</v>
      </c>
      <c r="B212" s="409" t="s">
        <v>411</v>
      </c>
      <c r="C212" s="409" t="s">
        <v>636</v>
      </c>
      <c r="D212" s="410">
        <v>3037</v>
      </c>
      <c r="E212" s="391">
        <v>6.5573770491803298</v>
      </c>
      <c r="F212" s="392">
        <v>17238</v>
      </c>
      <c r="G212" s="403">
        <v>17.842173629794221</v>
      </c>
      <c r="H212" s="394">
        <v>2.5353967731313798</v>
      </c>
      <c r="I212" s="395">
        <v>4</v>
      </c>
      <c r="J212" s="396">
        <v>10.804597701149426</v>
      </c>
      <c r="K212" s="397">
        <v>145.83565308348</v>
      </c>
      <c r="L212" s="398">
        <v>113.22981559016726</v>
      </c>
      <c r="M212" s="398">
        <v>129.31578516246876</v>
      </c>
      <c r="N212" s="399">
        <v>114.46566159006396</v>
      </c>
      <c r="O212" s="398">
        <v>267.50690768822147</v>
      </c>
      <c r="P212" s="400">
        <v>227.39379964042908</v>
      </c>
      <c r="Q212" s="401">
        <v>107.61853007016481</v>
      </c>
      <c r="R212" s="402">
        <v>65</v>
      </c>
    </row>
    <row r="213" spans="1:18" ht="15" customHeight="1">
      <c r="A213" s="411" t="s">
        <v>412</v>
      </c>
      <c r="B213" s="412" t="s">
        <v>413</v>
      </c>
      <c r="C213" s="412" t="s">
        <v>632</v>
      </c>
      <c r="D213" s="410">
        <v>7889</v>
      </c>
      <c r="E213" s="391">
        <v>5.63866513233602</v>
      </c>
      <c r="F213" s="392">
        <v>18304</v>
      </c>
      <c r="G213" s="403">
        <v>20.82883184639444</v>
      </c>
      <c r="H213" s="394">
        <v>2.6999619723665864</v>
      </c>
      <c r="I213" s="395">
        <v>3.6</v>
      </c>
      <c r="J213" s="396">
        <v>14.155629139072849</v>
      </c>
      <c r="K213" s="397">
        <v>169.5967648438195</v>
      </c>
      <c r="L213" s="398">
        <v>120.23196104898605</v>
      </c>
      <c r="M213" s="398">
        <v>110.77312011337469</v>
      </c>
      <c r="N213" s="399">
        <v>107.48887280638807</v>
      </c>
      <c r="O213" s="398">
        <v>297.22989743135719</v>
      </c>
      <c r="P213" s="400">
        <v>173.5633577789205</v>
      </c>
      <c r="Q213" s="401">
        <v>104.63699157926158</v>
      </c>
      <c r="R213" s="402">
        <v>77</v>
      </c>
    </row>
    <row r="214" spans="1:18" ht="15" customHeight="1">
      <c r="A214" s="388" t="s">
        <v>416</v>
      </c>
      <c r="B214" s="389" t="s">
        <v>417</v>
      </c>
      <c r="C214" s="389" t="s">
        <v>636</v>
      </c>
      <c r="D214" s="390">
        <v>6496</v>
      </c>
      <c r="E214" s="391">
        <v>8.9057043073341102</v>
      </c>
      <c r="F214" s="392">
        <v>15188</v>
      </c>
      <c r="G214" s="403">
        <v>21.015439451726937</v>
      </c>
      <c r="H214" s="394">
        <v>2.9864532019704435</v>
      </c>
      <c r="I214" s="395">
        <v>7.5</v>
      </c>
      <c r="J214" s="396">
        <v>25.426774483378257</v>
      </c>
      <c r="K214" s="397">
        <v>107.38054301828723</v>
      </c>
      <c r="L214" s="398">
        <v>99.764151246284982</v>
      </c>
      <c r="M214" s="398">
        <v>109.78950486578265</v>
      </c>
      <c r="N214" s="399">
        <v>97.177437382348415</v>
      </c>
      <c r="O214" s="398">
        <v>142.67035076705145</v>
      </c>
      <c r="P214" s="400">
        <v>96.626433150485255</v>
      </c>
      <c r="Q214" s="401">
        <v>91.744434502899352</v>
      </c>
      <c r="R214" s="402">
        <v>242</v>
      </c>
    </row>
    <row r="215" spans="1:18" ht="15" customHeight="1">
      <c r="A215" s="388" t="s">
        <v>418</v>
      </c>
      <c r="B215" s="389" t="s">
        <v>18</v>
      </c>
      <c r="C215" s="389" t="s">
        <v>632</v>
      </c>
      <c r="D215" s="390">
        <v>45956</v>
      </c>
      <c r="E215" s="391">
        <v>7.3347015258320702</v>
      </c>
      <c r="F215" s="392">
        <v>16721</v>
      </c>
      <c r="G215" s="403">
        <v>24.764659535953879</v>
      </c>
      <c r="H215" s="394">
        <v>2.8614326747323529</v>
      </c>
      <c r="I215" s="395">
        <v>6.5</v>
      </c>
      <c r="J215" s="396">
        <v>17.892376681614351</v>
      </c>
      <c r="K215" s="397">
        <v>130.38013354924499</v>
      </c>
      <c r="L215" s="398">
        <v>109.83384072880769</v>
      </c>
      <c r="M215" s="398">
        <v>93.168036031029729</v>
      </c>
      <c r="N215" s="399">
        <v>101.42327359036757</v>
      </c>
      <c r="O215" s="398">
        <v>164.61963550044399</v>
      </c>
      <c r="P215" s="400">
        <v>137.31538121345531</v>
      </c>
      <c r="Q215" s="401">
        <v>96.004196895680479</v>
      </c>
      <c r="R215" s="402">
        <v>177</v>
      </c>
    </row>
    <row r="216" spans="1:18" ht="15" customHeight="1">
      <c r="A216" s="388" t="s">
        <v>419</v>
      </c>
      <c r="B216" s="389" t="s">
        <v>420</v>
      </c>
      <c r="C216" s="389" t="s">
        <v>633</v>
      </c>
      <c r="D216" s="390">
        <v>620</v>
      </c>
      <c r="E216" s="391">
        <v>7.9861111111111107</v>
      </c>
      <c r="F216" s="392">
        <v>15427</v>
      </c>
      <c r="G216" s="393">
        <v>15.101654718317883</v>
      </c>
      <c r="H216" s="394">
        <v>4.354838709677419</v>
      </c>
      <c r="I216" s="395">
        <v>6.2</v>
      </c>
      <c r="J216" s="396">
        <v>19.402985074626866</v>
      </c>
      <c r="K216" s="397">
        <v>119.74531172642125</v>
      </c>
      <c r="L216" s="398">
        <v>101.33405065027905</v>
      </c>
      <c r="M216" s="398">
        <v>152.78290591184526</v>
      </c>
      <c r="N216" s="399">
        <v>66.642162517953324</v>
      </c>
      <c r="O216" s="398">
        <v>172.58510173433643</v>
      </c>
      <c r="P216" s="400">
        <v>126.62477012691622</v>
      </c>
      <c r="Q216" s="401">
        <v>96.454730119722342</v>
      </c>
      <c r="R216" s="402">
        <v>168</v>
      </c>
    </row>
    <row r="217" spans="1:18" ht="15" customHeight="1">
      <c r="A217" s="408" t="s">
        <v>414</v>
      </c>
      <c r="B217" s="409" t="s">
        <v>415</v>
      </c>
      <c r="C217" s="409" t="s">
        <v>636</v>
      </c>
      <c r="D217" s="410">
        <v>9175</v>
      </c>
      <c r="E217" s="391">
        <v>7.8917700112739606</v>
      </c>
      <c r="F217" s="392">
        <v>16990</v>
      </c>
      <c r="G217" s="403">
        <v>21.784745557824177</v>
      </c>
      <c r="H217" s="394">
        <v>4.185286103542234</v>
      </c>
      <c r="I217" s="395">
        <v>3.1</v>
      </c>
      <c r="J217" s="396">
        <v>16.204051012753187</v>
      </c>
      <c r="K217" s="397">
        <v>121.1767908993412</v>
      </c>
      <c r="L217" s="398">
        <v>111.60079863539517</v>
      </c>
      <c r="M217" s="398">
        <v>105.9124002994498</v>
      </c>
      <c r="N217" s="399">
        <v>69.34194266532252</v>
      </c>
      <c r="O217" s="398">
        <v>345.17020346867287</v>
      </c>
      <c r="P217" s="400">
        <v>151.62248766786425</v>
      </c>
      <c r="Q217" s="401">
        <v>96.704954154706925</v>
      </c>
      <c r="R217" s="402">
        <v>160</v>
      </c>
    </row>
    <row r="218" spans="1:18" ht="15" customHeight="1">
      <c r="A218" s="388" t="s">
        <v>421</v>
      </c>
      <c r="B218" s="389" t="s">
        <v>422</v>
      </c>
      <c r="C218" s="389" t="s">
        <v>633</v>
      </c>
      <c r="D218" s="390">
        <v>9137</v>
      </c>
      <c r="E218" s="391">
        <v>6.8795542220317198</v>
      </c>
      <c r="F218" s="392">
        <v>16858</v>
      </c>
      <c r="G218" s="403">
        <v>15.17370161272939</v>
      </c>
      <c r="H218" s="394">
        <v>2.6485717412717524</v>
      </c>
      <c r="I218" s="395">
        <v>5.6</v>
      </c>
      <c r="J218" s="396">
        <v>20.042643923240938</v>
      </c>
      <c r="K218" s="397">
        <v>139.00600731066191</v>
      </c>
      <c r="L218" s="398">
        <v>110.73374122398421</v>
      </c>
      <c r="M218" s="398">
        <v>152.0574709342074</v>
      </c>
      <c r="N218" s="399">
        <v>109.57447914567157</v>
      </c>
      <c r="O218" s="398">
        <v>191.07636263444391</v>
      </c>
      <c r="P218" s="400">
        <v>122.58355405903592</v>
      </c>
      <c r="Q218" s="401">
        <v>102.22419579462894</v>
      </c>
      <c r="R218" s="402">
        <v>100</v>
      </c>
    </row>
    <row r="219" spans="1:18" ht="15" customHeight="1">
      <c r="A219" s="388" t="s">
        <v>425</v>
      </c>
      <c r="B219" s="389" t="s">
        <v>426</v>
      </c>
      <c r="C219" s="389" t="s">
        <v>635</v>
      </c>
      <c r="D219" s="390">
        <v>3704</v>
      </c>
      <c r="E219" s="391">
        <v>7.1541294055760094</v>
      </c>
      <c r="F219" s="392">
        <v>15444</v>
      </c>
      <c r="G219" s="403">
        <v>15.266439067834348</v>
      </c>
      <c r="H219" s="394">
        <v>4.3736501079913603</v>
      </c>
      <c r="I219" s="395">
        <v>10.1</v>
      </c>
      <c r="J219" s="396">
        <v>28.180354267310786</v>
      </c>
      <c r="K219" s="397">
        <v>133.67096263823319</v>
      </c>
      <c r="L219" s="398">
        <v>101.44571713508198</v>
      </c>
      <c r="M219" s="398">
        <v>151.13378317562291</v>
      </c>
      <c r="N219" s="399">
        <v>66.355529560886851</v>
      </c>
      <c r="O219" s="398">
        <v>105.94332977751345</v>
      </c>
      <c r="P219" s="400">
        <v>87.184799081841774</v>
      </c>
      <c r="Q219" s="401">
        <v>94.115233848712649</v>
      </c>
      <c r="R219" s="402">
        <v>202</v>
      </c>
    </row>
    <row r="220" spans="1:18" ht="15" customHeight="1">
      <c r="A220" s="388" t="s">
        <v>386</v>
      </c>
      <c r="B220" s="389" t="s">
        <v>387</v>
      </c>
      <c r="C220" s="389" t="s">
        <v>634</v>
      </c>
      <c r="D220" s="390">
        <v>1445</v>
      </c>
      <c r="E220" s="391">
        <v>8.8397790055248606</v>
      </c>
      <c r="F220" s="392">
        <v>15319</v>
      </c>
      <c r="G220" s="403">
        <v>28.04358044587698</v>
      </c>
      <c r="H220" s="394">
        <v>1.9377162629757785</v>
      </c>
      <c r="I220" s="395">
        <v>3.9</v>
      </c>
      <c r="J220" s="396">
        <v>20.379146919431278</v>
      </c>
      <c r="K220" s="397">
        <v>108.18136560700775</v>
      </c>
      <c r="L220" s="398">
        <v>100.62464004094282</v>
      </c>
      <c r="M220" s="398">
        <v>82.274611702841781</v>
      </c>
      <c r="N220" s="399">
        <v>149.77211812430579</v>
      </c>
      <c r="O220" s="398">
        <v>274.36605916740666</v>
      </c>
      <c r="P220" s="400">
        <v>120.55943924266964</v>
      </c>
      <c r="Q220" s="401">
        <v>95.083221250353688</v>
      </c>
      <c r="R220" s="402">
        <v>190</v>
      </c>
    </row>
    <row r="221" spans="1:18" ht="15" customHeight="1">
      <c r="A221" s="388" t="s">
        <v>427</v>
      </c>
      <c r="B221" s="389" t="s">
        <v>428</v>
      </c>
      <c r="C221" s="389" t="s">
        <v>638</v>
      </c>
      <c r="D221" s="390">
        <v>29</v>
      </c>
      <c r="E221" s="391">
        <v>9.0909090909090899</v>
      </c>
      <c r="F221" s="392">
        <v>17217</v>
      </c>
      <c r="G221" s="393">
        <v>14.335838038717894</v>
      </c>
      <c r="H221" s="394">
        <v>3.4482758620689653</v>
      </c>
      <c r="I221" s="395">
        <v>0</v>
      </c>
      <c r="J221" s="396">
        <v>22.554158548492264</v>
      </c>
      <c r="K221" s="397">
        <v>105.192930093002</v>
      </c>
      <c r="L221" s="398">
        <v>113.09187463835188</v>
      </c>
      <c r="M221" s="398">
        <v>160.94452837082156</v>
      </c>
      <c r="N221" s="399">
        <v>84.162602018641053</v>
      </c>
      <c r="O221" s="398">
        <v>3567</v>
      </c>
      <c r="P221" s="400">
        <v>108.93328250611486</v>
      </c>
      <c r="Q221" s="401">
        <v>115.07037113906685</v>
      </c>
      <c r="R221" s="402">
        <v>35</v>
      </c>
    </row>
    <row r="222" spans="1:18" ht="15" customHeight="1">
      <c r="A222" s="388" t="s">
        <v>430</v>
      </c>
      <c r="B222" s="389" t="s">
        <v>431</v>
      </c>
      <c r="C222" s="389" t="s">
        <v>633</v>
      </c>
      <c r="D222" s="390">
        <v>10919</v>
      </c>
      <c r="E222" s="391">
        <v>8.6956521739130412</v>
      </c>
      <c r="F222" s="392">
        <v>14796</v>
      </c>
      <c r="G222" s="403">
        <v>17.161856411896387</v>
      </c>
      <c r="H222" s="394">
        <v>3.0222547852367434</v>
      </c>
      <c r="I222" s="395">
        <v>9.1999999999999993</v>
      </c>
      <c r="J222" s="396">
        <v>25.692208628461046</v>
      </c>
      <c r="K222" s="397">
        <v>109.9744269154112</v>
      </c>
      <c r="L222" s="398">
        <v>97.189253479064561</v>
      </c>
      <c r="M222" s="398">
        <v>134.4420228538074</v>
      </c>
      <c r="N222" s="399">
        <v>96.026274967768174</v>
      </c>
      <c r="O222" s="398">
        <v>116.30735116879195</v>
      </c>
      <c r="P222" s="400">
        <v>95.628155616365959</v>
      </c>
      <c r="Q222" s="401">
        <v>93.413190974351622</v>
      </c>
      <c r="R222" s="402">
        <v>218</v>
      </c>
    </row>
    <row r="223" spans="1:18" ht="15" customHeight="1">
      <c r="A223" s="388" t="s">
        <v>429</v>
      </c>
      <c r="B223" s="389" t="s">
        <v>15</v>
      </c>
      <c r="C223" s="389" t="s">
        <v>632</v>
      </c>
      <c r="D223" s="390">
        <v>34552</v>
      </c>
      <c r="E223" s="391">
        <v>7.0119339918917403</v>
      </c>
      <c r="F223" s="392">
        <v>17198</v>
      </c>
      <c r="G223" s="403">
        <v>26.702399940079307</v>
      </c>
      <c r="H223" s="394">
        <v>2.4398008798332946</v>
      </c>
      <c r="I223" s="395">
        <v>6.6</v>
      </c>
      <c r="J223" s="396">
        <v>15.467359050445104</v>
      </c>
      <c r="K223" s="397">
        <v>136.38168379617582</v>
      </c>
      <c r="L223" s="398">
        <v>112.96707092004273</v>
      </c>
      <c r="M223" s="398">
        <v>86.407015740888582</v>
      </c>
      <c r="N223" s="399">
        <v>118.95063709036222</v>
      </c>
      <c r="O223" s="398">
        <v>162.12539859892212</v>
      </c>
      <c r="P223" s="400">
        <v>158.84408688242814</v>
      </c>
      <c r="Q223" s="401">
        <v>98.804012765927638</v>
      </c>
      <c r="R223" s="402">
        <v>133</v>
      </c>
    </row>
    <row r="224" spans="1:18" ht="15" customHeight="1">
      <c r="A224" s="408" t="s">
        <v>598</v>
      </c>
      <c r="B224" s="409" t="s">
        <v>599</v>
      </c>
      <c r="C224" s="409" t="s">
        <v>638</v>
      </c>
      <c r="D224" s="410">
        <v>241</v>
      </c>
      <c r="E224" s="391">
        <v>5.9829059829059794</v>
      </c>
      <c r="F224" s="392">
        <v>19903</v>
      </c>
      <c r="G224" s="393">
        <v>13.667165558272028</v>
      </c>
      <c r="H224" s="394">
        <v>4.9792531120331951</v>
      </c>
      <c r="I224" s="395">
        <v>0</v>
      </c>
      <c r="J224" s="396">
        <v>22.554158548492264</v>
      </c>
      <c r="K224" s="397">
        <v>159.83860806339274</v>
      </c>
      <c r="L224" s="398">
        <v>130.73517923721423</v>
      </c>
      <c r="M224" s="398">
        <v>168.81881485261303</v>
      </c>
      <c r="N224" s="399">
        <v>58.285020363484165</v>
      </c>
      <c r="O224" s="398">
        <v>3567</v>
      </c>
      <c r="P224" s="400">
        <v>108.93328250611486</v>
      </c>
      <c r="Q224" s="401">
        <v>119.87233214300782</v>
      </c>
      <c r="R224" s="402">
        <v>17</v>
      </c>
    </row>
    <row r="225" spans="1:18" ht="15" customHeight="1">
      <c r="A225" s="404" t="s">
        <v>434</v>
      </c>
      <c r="B225" s="413" t="s">
        <v>435</v>
      </c>
      <c r="C225" s="413" t="s">
        <v>635</v>
      </c>
      <c r="D225" s="390">
        <v>3235</v>
      </c>
      <c r="E225" s="391">
        <v>4.0492957746478906</v>
      </c>
      <c r="F225" s="392">
        <v>19418</v>
      </c>
      <c r="G225" s="403">
        <v>12.114414452470468</v>
      </c>
      <c r="H225" s="394">
        <v>2.4420401854714067</v>
      </c>
      <c r="I225" s="395">
        <v>3.2</v>
      </c>
      <c r="J225" s="396">
        <v>14.516129032258066</v>
      </c>
      <c r="K225" s="397">
        <v>236.16436479377504</v>
      </c>
      <c r="L225" s="398">
        <v>127.54940011195428</v>
      </c>
      <c r="M225" s="398">
        <v>190.45697181603501</v>
      </c>
      <c r="N225" s="399">
        <v>118.84156155840408</v>
      </c>
      <c r="O225" s="398">
        <v>334.38363461027683</v>
      </c>
      <c r="P225" s="400">
        <v>169.25300948970889</v>
      </c>
      <c r="Q225" s="401">
        <v>117.1701734043169</v>
      </c>
      <c r="R225" s="402">
        <v>25</v>
      </c>
    </row>
    <row r="226" spans="1:18" ht="15" customHeight="1">
      <c r="A226" s="408" t="s">
        <v>436</v>
      </c>
      <c r="B226" s="409" t="s">
        <v>12</v>
      </c>
      <c r="C226" s="409" t="s">
        <v>632</v>
      </c>
      <c r="D226" s="410">
        <v>20478</v>
      </c>
      <c r="E226" s="391">
        <v>5.1759410801964005</v>
      </c>
      <c r="F226" s="392">
        <v>23701</v>
      </c>
      <c r="G226" s="403">
        <v>24.316743595872246</v>
      </c>
      <c r="H226" s="394">
        <v>2.7932415274929192</v>
      </c>
      <c r="I226" s="395">
        <v>5.2</v>
      </c>
      <c r="J226" s="396">
        <v>9.0692124105011924</v>
      </c>
      <c r="K226" s="397">
        <v>184.75854915364485</v>
      </c>
      <c r="L226" s="398">
        <v>155.6827856655386</v>
      </c>
      <c r="M226" s="398">
        <v>94.88419709017262</v>
      </c>
      <c r="N226" s="399">
        <v>103.89931059426883</v>
      </c>
      <c r="O226" s="398">
        <v>205.77454437555497</v>
      </c>
      <c r="P226" s="400">
        <v>270.90538997694921</v>
      </c>
      <c r="Q226" s="401">
        <v>117.02481363519327</v>
      </c>
      <c r="R226" s="402">
        <v>26</v>
      </c>
    </row>
    <row r="227" spans="1:18" ht="15" customHeight="1">
      <c r="A227" s="388" t="s">
        <v>437</v>
      </c>
      <c r="B227" s="389" t="s">
        <v>438</v>
      </c>
      <c r="C227" s="389" t="s">
        <v>639</v>
      </c>
      <c r="D227" s="390">
        <v>2572</v>
      </c>
      <c r="E227" s="391">
        <v>7.7269317329332301</v>
      </c>
      <c r="F227" s="392">
        <v>16015</v>
      </c>
      <c r="G227" s="403">
        <v>18.947457924910143</v>
      </c>
      <c r="H227" s="394">
        <v>3.188180404354588</v>
      </c>
      <c r="I227" s="395">
        <v>4.4000000000000004</v>
      </c>
      <c r="J227" s="396">
        <v>22.162162162162165</v>
      </c>
      <c r="K227" s="397">
        <v>123.76184979167847</v>
      </c>
      <c r="L227" s="398">
        <v>105.19639730110968</v>
      </c>
      <c r="M227" s="398">
        <v>121.7722557340302</v>
      </c>
      <c r="N227" s="399">
        <v>91.028684773736231</v>
      </c>
      <c r="O227" s="398">
        <v>243.18809789838315</v>
      </c>
      <c r="P227" s="400">
        <v>110.86005538960083</v>
      </c>
      <c r="Q227" s="401">
        <v>95.583944692437569</v>
      </c>
      <c r="R227" s="402">
        <v>181</v>
      </c>
    </row>
    <row r="228" spans="1:18" ht="15" customHeight="1">
      <c r="A228" s="388" t="s">
        <v>439</v>
      </c>
      <c r="B228" s="389" t="s">
        <v>440</v>
      </c>
      <c r="C228" s="389" t="s">
        <v>643</v>
      </c>
      <c r="D228" s="390">
        <v>2533</v>
      </c>
      <c r="E228" s="391">
        <v>8.8649544324772211</v>
      </c>
      <c r="F228" s="392">
        <v>14603</v>
      </c>
      <c r="G228" s="403">
        <v>20.030617641328249</v>
      </c>
      <c r="H228" s="394">
        <v>3.7899723647848402</v>
      </c>
      <c r="I228" s="395">
        <v>4</v>
      </c>
      <c r="J228" s="396">
        <v>24.722222222222221</v>
      </c>
      <c r="K228" s="397">
        <v>107.87414326444633</v>
      </c>
      <c r="L228" s="398">
        <v>95.921510445713693</v>
      </c>
      <c r="M228" s="398">
        <v>115.18739627785824</v>
      </c>
      <c r="N228" s="399">
        <v>76.574666276299482</v>
      </c>
      <c r="O228" s="398">
        <v>267.50690768822147</v>
      </c>
      <c r="P228" s="400">
        <v>99.380165050137165</v>
      </c>
      <c r="Q228" s="401">
        <v>90.590399366096406</v>
      </c>
      <c r="R228" s="402">
        <v>265</v>
      </c>
    </row>
    <row r="229" spans="1:18" ht="15" customHeight="1">
      <c r="A229" s="388" t="s">
        <v>443</v>
      </c>
      <c r="B229" s="389" t="s">
        <v>444</v>
      </c>
      <c r="C229" s="389" t="s">
        <v>635</v>
      </c>
      <c r="D229" s="390">
        <v>121</v>
      </c>
      <c r="E229" s="391">
        <v>0</v>
      </c>
      <c r="F229" s="392">
        <v>17272</v>
      </c>
      <c r="G229" s="393">
        <v>14.344313263250394</v>
      </c>
      <c r="H229" s="394">
        <v>4.1322314049586781</v>
      </c>
      <c r="I229" s="395">
        <v>0.9</v>
      </c>
      <c r="J229" s="396">
        <v>21.352777058872839</v>
      </c>
      <c r="K229" s="397">
        <v>823</v>
      </c>
      <c r="L229" s="398">
        <v>113.45314855977311</v>
      </c>
      <c r="M229" s="398">
        <v>160.84943556364519</v>
      </c>
      <c r="N229" s="399">
        <v>70.232240305210794</v>
      </c>
      <c r="O229" s="398">
        <v>1188.9195897254288</v>
      </c>
      <c r="P229" s="400">
        <v>115.0622477852212</v>
      </c>
      <c r="Q229" s="401">
        <v>126.24729212243685</v>
      </c>
      <c r="R229" s="402">
        <v>11</v>
      </c>
    </row>
    <row r="230" spans="1:18" ht="15" customHeight="1">
      <c r="A230" s="411" t="s">
        <v>441</v>
      </c>
      <c r="B230" s="412" t="s">
        <v>442</v>
      </c>
      <c r="C230" s="412" t="s">
        <v>635</v>
      </c>
      <c r="D230" s="410">
        <v>1240</v>
      </c>
      <c r="E230" s="391">
        <v>11.4977307110439</v>
      </c>
      <c r="F230" s="392">
        <v>14410</v>
      </c>
      <c r="G230" s="403">
        <v>19.934838836888318</v>
      </c>
      <c r="H230" s="394">
        <v>2.82258064516129</v>
      </c>
      <c r="I230" s="395">
        <v>9.5</v>
      </c>
      <c r="J230" s="396">
        <v>25.55066079295154</v>
      </c>
      <c r="K230" s="397">
        <v>83.17287893717004</v>
      </c>
      <c r="L230" s="398">
        <v>94.653767412362825</v>
      </c>
      <c r="M230" s="398">
        <v>115.74082493571258</v>
      </c>
      <c r="N230" s="399">
        <v>102.81933645627083</v>
      </c>
      <c r="O230" s="398">
        <v>112.6344874476722</v>
      </c>
      <c r="P230" s="400">
        <v>96.157925024325735</v>
      </c>
      <c r="Q230" s="401">
        <v>90.616301248508393</v>
      </c>
      <c r="R230" s="402">
        <v>264</v>
      </c>
    </row>
    <row r="231" spans="1:18" ht="15.75" customHeight="1">
      <c r="A231" s="408" t="s">
        <v>445</v>
      </c>
      <c r="B231" s="409" t="s">
        <v>446</v>
      </c>
      <c r="C231" s="409" t="s">
        <v>637</v>
      </c>
      <c r="D231" s="410">
        <v>1268</v>
      </c>
      <c r="E231" s="391">
        <v>6.25</v>
      </c>
      <c r="F231" s="392">
        <v>16028</v>
      </c>
      <c r="G231" s="403">
        <v>11.882181088800227</v>
      </c>
      <c r="H231" s="394">
        <v>3.6277602523659311</v>
      </c>
      <c r="I231" s="395">
        <v>1.4</v>
      </c>
      <c r="J231" s="396">
        <v>11.242603550295858</v>
      </c>
      <c r="K231" s="397">
        <v>153.0078983170938</v>
      </c>
      <c r="L231" s="398">
        <v>105.28178931890015</v>
      </c>
      <c r="M231" s="398">
        <v>194.17939136752429</v>
      </c>
      <c r="N231" s="399">
        <v>79.99863520212655</v>
      </c>
      <c r="O231" s="398">
        <v>764.30545053777564</v>
      </c>
      <c r="P231" s="400">
        <v>218.53465826302823</v>
      </c>
      <c r="Q231" s="401">
        <v>111.60109206731951</v>
      </c>
      <c r="R231" s="402">
        <v>52</v>
      </c>
    </row>
    <row r="232" spans="1:18" ht="15" customHeight="1">
      <c r="A232" s="408" t="s">
        <v>447</v>
      </c>
      <c r="B232" s="409" t="s">
        <v>448</v>
      </c>
      <c r="C232" s="409" t="s">
        <v>639</v>
      </c>
      <c r="D232" s="410">
        <v>3377</v>
      </c>
      <c r="E232" s="391">
        <v>7.6219512195122006</v>
      </c>
      <c r="F232" s="392">
        <v>14152</v>
      </c>
      <c r="G232" s="403">
        <v>20.138229349634802</v>
      </c>
      <c r="H232" s="394">
        <v>3.2573289902280131</v>
      </c>
      <c r="I232" s="395">
        <v>7</v>
      </c>
      <c r="J232" s="396">
        <v>24.63465553235908</v>
      </c>
      <c r="K232" s="397">
        <v>125.46647662001683</v>
      </c>
      <c r="L232" s="398">
        <v>92.959064290059587</v>
      </c>
      <c r="M232" s="398">
        <v>114.57187481002526</v>
      </c>
      <c r="N232" s="399">
        <v>89.096271792147576</v>
      </c>
      <c r="O232" s="398">
        <v>152.86109010755513</v>
      </c>
      <c r="P232" s="400">
        <v>99.733423169783379</v>
      </c>
      <c r="Q232" s="401">
        <v>90.798274370965629</v>
      </c>
      <c r="R232" s="402">
        <v>258</v>
      </c>
    </row>
    <row r="233" spans="1:18" ht="15" customHeight="1">
      <c r="A233" s="388" t="s">
        <v>449</v>
      </c>
      <c r="B233" s="389" t="s">
        <v>450</v>
      </c>
      <c r="C233" s="389" t="s">
        <v>637</v>
      </c>
      <c r="D233" s="390">
        <v>359</v>
      </c>
      <c r="E233" s="391">
        <v>4.3715846994535497</v>
      </c>
      <c r="F233" s="392">
        <v>15082</v>
      </c>
      <c r="G233" s="393">
        <v>17.002186238928431</v>
      </c>
      <c r="H233" s="394">
        <v>3.6211699164345403</v>
      </c>
      <c r="I233" s="395">
        <v>0.9</v>
      </c>
      <c r="J233" s="396">
        <v>25.389043143459073</v>
      </c>
      <c r="K233" s="397">
        <v>218.75347962522017</v>
      </c>
      <c r="L233" s="398">
        <v>99.067877870454964</v>
      </c>
      <c r="M233" s="398">
        <v>135.70458878159846</v>
      </c>
      <c r="N233" s="399">
        <v>80.144228447459241</v>
      </c>
      <c r="O233" s="398">
        <v>1188.9195897254288</v>
      </c>
      <c r="P233" s="400">
        <v>96.770032291806913</v>
      </c>
      <c r="Q233" s="401">
        <v>101.08872831506795</v>
      </c>
      <c r="R233" s="402">
        <v>107</v>
      </c>
    </row>
    <row r="234" spans="1:18" ht="15" customHeight="1">
      <c r="A234" s="388" t="s">
        <v>451</v>
      </c>
      <c r="B234" s="389" t="s">
        <v>452</v>
      </c>
      <c r="C234" s="389" t="s">
        <v>633</v>
      </c>
      <c r="D234" s="390">
        <v>632</v>
      </c>
      <c r="E234" s="391">
        <v>6.7796610169491496</v>
      </c>
      <c r="F234" s="392">
        <v>16327</v>
      </c>
      <c r="G234" s="393">
        <v>12.355499823660802</v>
      </c>
      <c r="H234" s="394">
        <v>5.5379746835443031</v>
      </c>
      <c r="I234" s="395">
        <v>3.4</v>
      </c>
      <c r="J234" s="396">
        <v>16.853932584269664</v>
      </c>
      <c r="K234" s="397">
        <v>141.05415626107091</v>
      </c>
      <c r="L234" s="398">
        <v>107.24580572808104</v>
      </c>
      <c r="M234" s="398">
        <v>186.74070048736519</v>
      </c>
      <c r="N234" s="399">
        <v>52.404694064809007</v>
      </c>
      <c r="O234" s="398">
        <v>314.71400904496647</v>
      </c>
      <c r="P234" s="400">
        <v>145.77597914113639</v>
      </c>
      <c r="Q234" s="401">
        <v>102.63948795137927</v>
      </c>
      <c r="R234" s="402">
        <v>95</v>
      </c>
    </row>
    <row r="235" spans="1:18" ht="15" customHeight="1">
      <c r="A235" s="388" t="s">
        <v>455</v>
      </c>
      <c r="B235" s="389" t="s">
        <v>27</v>
      </c>
      <c r="C235" s="389" t="s">
        <v>642</v>
      </c>
      <c r="D235" s="390">
        <v>31702</v>
      </c>
      <c r="E235" s="391">
        <v>10.5814183182985</v>
      </c>
      <c r="F235" s="392">
        <v>14742</v>
      </c>
      <c r="G235" s="403">
        <v>24.89459845347141</v>
      </c>
      <c r="H235" s="394">
        <v>2.1008138287805185</v>
      </c>
      <c r="I235" s="395">
        <v>8.6999999999999993</v>
      </c>
      <c r="J235" s="396">
        <v>28.393039918116685</v>
      </c>
      <c r="K235" s="397">
        <v>90.375348154235908</v>
      </c>
      <c r="L235" s="398">
        <v>96.834548174396431</v>
      </c>
      <c r="M235" s="398">
        <v>92.68173962533622</v>
      </c>
      <c r="N235" s="399">
        <v>138.14449669643565</v>
      </c>
      <c r="O235" s="398">
        <v>122.99168169573402</v>
      </c>
      <c r="P235" s="400">
        <v>86.531718052597299</v>
      </c>
      <c r="Q235" s="401">
        <v>91.132365916333413</v>
      </c>
      <c r="R235" s="402">
        <v>253</v>
      </c>
    </row>
    <row r="236" spans="1:18" ht="15" customHeight="1">
      <c r="A236" s="388" t="s">
        <v>456</v>
      </c>
      <c r="B236" s="389" t="s">
        <v>457</v>
      </c>
      <c r="C236" s="389" t="s">
        <v>639</v>
      </c>
      <c r="D236" s="390">
        <v>2466</v>
      </c>
      <c r="E236" s="391">
        <v>8.1545064377682408</v>
      </c>
      <c r="F236" s="392">
        <v>14941</v>
      </c>
      <c r="G236" s="403">
        <v>18.78831430139277</v>
      </c>
      <c r="H236" s="394">
        <v>3.7712895377128954</v>
      </c>
      <c r="I236" s="395">
        <v>4.8</v>
      </c>
      <c r="J236" s="396">
        <v>31.045751633986928</v>
      </c>
      <c r="K236" s="397">
        <v>117.27250101277255</v>
      </c>
      <c r="L236" s="398">
        <v>98.141702908265984</v>
      </c>
      <c r="M236" s="398">
        <v>122.80370952549467</v>
      </c>
      <c r="N236" s="399">
        <v>76.954014304029954</v>
      </c>
      <c r="O236" s="398">
        <v>222.9224230735179</v>
      </c>
      <c r="P236" s="400">
        <v>79.137994589925015</v>
      </c>
      <c r="Q236" s="401">
        <v>90.813723787437596</v>
      </c>
      <c r="R236" s="402">
        <v>257</v>
      </c>
    </row>
    <row r="237" spans="1:18" ht="15" customHeight="1">
      <c r="A237" s="388" t="s">
        <v>458</v>
      </c>
      <c r="B237" s="389" t="s">
        <v>459</v>
      </c>
      <c r="C237" s="389" t="s">
        <v>635</v>
      </c>
      <c r="D237" s="390">
        <v>2571</v>
      </c>
      <c r="E237" s="391">
        <v>8.2792207792207808</v>
      </c>
      <c r="F237" s="392">
        <v>14984</v>
      </c>
      <c r="G237" s="403">
        <v>14.608624270166246</v>
      </c>
      <c r="H237" s="394">
        <v>3.2283158304161805</v>
      </c>
      <c r="I237" s="395">
        <v>7.3</v>
      </c>
      <c r="J237" s="396">
        <v>28.032345013477091</v>
      </c>
      <c r="K237" s="397">
        <v>115.50596245506098</v>
      </c>
      <c r="L237" s="398">
        <v>98.424153428649859</v>
      </c>
      <c r="M237" s="398">
        <v>157.93921790800349</v>
      </c>
      <c r="N237" s="399">
        <v>89.896987864530999</v>
      </c>
      <c r="O237" s="398">
        <v>146.57912750039534</v>
      </c>
      <c r="P237" s="400">
        <v>87.645130069190145</v>
      </c>
      <c r="Q237" s="401">
        <v>95.444932967011667</v>
      </c>
      <c r="R237" s="402">
        <v>185</v>
      </c>
    </row>
    <row r="238" spans="1:18" ht="15" customHeight="1">
      <c r="A238" s="388" t="s">
        <v>460</v>
      </c>
      <c r="B238" s="389" t="s">
        <v>461</v>
      </c>
      <c r="C238" s="389" t="s">
        <v>636</v>
      </c>
      <c r="D238" s="390">
        <v>4856</v>
      </c>
      <c r="E238" s="391">
        <v>8.0882352941176503</v>
      </c>
      <c r="F238" s="392">
        <v>15601</v>
      </c>
      <c r="G238" s="403">
        <v>27.063575465570555</v>
      </c>
      <c r="H238" s="394">
        <v>2.182866556836903</v>
      </c>
      <c r="I238" s="395">
        <v>3</v>
      </c>
      <c r="J238" s="396">
        <v>18.361581920903955</v>
      </c>
      <c r="K238" s="397">
        <v>118.23337597229971</v>
      </c>
      <c r="L238" s="398">
        <v>102.47698996532077</v>
      </c>
      <c r="M238" s="398">
        <v>85.25387544883634</v>
      </c>
      <c r="N238" s="399">
        <v>132.95172264232949</v>
      </c>
      <c r="O238" s="398">
        <v>356.67587691762861</v>
      </c>
      <c r="P238" s="400">
        <v>133.8064735072488</v>
      </c>
      <c r="Q238" s="401">
        <v>96.048276084514541</v>
      </c>
      <c r="R238" s="402">
        <v>175</v>
      </c>
    </row>
    <row r="239" spans="1:18" ht="15" customHeight="1">
      <c r="A239" s="406" t="s">
        <v>379</v>
      </c>
      <c r="B239" s="407" t="s">
        <v>380</v>
      </c>
      <c r="C239" s="407" t="s">
        <v>637</v>
      </c>
      <c r="D239" s="390">
        <v>162</v>
      </c>
      <c r="E239" s="391">
        <v>0</v>
      </c>
      <c r="F239" s="392">
        <v>18912</v>
      </c>
      <c r="G239" s="393">
        <v>12.628843608427493</v>
      </c>
      <c r="H239" s="394">
        <v>6.7901234567901234</v>
      </c>
      <c r="I239" s="395">
        <v>0</v>
      </c>
      <c r="J239" s="396">
        <v>25.389043143459073</v>
      </c>
      <c r="K239" s="397">
        <v>823</v>
      </c>
      <c r="L239" s="398">
        <v>124.22568003487895</v>
      </c>
      <c r="M239" s="398">
        <v>182.6988094461984</v>
      </c>
      <c r="N239" s="399">
        <v>42.740882529842786</v>
      </c>
      <c r="O239" s="398">
        <v>3567</v>
      </c>
      <c r="P239" s="400">
        <v>96.770032291806913</v>
      </c>
      <c r="Q239" s="401">
        <v>138.55760655566107</v>
      </c>
      <c r="R239" s="402">
        <v>2</v>
      </c>
    </row>
    <row r="240" spans="1:18" ht="15" customHeight="1">
      <c r="A240" s="388" t="s">
        <v>462</v>
      </c>
      <c r="B240" s="389" t="s">
        <v>463</v>
      </c>
      <c r="C240" s="389" t="s">
        <v>634</v>
      </c>
      <c r="D240" s="390">
        <v>5771</v>
      </c>
      <c r="E240" s="391">
        <v>7.6369452219112404</v>
      </c>
      <c r="F240" s="392">
        <v>18005</v>
      </c>
      <c r="G240" s="403">
        <v>23.891456449860112</v>
      </c>
      <c r="H240" s="394">
        <v>2.7898111245884594</v>
      </c>
      <c r="I240" s="395">
        <v>5.3</v>
      </c>
      <c r="J240" s="396">
        <v>11.111111111111111</v>
      </c>
      <c r="K240" s="397">
        <v>125.22014191461105</v>
      </c>
      <c r="L240" s="398">
        <v>118.26794463980518</v>
      </c>
      <c r="M240" s="398">
        <v>96.573212134810831</v>
      </c>
      <c r="N240" s="399">
        <v>104.02706709136378</v>
      </c>
      <c r="O240" s="398">
        <v>201.8920058024313</v>
      </c>
      <c r="P240" s="400">
        <v>221.1208672365552</v>
      </c>
      <c r="Q240" s="401">
        <v>103.47622839773607</v>
      </c>
      <c r="R240" s="402">
        <v>86</v>
      </c>
    </row>
    <row r="241" spans="1:18" ht="15" customHeight="1">
      <c r="A241" s="388" t="s">
        <v>464</v>
      </c>
      <c r="B241" s="389" t="s">
        <v>465</v>
      </c>
      <c r="C241" s="389" t="s">
        <v>639</v>
      </c>
      <c r="D241" s="390">
        <v>2415</v>
      </c>
      <c r="E241" s="391">
        <v>11.6623150565709</v>
      </c>
      <c r="F241" s="392">
        <v>12704</v>
      </c>
      <c r="G241" s="403">
        <v>18.294150686030651</v>
      </c>
      <c r="H241" s="394">
        <v>3.1884057971014492</v>
      </c>
      <c r="I241" s="395">
        <v>15.8</v>
      </c>
      <c r="J241" s="396">
        <v>37.621359223300971</v>
      </c>
      <c r="K241" s="397">
        <v>81.999102223106931</v>
      </c>
      <c r="L241" s="398">
        <v>83.447707231551504</v>
      </c>
      <c r="M241" s="398">
        <v>126.12089686698393</v>
      </c>
      <c r="N241" s="399">
        <v>91.022249832072603</v>
      </c>
      <c r="O241" s="398">
        <v>67.723267769169993</v>
      </c>
      <c r="P241" s="400">
        <v>65.305947886351788</v>
      </c>
      <c r="Q241" s="401">
        <v>86.063778245290493</v>
      </c>
      <c r="R241" s="402">
        <v>301</v>
      </c>
    </row>
    <row r="242" spans="1:18" ht="15" customHeight="1">
      <c r="A242" s="388" t="s">
        <v>466</v>
      </c>
      <c r="B242" s="389" t="s">
        <v>467</v>
      </c>
      <c r="C242" s="389" t="s">
        <v>635</v>
      </c>
      <c r="D242" s="390">
        <v>2109</v>
      </c>
      <c r="E242" s="391">
        <v>8.95372233400402</v>
      </c>
      <c r="F242" s="392">
        <v>15708</v>
      </c>
      <c r="G242" s="403">
        <v>15.969080770272425</v>
      </c>
      <c r="H242" s="394">
        <v>5.7847321005215742</v>
      </c>
      <c r="I242" s="395">
        <v>9.6</v>
      </c>
      <c r="J242" s="396">
        <v>33.568904593639573</v>
      </c>
      <c r="K242" s="397">
        <v>106.80467059493772</v>
      </c>
      <c r="L242" s="398">
        <v>103.1798319579039</v>
      </c>
      <c r="M242" s="398">
        <v>144.48387638173202</v>
      </c>
      <c r="N242" s="399">
        <v>50.169284244577149</v>
      </c>
      <c r="O242" s="398">
        <v>111.46121153675895</v>
      </c>
      <c r="P242" s="400">
        <v>73.189713950813015</v>
      </c>
      <c r="Q242" s="401">
        <v>91.039622673245404</v>
      </c>
      <c r="R242" s="402">
        <v>254</v>
      </c>
    </row>
    <row r="243" spans="1:18" ht="15" customHeight="1">
      <c r="A243" s="388" t="s">
        <v>468</v>
      </c>
      <c r="B243" s="389" t="s">
        <v>469</v>
      </c>
      <c r="C243" s="389" t="s">
        <v>643</v>
      </c>
      <c r="D243" s="390">
        <v>20188</v>
      </c>
      <c r="E243" s="391">
        <v>6.2342123875922004</v>
      </c>
      <c r="F243" s="392">
        <v>21007</v>
      </c>
      <c r="G243" s="403">
        <v>18.851220793964409</v>
      </c>
      <c r="H243" s="394">
        <v>2.5658807212205268</v>
      </c>
      <c r="I243" s="395">
        <v>3.5</v>
      </c>
      <c r="J243" s="396">
        <v>11.050290797126241</v>
      </c>
      <c r="K243" s="397">
        <v>153.39537780027118</v>
      </c>
      <c r="L243" s="398">
        <v>137.98693213265133</v>
      </c>
      <c r="M243" s="398">
        <v>122.39391375017233</v>
      </c>
      <c r="N243" s="399">
        <v>113.10575220026132</v>
      </c>
      <c r="O243" s="398">
        <v>305.72218021511026</v>
      </c>
      <c r="P243" s="400">
        <v>222.33790675350903</v>
      </c>
      <c r="Q243" s="401">
        <v>112.84348690651944</v>
      </c>
      <c r="R243" s="402">
        <v>48</v>
      </c>
    </row>
    <row r="244" spans="1:18" ht="15" customHeight="1">
      <c r="A244" s="388" t="s">
        <v>470</v>
      </c>
      <c r="B244" s="389" t="s">
        <v>471</v>
      </c>
      <c r="C244" s="389" t="s">
        <v>641</v>
      </c>
      <c r="D244" s="390">
        <v>677</v>
      </c>
      <c r="E244" s="391">
        <v>7.0422535211267592</v>
      </c>
      <c r="F244" s="392">
        <v>20462</v>
      </c>
      <c r="G244" s="393">
        <v>16.342652413955129</v>
      </c>
      <c r="H244" s="394">
        <v>2.2156573116691285</v>
      </c>
      <c r="I244" s="395">
        <v>3</v>
      </c>
      <c r="J244" s="396">
        <v>13.095238095238097</v>
      </c>
      <c r="K244" s="397">
        <v>135.79450975642078</v>
      </c>
      <c r="L244" s="398">
        <v>134.40703600220459</v>
      </c>
      <c r="M244" s="398">
        <v>141.18116407907775</v>
      </c>
      <c r="N244" s="399">
        <v>130.98409555544825</v>
      </c>
      <c r="O244" s="398">
        <v>356.67587691762861</v>
      </c>
      <c r="P244" s="400">
        <v>187.61770553404682</v>
      </c>
      <c r="Q244" s="401">
        <v>112.81869887148534</v>
      </c>
      <c r="R244" s="402">
        <v>49</v>
      </c>
    </row>
    <row r="245" spans="1:18" ht="15" customHeight="1">
      <c r="A245" s="388" t="s">
        <v>472</v>
      </c>
      <c r="B245" s="389" t="s">
        <v>473</v>
      </c>
      <c r="C245" s="389" t="s">
        <v>639</v>
      </c>
      <c r="D245" s="390">
        <v>12941</v>
      </c>
      <c r="E245" s="391">
        <v>7.9648792724992203</v>
      </c>
      <c r="F245" s="392">
        <v>16547</v>
      </c>
      <c r="G245" s="403">
        <v>16.637839743147666</v>
      </c>
      <c r="H245" s="394">
        <v>3.1218607526466267</v>
      </c>
      <c r="I245" s="395">
        <v>7.8</v>
      </c>
      <c r="J245" s="396">
        <v>18.013972055888225</v>
      </c>
      <c r="K245" s="397">
        <v>120.06451469813284</v>
      </c>
      <c r="L245" s="398">
        <v>108.69090141376597</v>
      </c>
      <c r="M245" s="398">
        <v>138.67633824831086</v>
      </c>
      <c r="N245" s="399">
        <v>92.962464384024742</v>
      </c>
      <c r="O245" s="398">
        <v>137.18302958370333</v>
      </c>
      <c r="P245" s="400">
        <v>136.38849428810605</v>
      </c>
      <c r="Q245" s="401">
        <v>99.158005434719996</v>
      </c>
      <c r="R245" s="402">
        <v>128</v>
      </c>
    </row>
    <row r="246" spans="1:18" ht="15" customHeight="1">
      <c r="A246" s="388" t="s">
        <v>474</v>
      </c>
      <c r="B246" s="389" t="s">
        <v>475</v>
      </c>
      <c r="C246" s="389" t="s">
        <v>635</v>
      </c>
      <c r="D246" s="390">
        <v>89</v>
      </c>
      <c r="E246" s="391">
        <v>9.0909090909090899</v>
      </c>
      <c r="F246" s="392">
        <v>16426.418685522196</v>
      </c>
      <c r="G246" s="393">
        <v>15.404763375688923</v>
      </c>
      <c r="H246" s="394">
        <v>3.3707865168539324</v>
      </c>
      <c r="I246" s="395">
        <v>7.9</v>
      </c>
      <c r="J246" s="396">
        <v>21.352777058872839</v>
      </c>
      <c r="K246" s="397">
        <v>105.192930093002</v>
      </c>
      <c r="L246" s="398">
        <v>107.89884897137463</v>
      </c>
      <c r="M246" s="398">
        <v>149.77670449538797</v>
      </c>
      <c r="N246" s="399">
        <v>86.097374478839697</v>
      </c>
      <c r="O246" s="398">
        <v>135.44653553833999</v>
      </c>
      <c r="P246" s="400">
        <v>115.0622477852212</v>
      </c>
      <c r="Q246" s="401">
        <v>97.849245039952777</v>
      </c>
      <c r="R246" s="402">
        <v>146</v>
      </c>
    </row>
    <row r="247" spans="1:18" ht="15" customHeight="1">
      <c r="A247" s="388" t="s">
        <v>233</v>
      </c>
      <c r="B247" s="389" t="s">
        <v>234</v>
      </c>
      <c r="C247" s="389" t="s">
        <v>633</v>
      </c>
      <c r="D247" s="390">
        <v>3422</v>
      </c>
      <c r="E247" s="391">
        <v>8.7719298245614006</v>
      </c>
      <c r="F247" s="392">
        <v>15336</v>
      </c>
      <c r="G247" s="403">
        <v>15.949228373212515</v>
      </c>
      <c r="H247" s="394">
        <v>2.5715955581531271</v>
      </c>
      <c r="I247" s="395">
        <v>2</v>
      </c>
      <c r="J247" s="396">
        <v>22.921348314606739</v>
      </c>
      <c r="K247" s="397">
        <v>109.01812755092938</v>
      </c>
      <c r="L247" s="398">
        <v>100.73630652574575</v>
      </c>
      <c r="M247" s="398">
        <v>144.66371901835151</v>
      </c>
      <c r="N247" s="399">
        <v>112.85439816135957</v>
      </c>
      <c r="O247" s="398">
        <v>535.01381537644295</v>
      </c>
      <c r="P247" s="400">
        <v>107.18821995671794</v>
      </c>
      <c r="Q247" s="401">
        <v>99.040867288333843</v>
      </c>
      <c r="R247" s="402">
        <v>131</v>
      </c>
    </row>
    <row r="248" spans="1:18" ht="15" customHeight="1">
      <c r="A248" s="388" t="s">
        <v>512</v>
      </c>
      <c r="B248" s="389" t="s">
        <v>513</v>
      </c>
      <c r="C248" s="389" t="s">
        <v>633</v>
      </c>
      <c r="D248" s="390">
        <v>10061</v>
      </c>
      <c r="E248" s="391">
        <v>11.8928338052712</v>
      </c>
      <c r="F248" s="392">
        <v>13399</v>
      </c>
      <c r="G248" s="403">
        <v>18.533860384566562</v>
      </c>
      <c r="H248" s="394">
        <v>3.4092038564754996</v>
      </c>
      <c r="I248" s="395">
        <v>12</v>
      </c>
      <c r="J248" s="396">
        <v>33.936651583710407</v>
      </c>
      <c r="K248" s="397">
        <v>80.409713962199703</v>
      </c>
      <c r="L248" s="398">
        <v>88.012895874965267</v>
      </c>
      <c r="M248" s="398">
        <v>124.48969853378409</v>
      </c>
      <c r="N248" s="399">
        <v>85.127167880722581</v>
      </c>
      <c r="O248" s="398">
        <v>89.168969229407153</v>
      </c>
      <c r="P248" s="400">
        <v>72.396609865598066</v>
      </c>
      <c r="Q248" s="401">
        <v>87.019916970000367</v>
      </c>
      <c r="R248" s="402">
        <v>295</v>
      </c>
    </row>
    <row r="249" spans="1:18" ht="15" customHeight="1">
      <c r="A249" s="408" t="s">
        <v>515</v>
      </c>
      <c r="B249" s="409" t="s">
        <v>516</v>
      </c>
      <c r="C249" s="409" t="s">
        <v>634</v>
      </c>
      <c r="D249" s="410">
        <v>6707</v>
      </c>
      <c r="E249" s="391">
        <v>6.8852459016393501</v>
      </c>
      <c r="F249" s="392">
        <v>21419</v>
      </c>
      <c r="G249" s="403">
        <v>33.060217394916286</v>
      </c>
      <c r="H249" s="394">
        <v>2.9521395556880869</v>
      </c>
      <c r="I249" s="395">
        <v>6</v>
      </c>
      <c r="J249" s="396">
        <v>11.361079865016873</v>
      </c>
      <c r="K249" s="397">
        <v>138.89109817474278</v>
      </c>
      <c r="L249" s="398">
        <v>140.69320223493401</v>
      </c>
      <c r="M249" s="398">
        <v>69.790064123919763</v>
      </c>
      <c r="N249" s="399">
        <v>98.306961292062951</v>
      </c>
      <c r="O249" s="398">
        <v>178.33793845881431</v>
      </c>
      <c r="P249" s="400">
        <v>216.2557216427916</v>
      </c>
      <c r="Q249" s="401">
        <v>105.76554336004899</v>
      </c>
      <c r="R249" s="402">
        <v>71</v>
      </c>
    </row>
    <row r="250" spans="1:18" ht="15" customHeight="1">
      <c r="A250" s="411" t="s">
        <v>517</v>
      </c>
      <c r="B250" s="412" t="s">
        <v>518</v>
      </c>
      <c r="C250" s="412" t="s">
        <v>635</v>
      </c>
      <c r="D250" s="410">
        <v>2071</v>
      </c>
      <c r="E250" s="391">
        <v>7.6994434137291305</v>
      </c>
      <c r="F250" s="392">
        <v>16621</v>
      </c>
      <c r="G250" s="403">
        <v>12.693803582630514</v>
      </c>
      <c r="H250" s="394">
        <v>4.3457267020762913</v>
      </c>
      <c r="I250" s="395">
        <v>4.4000000000000004</v>
      </c>
      <c r="J250" s="396">
        <v>21.405750798722046</v>
      </c>
      <c r="K250" s="397">
        <v>124.20370059173725</v>
      </c>
      <c r="L250" s="398">
        <v>109.17697905349635</v>
      </c>
      <c r="M250" s="398">
        <v>181.76385642984738</v>
      </c>
      <c r="N250" s="399">
        <v>66.781896084523225</v>
      </c>
      <c r="O250" s="398">
        <v>243.18809789838315</v>
      </c>
      <c r="P250" s="400">
        <v>114.77749825048387</v>
      </c>
      <c r="Q250" s="401">
        <v>100.99135444520557</v>
      </c>
      <c r="R250" s="402">
        <v>109</v>
      </c>
    </row>
    <row r="251" spans="1:18" ht="15" customHeight="1">
      <c r="A251" s="388" t="s">
        <v>514</v>
      </c>
      <c r="B251" s="389" t="s">
        <v>25</v>
      </c>
      <c r="C251" s="389" t="s">
        <v>632</v>
      </c>
      <c r="D251" s="390">
        <v>28422</v>
      </c>
      <c r="E251" s="391">
        <v>10.2045241020452</v>
      </c>
      <c r="F251" s="392">
        <v>14167</v>
      </c>
      <c r="G251" s="403">
        <v>22.997596870283214</v>
      </c>
      <c r="H251" s="394">
        <v>2.6599113362887903</v>
      </c>
      <c r="I251" s="395">
        <v>6.8</v>
      </c>
      <c r="J251" s="396">
        <v>25.145945945945947</v>
      </c>
      <c r="K251" s="397">
        <v>93.713274124187123</v>
      </c>
      <c r="L251" s="398">
        <v>93.057593541356283</v>
      </c>
      <c r="M251" s="398">
        <v>100.3267734866387</v>
      </c>
      <c r="N251" s="399">
        <v>109.10734695191643</v>
      </c>
      <c r="O251" s="398">
        <v>157.35700452248324</v>
      </c>
      <c r="P251" s="400">
        <v>97.705551826604349</v>
      </c>
      <c r="Q251" s="401">
        <v>89.777399819736729</v>
      </c>
      <c r="R251" s="402">
        <v>276</v>
      </c>
    </row>
    <row r="252" spans="1:18" ht="15" customHeight="1">
      <c r="A252" s="404" t="s">
        <v>478</v>
      </c>
      <c r="B252" s="405" t="s">
        <v>479</v>
      </c>
      <c r="C252" s="405" t="s">
        <v>635</v>
      </c>
      <c r="D252" s="390">
        <v>184</v>
      </c>
      <c r="E252" s="391">
        <v>2.9126213592233001</v>
      </c>
      <c r="F252" s="392">
        <v>21404</v>
      </c>
      <c r="G252" s="393">
        <v>9.5147987121072966</v>
      </c>
      <c r="H252" s="394">
        <v>3.2608695652173911</v>
      </c>
      <c r="I252" s="395">
        <v>0.6</v>
      </c>
      <c r="J252" s="396">
        <v>21.352777058872839</v>
      </c>
      <c r="K252" s="397">
        <v>328.32944847209723</v>
      </c>
      <c r="L252" s="398">
        <v>140.59467298363731</v>
      </c>
      <c r="M252" s="398">
        <v>242.49327408324436</v>
      </c>
      <c r="N252" s="399">
        <v>88.999533169137663</v>
      </c>
      <c r="O252" s="398">
        <v>1783.3793845881432</v>
      </c>
      <c r="P252" s="400">
        <v>115.0622477852212</v>
      </c>
      <c r="Q252" s="401">
        <v>129.47459732450528</v>
      </c>
      <c r="R252" s="402">
        <v>8</v>
      </c>
    </row>
    <row r="253" spans="1:18" ht="15" customHeight="1">
      <c r="A253" s="388" t="s">
        <v>480</v>
      </c>
      <c r="B253" s="389" t="s">
        <v>481</v>
      </c>
      <c r="C253" s="389" t="s">
        <v>632</v>
      </c>
      <c r="D253" s="390">
        <v>8373</v>
      </c>
      <c r="E253" s="391">
        <v>5.4558172068081099</v>
      </c>
      <c r="F253" s="392">
        <v>17136</v>
      </c>
      <c r="G253" s="403">
        <v>22.041132636712145</v>
      </c>
      <c r="H253" s="394">
        <v>2.80664039173534</v>
      </c>
      <c r="I253" s="395">
        <v>2.6</v>
      </c>
      <c r="J253" s="396">
        <v>12.631578947368421</v>
      </c>
      <c r="K253" s="397">
        <v>175.28068266079481</v>
      </c>
      <c r="L253" s="398">
        <v>112.5598166813497</v>
      </c>
      <c r="M253" s="398">
        <v>104.68040503957101</v>
      </c>
      <c r="N253" s="399">
        <v>103.40329665474415</v>
      </c>
      <c r="O253" s="398">
        <v>411.54908875110993</v>
      </c>
      <c r="P253" s="400">
        <v>194.50446655067356</v>
      </c>
      <c r="Q253" s="401">
        <v>103.81740196179007</v>
      </c>
      <c r="R253" s="402">
        <v>82</v>
      </c>
    </row>
    <row r="254" spans="1:18" ht="15" customHeight="1">
      <c r="A254" s="388" t="s">
        <v>482</v>
      </c>
      <c r="B254" s="389" t="s">
        <v>55</v>
      </c>
      <c r="C254" s="389" t="s">
        <v>640</v>
      </c>
      <c r="D254" s="390">
        <v>119195</v>
      </c>
      <c r="E254" s="391">
        <v>12.087813135951899</v>
      </c>
      <c r="F254" s="392">
        <v>11872</v>
      </c>
      <c r="G254" s="403">
        <v>25.246470260093286</v>
      </c>
      <c r="H254" s="394">
        <v>2.8214270732832754</v>
      </c>
      <c r="I254" s="395">
        <v>20.7</v>
      </c>
      <c r="J254" s="396">
        <v>38.337053571428569</v>
      </c>
      <c r="K254" s="397">
        <v>79.112685952894566</v>
      </c>
      <c r="L254" s="398">
        <v>77.982618092961232</v>
      </c>
      <c r="M254" s="398">
        <v>91.389991082793429</v>
      </c>
      <c r="N254" s="399">
        <v>102.86137528696585</v>
      </c>
      <c r="O254" s="398">
        <v>51.692156075018644</v>
      </c>
      <c r="P254" s="400">
        <v>64.086785393483254</v>
      </c>
      <c r="Q254" s="401">
        <v>81.925507803167633</v>
      </c>
      <c r="R254" s="402">
        <v>309</v>
      </c>
    </row>
    <row r="255" spans="1:18" ht="15" customHeight="1">
      <c r="A255" s="406" t="s">
        <v>483</v>
      </c>
      <c r="B255" s="407" t="s">
        <v>484</v>
      </c>
      <c r="C255" s="407" t="s">
        <v>635</v>
      </c>
      <c r="D255" s="390">
        <v>2295</v>
      </c>
      <c r="E255" s="391">
        <v>6.4625850340136095</v>
      </c>
      <c r="F255" s="392">
        <v>15475</v>
      </c>
      <c r="G255" s="403">
        <v>18.147403752830797</v>
      </c>
      <c r="H255" s="394">
        <v>2.7886710239651413</v>
      </c>
      <c r="I255" s="395">
        <v>8.6999999999999993</v>
      </c>
      <c r="J255" s="396">
        <v>26.301369863013697</v>
      </c>
      <c r="K255" s="397">
        <v>147.97474376718932</v>
      </c>
      <c r="L255" s="398">
        <v>101.6493442544285</v>
      </c>
      <c r="M255" s="398">
        <v>127.1407592715308</v>
      </c>
      <c r="N255" s="399">
        <v>104.06959678490367</v>
      </c>
      <c r="O255" s="398">
        <v>122.99168169573402</v>
      </c>
      <c r="P255" s="400">
        <v>93.413329330257696</v>
      </c>
      <c r="Q255" s="401">
        <v>95.424721518533261</v>
      </c>
      <c r="R255" s="402">
        <v>186</v>
      </c>
    </row>
    <row r="256" spans="1:18" ht="15" customHeight="1">
      <c r="A256" s="408" t="s">
        <v>485</v>
      </c>
      <c r="B256" s="409" t="s">
        <v>486</v>
      </c>
      <c r="C256" s="409" t="s">
        <v>635</v>
      </c>
      <c r="D256" s="410">
        <v>1448</v>
      </c>
      <c r="E256" s="391">
        <v>6.0880829015544</v>
      </c>
      <c r="F256" s="392">
        <v>16023</v>
      </c>
      <c r="G256" s="403">
        <v>18.27286384121637</v>
      </c>
      <c r="H256" s="394">
        <v>2.1408839779005526</v>
      </c>
      <c r="I256" s="395">
        <v>2.8</v>
      </c>
      <c r="J256" s="396">
        <v>15.346534653465346</v>
      </c>
      <c r="K256" s="397">
        <v>157.07725731488895</v>
      </c>
      <c r="L256" s="398">
        <v>105.2489462351346</v>
      </c>
      <c r="M256" s="398">
        <v>126.2678205228911</v>
      </c>
      <c r="N256" s="399">
        <v>135.55889624359534</v>
      </c>
      <c r="O256" s="398">
        <v>382.15272526888782</v>
      </c>
      <c r="P256" s="400">
        <v>160.09467807091093</v>
      </c>
      <c r="Q256" s="401">
        <v>103.87030524393256</v>
      </c>
      <c r="R256" s="402">
        <v>81</v>
      </c>
    </row>
    <row r="257" spans="1:18" ht="15" customHeight="1">
      <c r="A257" s="388" t="s">
        <v>487</v>
      </c>
      <c r="B257" s="389" t="s">
        <v>488</v>
      </c>
      <c r="C257" s="389" t="s">
        <v>636</v>
      </c>
      <c r="D257" s="390">
        <v>7852</v>
      </c>
      <c r="E257" s="391">
        <v>8.0386670058509306</v>
      </c>
      <c r="F257" s="392">
        <v>16084</v>
      </c>
      <c r="G257" s="403">
        <v>23.638119938601601</v>
      </c>
      <c r="H257" s="394">
        <v>3.0692817116658175</v>
      </c>
      <c r="I257" s="395">
        <v>2.8</v>
      </c>
      <c r="J257" s="396">
        <v>21.17437722419929</v>
      </c>
      <c r="K257" s="397">
        <v>118.96243043601574</v>
      </c>
      <c r="L257" s="398">
        <v>105.6496318570745</v>
      </c>
      <c r="M257" s="398">
        <v>97.60821494835136</v>
      </c>
      <c r="N257" s="399">
        <v>94.554979403400978</v>
      </c>
      <c r="O257" s="398">
        <v>382.15272526888782</v>
      </c>
      <c r="P257" s="400">
        <v>116.03167823244071</v>
      </c>
      <c r="Q257" s="401">
        <v>94.312816079807249</v>
      </c>
      <c r="R257" s="402">
        <v>200</v>
      </c>
    </row>
    <row r="258" spans="1:18" ht="15" customHeight="1">
      <c r="A258" s="411" t="s">
        <v>489</v>
      </c>
      <c r="B258" s="412" t="s">
        <v>490</v>
      </c>
      <c r="C258" s="412" t="s">
        <v>639</v>
      </c>
      <c r="D258" s="410">
        <v>362</v>
      </c>
      <c r="E258" s="391">
        <v>8.6294416243654801</v>
      </c>
      <c r="F258" s="392">
        <v>16084</v>
      </c>
      <c r="G258" s="393">
        <v>16.771010041824926</v>
      </c>
      <c r="H258" s="394">
        <v>2.7624309392265194</v>
      </c>
      <c r="I258" s="395">
        <v>4.7</v>
      </c>
      <c r="J258" s="396">
        <v>24.701435585240407</v>
      </c>
      <c r="K258" s="397">
        <v>110.81822047230693</v>
      </c>
      <c r="L258" s="398">
        <v>105.6496318570745</v>
      </c>
      <c r="M258" s="398">
        <v>137.57517801181106</v>
      </c>
      <c r="N258" s="399">
        <v>105.0581445887864</v>
      </c>
      <c r="O258" s="398">
        <v>227.66545335167785</v>
      </c>
      <c r="P258" s="400">
        <v>99.463794983586226</v>
      </c>
      <c r="Q258" s="401">
        <v>97.1582351040379</v>
      </c>
      <c r="R258" s="402">
        <v>151</v>
      </c>
    </row>
    <row r="259" spans="1:18" ht="15" customHeight="1">
      <c r="A259" s="388" t="s">
        <v>491</v>
      </c>
      <c r="B259" s="389" t="s">
        <v>492</v>
      </c>
      <c r="C259" s="389" t="s">
        <v>637</v>
      </c>
      <c r="D259" s="390">
        <v>10418</v>
      </c>
      <c r="E259" s="391">
        <v>15</v>
      </c>
      <c r="F259" s="392">
        <v>11910</v>
      </c>
      <c r="G259" s="403">
        <v>17.067991148308515</v>
      </c>
      <c r="H259" s="394">
        <v>2.2653100403148394</v>
      </c>
      <c r="I259" s="395">
        <v>11.3</v>
      </c>
      <c r="J259" s="396">
        <v>38.345410628019323</v>
      </c>
      <c r="K259" s="397">
        <v>63.753290965455754</v>
      </c>
      <c r="L259" s="398">
        <v>78.232225529579537</v>
      </c>
      <c r="M259" s="398">
        <v>135.1813855475659</v>
      </c>
      <c r="N259" s="399">
        <v>128.11308998103485</v>
      </c>
      <c r="O259" s="398">
        <v>94.692710686096092</v>
      </c>
      <c r="P259" s="400">
        <v>64.072818222875839</v>
      </c>
      <c r="Q259" s="401">
        <v>87.927174789464445</v>
      </c>
      <c r="R259" s="402">
        <v>290</v>
      </c>
    </row>
    <row r="260" spans="1:18" ht="15" customHeight="1">
      <c r="A260" s="408" t="s">
        <v>493</v>
      </c>
      <c r="B260" s="409" t="s">
        <v>494</v>
      </c>
      <c r="C260" s="409" t="s">
        <v>639</v>
      </c>
      <c r="D260" s="410">
        <v>7629</v>
      </c>
      <c r="E260" s="391">
        <v>9.73772321428571</v>
      </c>
      <c r="F260" s="392">
        <v>13291</v>
      </c>
      <c r="G260" s="403">
        <v>18.155702485136533</v>
      </c>
      <c r="H260" s="394">
        <v>1.7695635076681087</v>
      </c>
      <c r="I260" s="395">
        <v>12.5</v>
      </c>
      <c r="J260" s="396">
        <v>33.128295254833041</v>
      </c>
      <c r="K260" s="397">
        <v>98.205642472862536</v>
      </c>
      <c r="L260" s="398">
        <v>87.303485265629021</v>
      </c>
      <c r="M260" s="398">
        <v>127.08264490623944</v>
      </c>
      <c r="N260" s="399">
        <v>164.00421220950508</v>
      </c>
      <c r="O260" s="398">
        <v>85.602210460230879</v>
      </c>
      <c r="P260" s="400">
        <v>74.163143800530449</v>
      </c>
      <c r="Q260" s="401">
        <v>93.545399888412106</v>
      </c>
      <c r="R260" s="402">
        <v>213</v>
      </c>
    </row>
    <row r="261" spans="1:18" ht="15" customHeight="1">
      <c r="A261" s="388" t="s">
        <v>496</v>
      </c>
      <c r="B261" s="389" t="s">
        <v>497</v>
      </c>
      <c r="C261" s="389" t="s">
        <v>635</v>
      </c>
      <c r="D261" s="390">
        <v>164</v>
      </c>
      <c r="E261" s="391">
        <v>5.7971014492753605</v>
      </c>
      <c r="F261" s="392">
        <v>15143</v>
      </c>
      <c r="G261" s="393">
        <v>21.125083448402183</v>
      </c>
      <c r="H261" s="394">
        <v>6.0975609756097562</v>
      </c>
      <c r="I261" s="395">
        <v>3.1</v>
      </c>
      <c r="J261" s="396">
        <v>21.352777058872839</v>
      </c>
      <c r="K261" s="397">
        <v>164.96164037311681</v>
      </c>
      <c r="L261" s="398">
        <v>99.468563492394878</v>
      </c>
      <c r="M261" s="398">
        <v>109.21967231880677</v>
      </c>
      <c r="N261" s="399">
        <v>47.595402520886658</v>
      </c>
      <c r="O261" s="398">
        <v>345.17020346867287</v>
      </c>
      <c r="P261" s="400">
        <v>115.0622477852212</v>
      </c>
      <c r="Q261" s="401">
        <v>91.763816511900558</v>
      </c>
      <c r="R261" s="402">
        <v>241</v>
      </c>
    </row>
    <row r="262" spans="1:18" ht="15" customHeight="1">
      <c r="A262" s="408" t="s">
        <v>501</v>
      </c>
      <c r="B262" s="409" t="s">
        <v>502</v>
      </c>
      <c r="C262" s="409" t="s">
        <v>636</v>
      </c>
      <c r="D262" s="410">
        <v>882</v>
      </c>
      <c r="E262" s="391">
        <v>7.3275862068965498</v>
      </c>
      <c r="F262" s="392">
        <v>16899</v>
      </c>
      <c r="G262" s="393">
        <v>18.599852616064851</v>
      </c>
      <c r="H262" s="394">
        <v>2.947845804988662</v>
      </c>
      <c r="I262" s="395">
        <v>1</v>
      </c>
      <c r="J262" s="396">
        <v>15.172413793103448</v>
      </c>
      <c r="K262" s="397">
        <v>130.50673679987415</v>
      </c>
      <c r="L262" s="398">
        <v>111.00305451086184</v>
      </c>
      <c r="M262" s="398">
        <v>124.04800938847883</v>
      </c>
      <c r="N262" s="399">
        <v>98.450152493954107</v>
      </c>
      <c r="O262" s="398">
        <v>1070.0276307528859</v>
      </c>
      <c r="P262" s="400">
        <v>161.93194822879042</v>
      </c>
      <c r="Q262" s="401">
        <v>104.65518711383693</v>
      </c>
      <c r="R262" s="402">
        <v>76</v>
      </c>
    </row>
    <row r="263" spans="1:18" ht="15" customHeight="1">
      <c r="A263" s="388" t="s">
        <v>499</v>
      </c>
      <c r="B263" s="389" t="s">
        <v>500</v>
      </c>
      <c r="C263" s="389" t="s">
        <v>638</v>
      </c>
      <c r="D263" s="390">
        <v>174</v>
      </c>
      <c r="E263" s="391">
        <v>8.1632653061224492</v>
      </c>
      <c r="F263" s="392">
        <v>15947</v>
      </c>
      <c r="G263" s="393">
        <v>10.948668319087377</v>
      </c>
      <c r="H263" s="394">
        <v>2.8735632183908044</v>
      </c>
      <c r="I263" s="395">
        <v>1.1000000000000001</v>
      </c>
      <c r="J263" s="396">
        <v>22.554158548492264</v>
      </c>
      <c r="K263" s="397">
        <v>117.14667214902494</v>
      </c>
      <c r="L263" s="398">
        <v>104.74973136189797</v>
      </c>
      <c r="M263" s="398">
        <v>210.73564608031322</v>
      </c>
      <c r="N263" s="399">
        <v>100.99512242236925</v>
      </c>
      <c r="O263" s="398">
        <v>972.75239159353259</v>
      </c>
      <c r="P263" s="400">
        <v>108.93328250611486</v>
      </c>
      <c r="Q263" s="401">
        <v>108.04616505204667</v>
      </c>
      <c r="R263" s="402">
        <v>63</v>
      </c>
    </row>
    <row r="264" spans="1:18" ht="15" customHeight="1">
      <c r="A264" s="388" t="s">
        <v>503</v>
      </c>
      <c r="B264" s="389" t="s">
        <v>504</v>
      </c>
      <c r="C264" s="389" t="s">
        <v>637</v>
      </c>
      <c r="D264" s="390">
        <v>138</v>
      </c>
      <c r="E264" s="391">
        <v>9.8360655737704903</v>
      </c>
      <c r="F264" s="392">
        <v>15623</v>
      </c>
      <c r="G264" s="393">
        <v>18.255679294063025</v>
      </c>
      <c r="H264" s="394">
        <v>5.7971014492753623</v>
      </c>
      <c r="I264" s="395">
        <v>1.6</v>
      </c>
      <c r="J264" s="396">
        <v>25.389043143459073</v>
      </c>
      <c r="K264" s="397">
        <v>97.223768722320031</v>
      </c>
      <c r="L264" s="398">
        <v>102.62149953388926</v>
      </c>
      <c r="M264" s="398">
        <v>126.38667971628367</v>
      </c>
      <c r="N264" s="399">
        <v>50.062237407639927</v>
      </c>
      <c r="O264" s="398">
        <v>668.76726922055366</v>
      </c>
      <c r="P264" s="400">
        <v>96.770032291806913</v>
      </c>
      <c r="Q264" s="401">
        <v>92.672143310419159</v>
      </c>
      <c r="R264" s="402">
        <v>232</v>
      </c>
    </row>
    <row r="265" spans="1:18" ht="15" customHeight="1">
      <c r="A265" s="388" t="s">
        <v>507</v>
      </c>
      <c r="B265" s="389" t="s">
        <v>508</v>
      </c>
      <c r="C265" s="389" t="s">
        <v>636</v>
      </c>
      <c r="D265" s="390">
        <v>9853</v>
      </c>
      <c r="E265" s="391">
        <v>9.5110928512736201</v>
      </c>
      <c r="F265" s="392">
        <v>15460</v>
      </c>
      <c r="G265" s="403">
        <v>21.122994781124518</v>
      </c>
      <c r="H265" s="394">
        <v>2.7504313407084138</v>
      </c>
      <c r="I265" s="395">
        <v>6.8</v>
      </c>
      <c r="J265" s="396">
        <v>18.631436314363143</v>
      </c>
      <c r="K265" s="397">
        <v>100.54568696107086</v>
      </c>
      <c r="L265" s="398">
        <v>101.5508150031318</v>
      </c>
      <c r="M265" s="398">
        <v>109.230472092135</v>
      </c>
      <c r="N265" s="399">
        <v>105.51649289854564</v>
      </c>
      <c r="O265" s="398">
        <v>157.35700452248324</v>
      </c>
      <c r="P265" s="400">
        <v>131.86844446107293</v>
      </c>
      <c r="Q265" s="401">
        <v>94.649623356421046</v>
      </c>
      <c r="R265" s="402">
        <v>195</v>
      </c>
    </row>
    <row r="266" spans="1:18" ht="15" customHeight="1">
      <c r="A266" s="388" t="s">
        <v>505</v>
      </c>
      <c r="B266" s="389" t="s">
        <v>506</v>
      </c>
      <c r="C266" s="389" t="s">
        <v>641</v>
      </c>
      <c r="D266" s="390">
        <v>1084</v>
      </c>
      <c r="E266" s="391">
        <v>5.2953156822810596</v>
      </c>
      <c r="F266" s="392">
        <v>15085</v>
      </c>
      <c r="G266" s="393">
        <v>16.526673579905516</v>
      </c>
      <c r="H266" s="394">
        <v>4.9815498154981546</v>
      </c>
      <c r="I266" s="395">
        <v>4</v>
      </c>
      <c r="J266" s="396">
        <v>23.484848484848484</v>
      </c>
      <c r="K266" s="397">
        <v>180.59345690791599</v>
      </c>
      <c r="L266" s="398">
        <v>99.087583720714306</v>
      </c>
      <c r="M266" s="398">
        <v>139.60914038668426</v>
      </c>
      <c r="N266" s="399">
        <v>58.258148523759196</v>
      </c>
      <c r="O266" s="398">
        <v>267.50690768822147</v>
      </c>
      <c r="P266" s="400">
        <v>104.6163242839616</v>
      </c>
      <c r="Q266" s="401">
        <v>95.019146682504996</v>
      </c>
      <c r="R266" s="402">
        <v>191</v>
      </c>
    </row>
    <row r="267" spans="1:18" ht="15" customHeight="1">
      <c r="A267" s="388" t="s">
        <v>509</v>
      </c>
      <c r="B267" s="389" t="s">
        <v>17</v>
      </c>
      <c r="C267" s="389" t="s">
        <v>643</v>
      </c>
      <c r="D267" s="390">
        <v>25863</v>
      </c>
      <c r="E267" s="391">
        <v>9.6009975062344104</v>
      </c>
      <c r="F267" s="392">
        <v>14691</v>
      </c>
      <c r="G267" s="403">
        <v>21.301102020011275</v>
      </c>
      <c r="H267" s="394">
        <v>2.0917913621776285</v>
      </c>
      <c r="I267" s="395">
        <v>9.1</v>
      </c>
      <c r="J267" s="396">
        <v>24.913323427439327</v>
      </c>
      <c r="K267" s="397">
        <v>99.604167573302988</v>
      </c>
      <c r="L267" s="398">
        <v>96.499548719987658</v>
      </c>
      <c r="M267" s="398">
        <v>108.31715137434537</v>
      </c>
      <c r="N267" s="399">
        <v>138.74035158442942</v>
      </c>
      <c r="O267" s="398">
        <v>117.58545392888857</v>
      </c>
      <c r="P267" s="400">
        <v>98.617855301657812</v>
      </c>
      <c r="Q267" s="401">
        <v>93.632386424470496</v>
      </c>
      <c r="R267" s="402">
        <v>211</v>
      </c>
    </row>
    <row r="268" spans="1:18" ht="15" customHeight="1">
      <c r="A268" s="388" t="s">
        <v>510</v>
      </c>
      <c r="B268" s="389" t="s">
        <v>511</v>
      </c>
      <c r="C268" s="389" t="s">
        <v>634</v>
      </c>
      <c r="D268" s="390">
        <v>3854</v>
      </c>
      <c r="E268" s="391">
        <v>8.2957110609480793</v>
      </c>
      <c r="F268" s="392">
        <v>14457</v>
      </c>
      <c r="G268" s="403">
        <v>25.254711911632999</v>
      </c>
      <c r="H268" s="394">
        <v>2.1276595744680851</v>
      </c>
      <c r="I268" s="395">
        <v>8.5</v>
      </c>
      <c r="J268" s="396">
        <v>25</v>
      </c>
      <c r="K268" s="397">
        <v>115.27635876610981</v>
      </c>
      <c r="L268" s="398">
        <v>94.962492399759142</v>
      </c>
      <c r="M268" s="398">
        <v>91.360166768686938</v>
      </c>
      <c r="N268" s="399">
        <v>136.40145844400445</v>
      </c>
      <c r="O268" s="398">
        <v>125.88560361798658</v>
      </c>
      <c r="P268" s="400">
        <v>98.275940994024538</v>
      </c>
      <c r="Q268" s="401">
        <v>91.906050150955977</v>
      </c>
      <c r="R268" s="402">
        <v>238</v>
      </c>
    </row>
    <row r="269" spans="1:18" ht="15" customHeight="1">
      <c r="A269" s="411" t="s">
        <v>384</v>
      </c>
      <c r="B269" s="412" t="s">
        <v>385</v>
      </c>
      <c r="C269" s="412" t="s">
        <v>633</v>
      </c>
      <c r="D269" s="410">
        <v>7668</v>
      </c>
      <c r="E269" s="391">
        <v>5.8223772471156394</v>
      </c>
      <c r="F269" s="392">
        <v>16719</v>
      </c>
      <c r="G269" s="403">
        <v>16.024035498693571</v>
      </c>
      <c r="H269" s="394">
        <v>3.3646322378716746</v>
      </c>
      <c r="I269" s="395">
        <v>4</v>
      </c>
      <c r="J269" s="396">
        <v>16.119096509240247</v>
      </c>
      <c r="K269" s="397">
        <v>164.24551757713391</v>
      </c>
      <c r="L269" s="398">
        <v>109.82070349530146</v>
      </c>
      <c r="M269" s="398">
        <v>143.9883662345884</v>
      </c>
      <c r="N269" s="399">
        <v>86.254855958158174</v>
      </c>
      <c r="O269" s="398">
        <v>267.50690768822147</v>
      </c>
      <c r="P269" s="400">
        <v>152.42160275187879</v>
      </c>
      <c r="Q269" s="401">
        <v>102.37075113507372</v>
      </c>
      <c r="R269" s="402">
        <v>98</v>
      </c>
    </row>
    <row r="270" spans="1:18" ht="15" customHeight="1">
      <c r="A270" s="388" t="s">
        <v>520</v>
      </c>
      <c r="B270" s="389" t="s">
        <v>521</v>
      </c>
      <c r="C270" s="389" t="s">
        <v>643</v>
      </c>
      <c r="D270" s="390">
        <v>9461</v>
      </c>
      <c r="E270" s="391">
        <v>7.1516900247320701</v>
      </c>
      <c r="F270" s="392">
        <v>15341</v>
      </c>
      <c r="G270" s="403">
        <v>19.293841016460544</v>
      </c>
      <c r="H270" s="394">
        <v>2.2407779304513262</v>
      </c>
      <c r="I270" s="395">
        <v>5.0999999999999996</v>
      </c>
      <c r="J270" s="396">
        <v>20.136054421768705</v>
      </c>
      <c r="K270" s="397">
        <v>133.71655667048614</v>
      </c>
      <c r="L270" s="398">
        <v>100.76914960951132</v>
      </c>
      <c r="M270" s="398">
        <v>119.58607360626033</v>
      </c>
      <c r="N270" s="399">
        <v>129.51567626843899</v>
      </c>
      <c r="O270" s="398">
        <v>209.80933936331098</v>
      </c>
      <c r="P270" s="400">
        <v>122.01489295710817</v>
      </c>
      <c r="Q270" s="401">
        <v>97.952089919258569</v>
      </c>
      <c r="R270" s="402">
        <v>144</v>
      </c>
    </row>
    <row r="271" spans="1:18" ht="15" customHeight="1">
      <c r="A271" s="388" t="s">
        <v>524</v>
      </c>
      <c r="B271" s="389" t="s">
        <v>525</v>
      </c>
      <c r="C271" s="389" t="s">
        <v>635</v>
      </c>
      <c r="D271" s="390">
        <v>3775</v>
      </c>
      <c r="E271" s="391">
        <v>5.96330275229358</v>
      </c>
      <c r="F271" s="392">
        <v>17388</v>
      </c>
      <c r="G271" s="403">
        <v>18.65745061221736</v>
      </c>
      <c r="H271" s="394">
        <v>2.5430463576158941</v>
      </c>
      <c r="I271" s="395">
        <v>4.9000000000000004</v>
      </c>
      <c r="J271" s="396">
        <v>16.602316602316602</v>
      </c>
      <c r="K271" s="397">
        <v>160.36404727464634</v>
      </c>
      <c r="L271" s="398">
        <v>114.21510810313426</v>
      </c>
      <c r="M271" s="398">
        <v>123.66505691999927</v>
      </c>
      <c r="N271" s="399">
        <v>114.12134433202942</v>
      </c>
      <c r="O271" s="398">
        <v>218.37298586793588</v>
      </c>
      <c r="P271" s="400">
        <v>147.98528324100207</v>
      </c>
      <c r="Q271" s="401">
        <v>102.8328805452206</v>
      </c>
      <c r="R271" s="402">
        <v>92</v>
      </c>
    </row>
    <row r="272" spans="1:18" ht="15" customHeight="1">
      <c r="A272" s="388" t="s">
        <v>526</v>
      </c>
      <c r="B272" s="389" t="s">
        <v>31</v>
      </c>
      <c r="C272" s="389" t="s">
        <v>642</v>
      </c>
      <c r="D272" s="390">
        <v>32086</v>
      </c>
      <c r="E272" s="391">
        <v>7.2847682119205297</v>
      </c>
      <c r="F272" s="392">
        <v>19698</v>
      </c>
      <c r="G272" s="403">
        <v>28.88306579602628</v>
      </c>
      <c r="H272" s="394">
        <v>2.7239294396309917</v>
      </c>
      <c r="I272" s="395">
        <v>8.4</v>
      </c>
      <c r="J272" s="396">
        <v>14.549856922738277</v>
      </c>
      <c r="K272" s="397">
        <v>131.27382185159752</v>
      </c>
      <c r="L272" s="398">
        <v>129.388612802826</v>
      </c>
      <c r="M272" s="398">
        <v>79.883302840357373</v>
      </c>
      <c r="N272" s="399">
        <v>106.54309352048119</v>
      </c>
      <c r="O272" s="398">
        <v>127.38424175629594</v>
      </c>
      <c r="P272" s="400">
        <v>168.86066563383264</v>
      </c>
      <c r="Q272" s="401">
        <v>101.43196147136324</v>
      </c>
      <c r="R272" s="402">
        <v>105</v>
      </c>
    </row>
    <row r="273" spans="1:18" ht="15" customHeight="1">
      <c r="A273" s="388" t="s">
        <v>527</v>
      </c>
      <c r="B273" s="389" t="s">
        <v>528</v>
      </c>
      <c r="C273" s="389" t="s">
        <v>635</v>
      </c>
      <c r="D273" s="390">
        <v>86</v>
      </c>
      <c r="E273" s="391">
        <v>4.7619047619047601</v>
      </c>
      <c r="F273" s="392">
        <v>16426.418685522196</v>
      </c>
      <c r="G273" s="393">
        <v>15.404763375688923</v>
      </c>
      <c r="H273" s="394">
        <v>5.8139534883720927</v>
      </c>
      <c r="I273" s="395">
        <v>3.9</v>
      </c>
      <c r="J273" s="396">
        <v>21.352777058872839</v>
      </c>
      <c r="K273" s="397">
        <v>200.8228665411857</v>
      </c>
      <c r="L273" s="398">
        <v>107.89884897137463</v>
      </c>
      <c r="M273" s="398">
        <v>149.77670449538797</v>
      </c>
      <c r="N273" s="399">
        <v>49.917129473125037</v>
      </c>
      <c r="O273" s="398">
        <v>274.36605916740666</v>
      </c>
      <c r="P273" s="400">
        <v>115.0622477852212</v>
      </c>
      <c r="Q273" s="401">
        <v>98.800635257991374</v>
      </c>
      <c r="R273" s="402">
        <v>134</v>
      </c>
    </row>
    <row r="274" spans="1:18" ht="15" customHeight="1">
      <c r="A274" s="388" t="s">
        <v>529</v>
      </c>
      <c r="B274" s="389" t="s">
        <v>530</v>
      </c>
      <c r="C274" s="389" t="s">
        <v>635</v>
      </c>
      <c r="D274" s="390">
        <v>217</v>
      </c>
      <c r="E274" s="391">
        <v>4.3478260869565206</v>
      </c>
      <c r="F274" s="392">
        <v>14343</v>
      </c>
      <c r="G274" s="393">
        <v>17.292981836540701</v>
      </c>
      <c r="H274" s="394">
        <v>3.6866359447004609</v>
      </c>
      <c r="I274" s="395">
        <v>1.9</v>
      </c>
      <c r="J274" s="396">
        <v>21.352777058872839</v>
      </c>
      <c r="K274" s="397">
        <v>219.9488538308224</v>
      </c>
      <c r="L274" s="398">
        <v>94.213670089904227</v>
      </c>
      <c r="M274" s="398">
        <v>133.42260541016586</v>
      </c>
      <c r="N274" s="399">
        <v>78.721054474332348</v>
      </c>
      <c r="O274" s="398">
        <v>563.172437238361</v>
      </c>
      <c r="P274" s="400">
        <v>115.0622477852212</v>
      </c>
      <c r="Q274" s="401">
        <v>97.907498385946582</v>
      </c>
      <c r="R274" s="402">
        <v>145</v>
      </c>
    </row>
    <row r="275" spans="1:18" ht="15" customHeight="1">
      <c r="A275" s="388" t="s">
        <v>531</v>
      </c>
      <c r="B275" s="389" t="s">
        <v>532</v>
      </c>
      <c r="C275" s="389" t="s">
        <v>639</v>
      </c>
      <c r="D275" s="390">
        <v>3245</v>
      </c>
      <c r="E275" s="391">
        <v>6.9115815691158193</v>
      </c>
      <c r="F275" s="392">
        <v>15442</v>
      </c>
      <c r="G275" s="403">
        <v>18.473589916689537</v>
      </c>
      <c r="H275" s="394">
        <v>3.7288135593220342</v>
      </c>
      <c r="I275" s="395">
        <v>3.8</v>
      </c>
      <c r="J275" s="396">
        <v>17.892644135188867</v>
      </c>
      <c r="K275" s="397">
        <v>138.36187201421876</v>
      </c>
      <c r="L275" s="398">
        <v>101.43257990157575</v>
      </c>
      <c r="M275" s="398">
        <v>124.89584874120656</v>
      </c>
      <c r="N275" s="399">
        <v>77.83061942162729</v>
      </c>
      <c r="O275" s="398">
        <v>281.5862186191805</v>
      </c>
      <c r="P275" s="400">
        <v>137.31332866665093</v>
      </c>
      <c r="Q275" s="401">
        <v>96.210662457824554</v>
      </c>
      <c r="R275" s="402">
        <v>171</v>
      </c>
    </row>
    <row r="276" spans="1:18" ht="15" customHeight="1">
      <c r="A276" s="388" t="s">
        <v>533</v>
      </c>
      <c r="B276" s="389" t="s">
        <v>534</v>
      </c>
      <c r="C276" s="389" t="s">
        <v>633</v>
      </c>
      <c r="D276" s="390">
        <v>6035</v>
      </c>
      <c r="E276" s="391">
        <v>10.131987577639801</v>
      </c>
      <c r="F276" s="392">
        <v>15571</v>
      </c>
      <c r="G276" s="403">
        <v>13.800364477278096</v>
      </c>
      <c r="H276" s="394">
        <v>5.4018227009113504</v>
      </c>
      <c r="I276" s="395">
        <v>7.8</v>
      </c>
      <c r="J276" s="396">
        <v>26.073619631901838</v>
      </c>
      <c r="K276" s="397">
        <v>94.3841824867892</v>
      </c>
      <c r="L276" s="398">
        <v>102.27993146272738</v>
      </c>
      <c r="M276" s="398">
        <v>167.18940255098309</v>
      </c>
      <c r="N276" s="399">
        <v>53.725545079595797</v>
      </c>
      <c r="O276" s="398">
        <v>137.18302958370333</v>
      </c>
      <c r="P276" s="400">
        <v>94.229284600152937</v>
      </c>
      <c r="Q276" s="401">
        <v>94.318042535642334</v>
      </c>
      <c r="R276" s="402">
        <v>199</v>
      </c>
    </row>
    <row r="277" spans="1:18" ht="15" customHeight="1">
      <c r="A277" s="388" t="s">
        <v>537</v>
      </c>
      <c r="B277" s="389" t="s">
        <v>538</v>
      </c>
      <c r="C277" s="389" t="s">
        <v>636</v>
      </c>
      <c r="D277" s="390">
        <v>344</v>
      </c>
      <c r="E277" s="391">
        <v>8.8235294117647101</v>
      </c>
      <c r="F277" s="392">
        <v>16004</v>
      </c>
      <c r="G277" s="393">
        <v>22.772674215711312</v>
      </c>
      <c r="H277" s="394">
        <v>2.3255813953488373</v>
      </c>
      <c r="I277" s="395">
        <v>4.3</v>
      </c>
      <c r="J277" s="396">
        <v>18.017170712876094</v>
      </c>
      <c r="K277" s="397">
        <v>108.38059464127473</v>
      </c>
      <c r="L277" s="398">
        <v>105.12414251682544</v>
      </c>
      <c r="M277" s="398">
        <v>101.31768759727399</v>
      </c>
      <c r="N277" s="399">
        <v>124.79282368281257</v>
      </c>
      <c r="O277" s="398">
        <v>248.84363505881069</v>
      </c>
      <c r="P277" s="400">
        <v>136.36428071887968</v>
      </c>
      <c r="Q277" s="401">
        <v>97.045426100138371</v>
      </c>
      <c r="R277" s="402">
        <v>153</v>
      </c>
    </row>
    <row r="278" spans="1:18" ht="15" customHeight="1">
      <c r="A278" s="404" t="s">
        <v>539</v>
      </c>
      <c r="B278" s="413" t="s">
        <v>540</v>
      </c>
      <c r="C278" s="413" t="s">
        <v>633</v>
      </c>
      <c r="D278" s="390">
        <v>223</v>
      </c>
      <c r="E278" s="391">
        <v>6.5934065934065895</v>
      </c>
      <c r="F278" s="392">
        <v>16441</v>
      </c>
      <c r="G278" s="393">
        <v>15.374785815932391</v>
      </c>
      <c r="H278" s="394">
        <v>2.2421524663677128</v>
      </c>
      <c r="I278" s="395">
        <v>0.9</v>
      </c>
      <c r="J278" s="396">
        <v>26.148659463091064</v>
      </c>
      <c r="K278" s="397">
        <v>145.03873694641192</v>
      </c>
      <c r="L278" s="398">
        <v>107.99462803793595</v>
      </c>
      <c r="M278" s="398">
        <v>150.06873718858452</v>
      </c>
      <c r="N278" s="399">
        <v>129.43627758728934</v>
      </c>
      <c r="O278" s="398">
        <v>1188.9195897254288</v>
      </c>
      <c r="P278" s="400">
        <v>93.958871135192808</v>
      </c>
      <c r="Q278" s="401">
        <v>105.80641156495</v>
      </c>
      <c r="R278" s="402">
        <v>70</v>
      </c>
    </row>
    <row r="279" spans="1:18" ht="15" customHeight="1">
      <c r="A279" s="408" t="s">
        <v>541</v>
      </c>
      <c r="B279" s="409" t="s">
        <v>542</v>
      </c>
      <c r="C279" s="409" t="s">
        <v>635</v>
      </c>
      <c r="D279" s="410">
        <v>6797</v>
      </c>
      <c r="E279" s="391">
        <v>6.5338411954292397</v>
      </c>
      <c r="F279" s="392">
        <v>17281</v>
      </c>
      <c r="G279" s="403">
        <v>15.997841593617757</v>
      </c>
      <c r="H279" s="394">
        <v>3.2367220832720318</v>
      </c>
      <c r="I279" s="395">
        <v>6.3</v>
      </c>
      <c r="J279" s="396">
        <v>21.256038647342994</v>
      </c>
      <c r="K279" s="397">
        <v>146.36097448325148</v>
      </c>
      <c r="L279" s="398">
        <v>113.51226611055114</v>
      </c>
      <c r="M279" s="398">
        <v>144.22412413824679</v>
      </c>
      <c r="N279" s="399">
        <v>89.663511899796731</v>
      </c>
      <c r="O279" s="398">
        <v>169.84565567506127</v>
      </c>
      <c r="P279" s="400">
        <v>115.58590787365387</v>
      </c>
      <c r="Q279" s="401">
        <v>100.36576949298259</v>
      </c>
      <c r="R279" s="402">
        <v>115</v>
      </c>
    </row>
    <row r="280" spans="1:18" ht="15" customHeight="1">
      <c r="A280" s="388" t="s">
        <v>535</v>
      </c>
      <c r="B280" s="389" t="s">
        <v>536</v>
      </c>
      <c r="C280" s="389" t="s">
        <v>635</v>
      </c>
      <c r="D280" s="390">
        <v>339</v>
      </c>
      <c r="E280" s="391">
        <v>1.68539325842697</v>
      </c>
      <c r="F280" s="392">
        <v>20150</v>
      </c>
      <c r="G280" s="393">
        <v>12.104718604588479</v>
      </c>
      <c r="H280" s="394">
        <v>1.7699115044247788</v>
      </c>
      <c r="I280" s="395">
        <v>2.7</v>
      </c>
      <c r="J280" s="396">
        <v>21.352777058872839</v>
      </c>
      <c r="K280" s="397">
        <v>567.40428959255496</v>
      </c>
      <c r="L280" s="398">
        <v>132.35762757523324</v>
      </c>
      <c r="M280" s="398">
        <v>190.6095273513692</v>
      </c>
      <c r="N280" s="399">
        <v>163.97196600183511</v>
      </c>
      <c r="O280" s="398">
        <v>396.30652990847625</v>
      </c>
      <c r="P280" s="400">
        <v>115.0622477852212</v>
      </c>
      <c r="Q280" s="401">
        <v>129.08373551402656</v>
      </c>
      <c r="R280" s="402">
        <v>9</v>
      </c>
    </row>
    <row r="281" spans="1:18" ht="15" customHeight="1">
      <c r="A281" s="388" t="s">
        <v>544</v>
      </c>
      <c r="B281" s="389" t="s">
        <v>545</v>
      </c>
      <c r="C281" s="389" t="s">
        <v>635</v>
      </c>
      <c r="D281" s="390">
        <v>126</v>
      </c>
      <c r="E281" s="391">
        <v>5.7971014492753605</v>
      </c>
      <c r="F281" s="392">
        <v>17427</v>
      </c>
      <c r="G281" s="393">
        <v>17.996412778411134</v>
      </c>
      <c r="H281" s="394">
        <v>4.7619047619047619</v>
      </c>
      <c r="I281" s="395">
        <v>2.7</v>
      </c>
      <c r="J281" s="396">
        <v>21.352777058872839</v>
      </c>
      <c r="K281" s="397">
        <v>164.96164037311681</v>
      </c>
      <c r="L281" s="398">
        <v>114.47128415650567</v>
      </c>
      <c r="M281" s="398">
        <v>128.2074778096771</v>
      </c>
      <c r="N281" s="399">
        <v>60.945332496257308</v>
      </c>
      <c r="O281" s="398">
        <v>396.30652990847625</v>
      </c>
      <c r="P281" s="400">
        <v>115.0622477852212</v>
      </c>
      <c r="Q281" s="401">
        <v>98.449579836411317</v>
      </c>
      <c r="R281" s="402">
        <v>141</v>
      </c>
    </row>
    <row r="282" spans="1:18" ht="15" customHeight="1">
      <c r="A282" s="411" t="s">
        <v>546</v>
      </c>
      <c r="B282" s="412" t="s">
        <v>547</v>
      </c>
      <c r="C282" s="412" t="s">
        <v>634</v>
      </c>
      <c r="D282" s="410">
        <v>6682</v>
      </c>
      <c r="E282" s="391">
        <v>5.6513409961685799</v>
      </c>
      <c r="F282" s="392">
        <v>21721</v>
      </c>
      <c r="G282" s="403">
        <v>19.914571489574364</v>
      </c>
      <c r="H282" s="394">
        <v>3.4121520502843459</v>
      </c>
      <c r="I282" s="395">
        <v>4.2</v>
      </c>
      <c r="J282" s="396">
        <v>9.5580678314491276</v>
      </c>
      <c r="K282" s="397">
        <v>169.21636212187076</v>
      </c>
      <c r="L282" s="398">
        <v>142.67692449437425</v>
      </c>
      <c r="M282" s="398">
        <v>115.85861604653833</v>
      </c>
      <c r="N282" s="399">
        <v>85.053615651627268</v>
      </c>
      <c r="O282" s="398">
        <v>254.76848351259187</v>
      </c>
      <c r="P282" s="400">
        <v>257.04970587953187</v>
      </c>
      <c r="Q282" s="401">
        <v>113.55416522494261</v>
      </c>
      <c r="R282" s="402">
        <v>42</v>
      </c>
    </row>
    <row r="283" spans="1:18" ht="15" customHeight="1">
      <c r="A283" s="388" t="s">
        <v>543</v>
      </c>
      <c r="B283" s="389" t="s">
        <v>43</v>
      </c>
      <c r="C283" s="389" t="s">
        <v>643</v>
      </c>
      <c r="D283" s="390">
        <v>225274</v>
      </c>
      <c r="E283" s="391">
        <v>11.2993031108557</v>
      </c>
      <c r="F283" s="392">
        <v>14513</v>
      </c>
      <c r="G283" s="403">
        <v>21.65288067368008</v>
      </c>
      <c r="H283" s="394">
        <v>2.8471994104956631</v>
      </c>
      <c r="I283" s="395">
        <v>12.1</v>
      </c>
      <c r="J283" s="396">
        <v>27.181855222056228</v>
      </c>
      <c r="K283" s="397">
        <v>84.633481826244719</v>
      </c>
      <c r="L283" s="398">
        <v>95.330334937933486</v>
      </c>
      <c r="M283" s="398">
        <v>106.55740114739179</v>
      </c>
      <c r="N283" s="399">
        <v>101.93029260963272</v>
      </c>
      <c r="O283" s="398">
        <v>88.43203559941206</v>
      </c>
      <c r="P283" s="400">
        <v>90.387447978790178</v>
      </c>
      <c r="Q283" s="401">
        <v>89.393073485874737</v>
      </c>
      <c r="R283" s="402">
        <v>277</v>
      </c>
    </row>
    <row r="284" spans="1:18" ht="15" customHeight="1">
      <c r="A284" s="388" t="s">
        <v>548</v>
      </c>
      <c r="B284" s="389" t="s">
        <v>8</v>
      </c>
      <c r="C284" s="389" t="s">
        <v>634</v>
      </c>
      <c r="D284" s="390">
        <v>9220</v>
      </c>
      <c r="E284" s="391">
        <v>4.9131723845827997</v>
      </c>
      <c r="F284" s="392">
        <v>21860</v>
      </c>
      <c r="G284" s="403">
        <v>22.538216340435298</v>
      </c>
      <c r="H284" s="394">
        <v>2.3427331887201737</v>
      </c>
      <c r="I284" s="395">
        <v>3</v>
      </c>
      <c r="J284" s="396">
        <v>9.530900967982129</v>
      </c>
      <c r="K284" s="397">
        <v>194.6398965122084</v>
      </c>
      <c r="L284" s="398">
        <v>143.589962223057</v>
      </c>
      <c r="M284" s="398">
        <v>102.37166318270299</v>
      </c>
      <c r="N284" s="399">
        <v>123.87918113216321</v>
      </c>
      <c r="O284" s="398">
        <v>356.67587691762861</v>
      </c>
      <c r="P284" s="400">
        <v>257.78239991206044</v>
      </c>
      <c r="Q284" s="401">
        <v>116.56872539501379</v>
      </c>
      <c r="R284" s="402">
        <v>31</v>
      </c>
    </row>
    <row r="285" spans="1:18" ht="15" customHeight="1">
      <c r="A285" s="408" t="s">
        <v>549</v>
      </c>
      <c r="B285" s="409" t="s">
        <v>550</v>
      </c>
      <c r="C285" s="409" t="s">
        <v>635</v>
      </c>
      <c r="D285" s="410">
        <v>8440</v>
      </c>
      <c r="E285" s="391">
        <v>6.47316286569915</v>
      </c>
      <c r="F285" s="392">
        <v>16106</v>
      </c>
      <c r="G285" s="403">
        <v>16.848968762515018</v>
      </c>
      <c r="H285" s="394">
        <v>3.0094786729857819</v>
      </c>
      <c r="I285" s="395">
        <v>7</v>
      </c>
      <c r="J285" s="396">
        <v>23.48087021755439</v>
      </c>
      <c r="K285" s="397">
        <v>147.73293740980961</v>
      </c>
      <c r="L285" s="398">
        <v>105.79414142564299</v>
      </c>
      <c r="M285" s="398">
        <v>136.93862956616533</v>
      </c>
      <c r="N285" s="399">
        <v>96.433934433522992</v>
      </c>
      <c r="O285" s="398">
        <v>152.86109010755513</v>
      </c>
      <c r="P285" s="400">
        <v>104.63404899763154</v>
      </c>
      <c r="Q285" s="401">
        <v>97.617150367095078</v>
      </c>
      <c r="R285" s="402">
        <v>149</v>
      </c>
    </row>
    <row r="286" spans="1:18" ht="15" customHeight="1">
      <c r="A286" s="408" t="s">
        <v>551</v>
      </c>
      <c r="B286" s="409" t="s">
        <v>26</v>
      </c>
      <c r="C286" s="409" t="s">
        <v>634</v>
      </c>
      <c r="D286" s="410">
        <v>18421</v>
      </c>
      <c r="E286" s="391">
        <v>12.5515615792575</v>
      </c>
      <c r="F286" s="392">
        <v>12697</v>
      </c>
      <c r="G286" s="403">
        <v>21.332992048106973</v>
      </c>
      <c r="H286" s="394">
        <v>2.6220074914499758</v>
      </c>
      <c r="I286" s="395">
        <v>7.6</v>
      </c>
      <c r="J286" s="396">
        <v>36.581870297384448</v>
      </c>
      <c r="K286" s="397">
        <v>76.189672372097547</v>
      </c>
      <c r="L286" s="398">
        <v>83.40172691427972</v>
      </c>
      <c r="M286" s="398">
        <v>108.1552314245894</v>
      </c>
      <c r="N286" s="399">
        <v>110.68460710968705</v>
      </c>
      <c r="O286" s="398">
        <v>140.79310930959025</v>
      </c>
      <c r="P286" s="400">
        <v>67.16164331888406</v>
      </c>
      <c r="Q286" s="401">
        <v>85.956387411348871</v>
      </c>
      <c r="R286" s="402">
        <v>302</v>
      </c>
    </row>
    <row r="287" spans="1:18" ht="15" customHeight="1">
      <c r="A287" s="388" t="s">
        <v>552</v>
      </c>
      <c r="B287" s="389" t="s">
        <v>32</v>
      </c>
      <c r="C287" s="389" t="s">
        <v>635</v>
      </c>
      <c r="D287" s="390">
        <v>14922</v>
      </c>
      <c r="E287" s="391">
        <v>9.6725371491469403</v>
      </c>
      <c r="F287" s="392">
        <v>15223</v>
      </c>
      <c r="G287" s="403">
        <v>15.34984274799484</v>
      </c>
      <c r="H287" s="394">
        <v>3.3507572711432787</v>
      </c>
      <c r="I287" s="395">
        <v>13.1</v>
      </c>
      <c r="J287" s="396">
        <v>30.038676407391492</v>
      </c>
      <c r="K287" s="397">
        <v>98.867479104608677</v>
      </c>
      <c r="L287" s="398">
        <v>99.994052832643945</v>
      </c>
      <c r="M287" s="398">
        <v>150.3125947165378</v>
      </c>
      <c r="N287" s="399">
        <v>86.612023953252518</v>
      </c>
      <c r="O287" s="398">
        <v>81.681498530754652</v>
      </c>
      <c r="P287" s="400">
        <v>81.79117120640025</v>
      </c>
      <c r="Q287" s="401">
        <v>93.662137059192403</v>
      </c>
      <c r="R287" s="402">
        <v>210</v>
      </c>
    </row>
    <row r="288" spans="1:18" ht="15.75" customHeight="1">
      <c r="A288" s="388" t="s">
        <v>553</v>
      </c>
      <c r="B288" s="389" t="s">
        <v>627</v>
      </c>
      <c r="C288" s="389" t="s">
        <v>637</v>
      </c>
      <c r="D288" s="390">
        <v>4020</v>
      </c>
      <c r="E288" s="391">
        <v>12.1655729429581</v>
      </c>
      <c r="F288" s="392">
        <v>13663</v>
      </c>
      <c r="G288" s="403">
        <v>21.722053774139169</v>
      </c>
      <c r="H288" s="394">
        <v>2.1890547263681595</v>
      </c>
      <c r="I288" s="395">
        <v>1.8</v>
      </c>
      <c r="J288" s="396">
        <v>31.723027375201291</v>
      </c>
      <c r="K288" s="397">
        <v>78.607014150975843</v>
      </c>
      <c r="L288" s="398">
        <v>89.747010697787175</v>
      </c>
      <c r="M288" s="398">
        <v>106.21807292866674</v>
      </c>
      <c r="N288" s="399">
        <v>132.57588562497529</v>
      </c>
      <c r="O288" s="398">
        <v>594.45979486271438</v>
      </c>
      <c r="P288" s="400">
        <v>77.448425580316282</v>
      </c>
      <c r="Q288" s="401">
        <v>91.595636561564149</v>
      </c>
      <c r="R288" s="402">
        <v>245</v>
      </c>
    </row>
    <row r="289" spans="1:18" ht="15" customHeight="1">
      <c r="A289" s="388" t="s">
        <v>554</v>
      </c>
      <c r="B289" s="389" t="s">
        <v>555</v>
      </c>
      <c r="C289" s="389" t="s">
        <v>639</v>
      </c>
      <c r="D289" s="390">
        <v>1494</v>
      </c>
      <c r="E289" s="391">
        <v>5.2287581699346397</v>
      </c>
      <c r="F289" s="392">
        <v>16006</v>
      </c>
      <c r="G289" s="403">
        <v>15.901518572209417</v>
      </c>
      <c r="H289" s="394">
        <v>3.3467202141900936</v>
      </c>
      <c r="I289" s="395">
        <v>4.3</v>
      </c>
      <c r="J289" s="396">
        <v>22.966507177033492</v>
      </c>
      <c r="K289" s="397">
        <v>182.89225345715121</v>
      </c>
      <c r="L289" s="398">
        <v>105.13727975033166</v>
      </c>
      <c r="M289" s="398">
        <v>145.09775789428605</v>
      </c>
      <c r="N289" s="399">
        <v>86.716501666103255</v>
      </c>
      <c r="O289" s="398">
        <v>248.84363505881069</v>
      </c>
      <c r="P289" s="400">
        <v>106.97745660287046</v>
      </c>
      <c r="Q289" s="401">
        <v>99.227494157916652</v>
      </c>
      <c r="R289" s="402">
        <v>125</v>
      </c>
    </row>
    <row r="290" spans="1:18" ht="15" customHeight="1">
      <c r="A290" s="388" t="s">
        <v>556</v>
      </c>
      <c r="B290" s="389" t="s">
        <v>557</v>
      </c>
      <c r="C290" s="389" t="s">
        <v>639</v>
      </c>
      <c r="D290" s="390">
        <v>2614</v>
      </c>
      <c r="E290" s="391">
        <v>17.244367417677601</v>
      </c>
      <c r="F290" s="392">
        <v>11678</v>
      </c>
      <c r="G290" s="403">
        <v>19.865128941742384</v>
      </c>
      <c r="H290" s="394">
        <v>2.8691660290742158</v>
      </c>
      <c r="I290" s="395">
        <v>10.9</v>
      </c>
      <c r="J290" s="396">
        <v>40.201005025125632</v>
      </c>
      <c r="K290" s="397">
        <v>55.45575209105737</v>
      </c>
      <c r="L290" s="398">
        <v>76.70830644285725</v>
      </c>
      <c r="M290" s="398">
        <v>116.14697788815674</v>
      </c>
      <c r="N290" s="399">
        <v>101.14990421918515</v>
      </c>
      <c r="O290" s="398">
        <v>98.167672546136316</v>
      </c>
      <c r="P290" s="400">
        <v>61.115350805658998</v>
      </c>
      <c r="Q290" s="401">
        <v>83.264461939867672</v>
      </c>
      <c r="R290" s="402">
        <v>307</v>
      </c>
    </row>
    <row r="291" spans="1:18" ht="15" customHeight="1">
      <c r="A291" s="388" t="s">
        <v>558</v>
      </c>
      <c r="B291" s="389" t="s">
        <v>559</v>
      </c>
      <c r="C291" s="389" t="s">
        <v>632</v>
      </c>
      <c r="D291" s="390">
        <v>6217</v>
      </c>
      <c r="E291" s="391">
        <v>5.9421182266009893</v>
      </c>
      <c r="F291" s="392">
        <v>17407</v>
      </c>
      <c r="G291" s="403">
        <v>21.027141538596776</v>
      </c>
      <c r="H291" s="394">
        <v>2.2036351938233874</v>
      </c>
      <c r="I291" s="395">
        <v>3.1</v>
      </c>
      <c r="J291" s="396">
        <v>13.586956521739129</v>
      </c>
      <c r="K291" s="397">
        <v>160.93576869621774</v>
      </c>
      <c r="L291" s="398">
        <v>114.33991182144341</v>
      </c>
      <c r="M291" s="398">
        <v>109.72840448649534</v>
      </c>
      <c r="N291" s="399">
        <v>131.69869034731724</v>
      </c>
      <c r="O291" s="398">
        <v>345.17020346867287</v>
      </c>
      <c r="P291" s="400">
        <v>180.82773142900515</v>
      </c>
      <c r="Q291" s="401">
        <v>105.27571881569997</v>
      </c>
      <c r="R291" s="402">
        <v>74</v>
      </c>
    </row>
    <row r="292" spans="1:18" ht="15" customHeight="1">
      <c r="A292" s="388" t="s">
        <v>560</v>
      </c>
      <c r="B292" s="389" t="s">
        <v>561</v>
      </c>
      <c r="C292" s="389" t="s">
        <v>643</v>
      </c>
      <c r="D292" s="390">
        <v>2169</v>
      </c>
      <c r="E292" s="391">
        <v>5.70175438596491</v>
      </c>
      <c r="F292" s="392">
        <v>16600</v>
      </c>
      <c r="G292" s="403">
        <v>16.981993584189944</v>
      </c>
      <c r="H292" s="394">
        <v>1.5214384508990317</v>
      </c>
      <c r="I292" s="395">
        <v>1.1000000000000001</v>
      </c>
      <c r="J292" s="396">
        <v>13.448275862068964</v>
      </c>
      <c r="K292" s="397">
        <v>167.72019623219904</v>
      </c>
      <c r="L292" s="398">
        <v>109.03903810168097</v>
      </c>
      <c r="M292" s="398">
        <v>135.86595004310823</v>
      </c>
      <c r="N292" s="399">
        <v>190.75097573503911</v>
      </c>
      <c r="O292" s="398">
        <v>972.75239159353259</v>
      </c>
      <c r="P292" s="400">
        <v>182.6924544119687</v>
      </c>
      <c r="Q292" s="401">
        <v>114.09119995877595</v>
      </c>
      <c r="R292" s="402">
        <v>38</v>
      </c>
    </row>
    <row r="293" spans="1:18" ht="15" customHeight="1">
      <c r="A293" s="388" t="s">
        <v>562</v>
      </c>
      <c r="B293" s="389" t="s">
        <v>563</v>
      </c>
      <c r="C293" s="389" t="s">
        <v>643</v>
      </c>
      <c r="D293" s="390">
        <v>7453</v>
      </c>
      <c r="E293" s="391">
        <v>7.8947368421052602</v>
      </c>
      <c r="F293" s="392">
        <v>15515</v>
      </c>
      <c r="G293" s="403">
        <v>21.411090781357363</v>
      </c>
      <c r="H293" s="394">
        <v>1.8113511337716357</v>
      </c>
      <c r="I293" s="395">
        <v>2.7</v>
      </c>
      <c r="J293" s="396">
        <v>20.503597122302157</v>
      </c>
      <c r="K293" s="397">
        <v>121.13125283436598</v>
      </c>
      <c r="L293" s="398">
        <v>101.91208892455303</v>
      </c>
      <c r="M293" s="398">
        <v>107.76072622843107</v>
      </c>
      <c r="N293" s="399">
        <v>160.22065717622775</v>
      </c>
      <c r="O293" s="398">
        <v>396.30652990847625</v>
      </c>
      <c r="P293" s="400">
        <v>119.82768244008255</v>
      </c>
      <c r="Q293" s="401">
        <v>99.611707499326215</v>
      </c>
      <c r="R293" s="402">
        <v>121</v>
      </c>
    </row>
    <row r="294" spans="1:18" ht="15" customHeight="1">
      <c r="A294" s="388" t="s">
        <v>564</v>
      </c>
      <c r="B294" s="389" t="s">
        <v>565</v>
      </c>
      <c r="C294" s="389" t="s">
        <v>637</v>
      </c>
      <c r="D294" s="390">
        <v>1428</v>
      </c>
      <c r="E294" s="391">
        <v>10.4704097116844</v>
      </c>
      <c r="F294" s="392">
        <v>14688</v>
      </c>
      <c r="G294" s="393">
        <v>18.115753957954841</v>
      </c>
      <c r="H294" s="394">
        <v>3.5014005602240896</v>
      </c>
      <c r="I294" s="395">
        <v>5.2</v>
      </c>
      <c r="J294" s="396">
        <v>24.352331606217618</v>
      </c>
      <c r="K294" s="397">
        <v>91.33351901355482</v>
      </c>
      <c r="L294" s="398">
        <v>96.479842869728316</v>
      </c>
      <c r="M294" s="398">
        <v>127.36288521564865</v>
      </c>
      <c r="N294" s="399">
        <v>82.885652194909937</v>
      </c>
      <c r="O294" s="398">
        <v>205.77454437555497</v>
      </c>
      <c r="P294" s="400">
        <v>100.88966282897199</v>
      </c>
      <c r="Q294" s="401">
        <v>91.699324431145953</v>
      </c>
      <c r="R294" s="402">
        <v>244</v>
      </c>
    </row>
    <row r="295" spans="1:18" ht="15" customHeight="1">
      <c r="A295" s="388" t="s">
        <v>566</v>
      </c>
      <c r="B295" s="389" t="s">
        <v>567</v>
      </c>
      <c r="C295" s="389" t="s">
        <v>638</v>
      </c>
      <c r="D295" s="390">
        <v>274</v>
      </c>
      <c r="E295" s="391">
        <v>2.34375</v>
      </c>
      <c r="F295" s="392">
        <v>18077</v>
      </c>
      <c r="G295" s="393">
        <v>14.096591442515011</v>
      </c>
      <c r="H295" s="394">
        <v>4.3795620437956204</v>
      </c>
      <c r="I295" s="395">
        <v>0.8</v>
      </c>
      <c r="J295" s="396">
        <v>22.554158548492264</v>
      </c>
      <c r="K295" s="397">
        <v>408.02106217891679</v>
      </c>
      <c r="L295" s="398">
        <v>118.74088504602933</v>
      </c>
      <c r="M295" s="398">
        <v>163.67607030045895</v>
      </c>
      <c r="N295" s="399">
        <v>66.265956761803579</v>
      </c>
      <c r="O295" s="398">
        <v>1337.5345384411073</v>
      </c>
      <c r="P295" s="400">
        <v>108.93328250611486</v>
      </c>
      <c r="Q295" s="401">
        <v>114.84778911838802</v>
      </c>
      <c r="R295" s="402">
        <v>36</v>
      </c>
    </row>
    <row r="296" spans="1:18" ht="15" customHeight="1">
      <c r="A296" s="388" t="s">
        <v>568</v>
      </c>
      <c r="B296" s="389" t="s">
        <v>569</v>
      </c>
      <c r="C296" s="389" t="s">
        <v>636</v>
      </c>
      <c r="D296" s="390">
        <v>3208</v>
      </c>
      <c r="E296" s="391">
        <v>10.102224894768499</v>
      </c>
      <c r="F296" s="392">
        <v>15588</v>
      </c>
      <c r="G296" s="403">
        <v>25.315692425584903</v>
      </c>
      <c r="H296" s="394">
        <v>1.6832917705735659</v>
      </c>
      <c r="I296" s="395">
        <v>3.8</v>
      </c>
      <c r="J296" s="396">
        <v>20.232558139534884</v>
      </c>
      <c r="K296" s="397">
        <v>94.662252567457884</v>
      </c>
      <c r="L296" s="398">
        <v>102.3915979475303</v>
      </c>
      <c r="M296" s="398">
        <v>91.140098131786615</v>
      </c>
      <c r="N296" s="399">
        <v>172.40972367547923</v>
      </c>
      <c r="O296" s="398">
        <v>281.5862186191805</v>
      </c>
      <c r="P296" s="400">
        <v>121.43291559606479</v>
      </c>
      <c r="Q296" s="401">
        <v>97.714454114381596</v>
      </c>
      <c r="R296" s="402">
        <v>148</v>
      </c>
    </row>
    <row r="297" spans="1:18" ht="15" customHeight="1">
      <c r="A297" s="388" t="s">
        <v>570</v>
      </c>
      <c r="B297" s="389" t="s">
        <v>571</v>
      </c>
      <c r="C297" s="389" t="s">
        <v>632</v>
      </c>
      <c r="D297" s="390">
        <v>15795</v>
      </c>
      <c r="E297" s="391">
        <v>8.0409539268323105</v>
      </c>
      <c r="F297" s="392">
        <v>15450</v>
      </c>
      <c r="G297" s="403">
        <v>23.925991837183417</v>
      </c>
      <c r="H297" s="394">
        <v>2.5577714466603356</v>
      </c>
      <c r="I297" s="395">
        <v>4.7</v>
      </c>
      <c r="J297" s="396">
        <v>21.165381319622963</v>
      </c>
      <c r="K297" s="397">
        <v>118.92859643066816</v>
      </c>
      <c r="L297" s="398">
        <v>101.48512883560066</v>
      </c>
      <c r="M297" s="398">
        <v>96.433815895406113</v>
      </c>
      <c r="N297" s="399">
        <v>113.46434780509007</v>
      </c>
      <c r="O297" s="398">
        <v>227.66545335167785</v>
      </c>
      <c r="P297" s="400">
        <v>116.08099508099862</v>
      </c>
      <c r="Q297" s="401">
        <v>93.900484711407074</v>
      </c>
      <c r="R297" s="402">
        <v>205</v>
      </c>
    </row>
    <row r="298" spans="1:18" ht="15" customHeight="1">
      <c r="A298" s="388" t="s">
        <v>572</v>
      </c>
      <c r="B298" s="389" t="s">
        <v>573</v>
      </c>
      <c r="C298" s="389" t="s">
        <v>636</v>
      </c>
      <c r="D298" s="390">
        <v>2709</v>
      </c>
      <c r="E298" s="391">
        <v>5.6468906361686901</v>
      </c>
      <c r="F298" s="392">
        <v>19741</v>
      </c>
      <c r="G298" s="403">
        <v>22.552305625379216</v>
      </c>
      <c r="H298" s="394">
        <v>1.6980435585086748</v>
      </c>
      <c r="I298" s="395">
        <v>3.4</v>
      </c>
      <c r="J298" s="396">
        <v>11.548556430446194</v>
      </c>
      <c r="K298" s="397">
        <v>169.3497229000113</v>
      </c>
      <c r="L298" s="398">
        <v>129.67106332320989</v>
      </c>
      <c r="M298" s="398">
        <v>102.30770770264154</v>
      </c>
      <c r="N298" s="399">
        <v>170.91191069602593</v>
      </c>
      <c r="O298" s="398">
        <v>314.71400904496647</v>
      </c>
      <c r="P298" s="400">
        <v>212.74507681092811</v>
      </c>
      <c r="Q298" s="401">
        <v>113.0724155320793</v>
      </c>
      <c r="R298" s="402">
        <v>44</v>
      </c>
    </row>
    <row r="299" spans="1:18" ht="15" customHeight="1">
      <c r="A299" s="388" t="s">
        <v>574</v>
      </c>
      <c r="B299" s="389" t="s">
        <v>575</v>
      </c>
      <c r="C299" s="389" t="s">
        <v>637</v>
      </c>
      <c r="D299" s="390">
        <v>184</v>
      </c>
      <c r="E299" s="391">
        <v>3.8461538461538498</v>
      </c>
      <c r="F299" s="392">
        <v>13461</v>
      </c>
      <c r="G299" s="393">
        <v>16.33080633285245</v>
      </c>
      <c r="H299" s="394">
        <v>4.8913043478260869</v>
      </c>
      <c r="I299" s="395">
        <v>0</v>
      </c>
      <c r="J299" s="396">
        <v>25.389043143459073</v>
      </c>
      <c r="K299" s="397">
        <v>248.6378347652772</v>
      </c>
      <c r="L299" s="398">
        <v>88.420150113658281</v>
      </c>
      <c r="M299" s="398">
        <v>141.28357442463962</v>
      </c>
      <c r="N299" s="399">
        <v>59.333022112758435</v>
      </c>
      <c r="O299" s="398">
        <v>3567</v>
      </c>
      <c r="P299" s="400">
        <v>96.770032291806913</v>
      </c>
      <c r="Q299" s="401">
        <v>109.16128749932065</v>
      </c>
      <c r="R299" s="402">
        <v>56</v>
      </c>
    </row>
    <row r="300" spans="1:18" ht="15" customHeight="1">
      <c r="A300" s="388" t="s">
        <v>576</v>
      </c>
      <c r="B300" s="389" t="s">
        <v>49</v>
      </c>
      <c r="C300" s="389" t="s">
        <v>635</v>
      </c>
      <c r="D300" s="390">
        <v>48235</v>
      </c>
      <c r="E300" s="391">
        <v>9.4788488496742804</v>
      </c>
      <c r="F300" s="392">
        <v>14476</v>
      </c>
      <c r="G300" s="403">
        <v>18.697519090781778</v>
      </c>
      <c r="H300" s="394">
        <v>2.8133098372551051</v>
      </c>
      <c r="I300" s="395">
        <v>26.8</v>
      </c>
      <c r="J300" s="396">
        <v>35.638479972612117</v>
      </c>
      <c r="K300" s="397">
        <v>100.88771111849698</v>
      </c>
      <c r="L300" s="398">
        <v>95.087296118068295</v>
      </c>
      <c r="M300" s="398">
        <v>123.40004471927315</v>
      </c>
      <c r="N300" s="399">
        <v>103.1581609628021</v>
      </c>
      <c r="O300" s="398">
        <v>39.926404132570369</v>
      </c>
      <c r="P300" s="400">
        <v>68.939486946096466</v>
      </c>
      <c r="Q300" s="401">
        <v>90.138645858733824</v>
      </c>
      <c r="R300" s="402">
        <v>269</v>
      </c>
    </row>
    <row r="301" spans="1:18" ht="15" customHeight="1">
      <c r="A301" s="388" t="s">
        <v>577</v>
      </c>
      <c r="B301" s="389" t="s">
        <v>578</v>
      </c>
      <c r="C301" s="389" t="s">
        <v>638</v>
      </c>
      <c r="D301" s="390">
        <v>430</v>
      </c>
      <c r="E301" s="391">
        <v>8.3769633507853403</v>
      </c>
      <c r="F301" s="392">
        <v>15220</v>
      </c>
      <c r="G301" s="393">
        <v>15.473715269022865</v>
      </c>
      <c r="H301" s="394">
        <v>4.6511627906976747</v>
      </c>
      <c r="I301" s="395">
        <v>1.7</v>
      </c>
      <c r="J301" s="396">
        <v>22.554158548492264</v>
      </c>
      <c r="K301" s="397">
        <v>114.15823663501921</v>
      </c>
      <c r="L301" s="398">
        <v>99.974346982384603</v>
      </c>
      <c r="M301" s="398">
        <v>149.10928964557812</v>
      </c>
      <c r="N301" s="399">
        <v>62.396411841406284</v>
      </c>
      <c r="O301" s="398">
        <v>629.42801808993295</v>
      </c>
      <c r="P301" s="400">
        <v>108.93328250611486</v>
      </c>
      <c r="Q301" s="401">
        <v>96.283861428650766</v>
      </c>
      <c r="R301" s="402">
        <v>170</v>
      </c>
    </row>
    <row r="302" spans="1:18" ht="15" customHeight="1">
      <c r="A302" s="388" t="s">
        <v>581</v>
      </c>
      <c r="B302" s="389" t="s">
        <v>19</v>
      </c>
      <c r="C302" s="389" t="s">
        <v>632</v>
      </c>
      <c r="D302" s="390">
        <v>66615</v>
      </c>
      <c r="E302" s="391">
        <v>8.8794048783379314</v>
      </c>
      <c r="F302" s="392">
        <v>14835</v>
      </c>
      <c r="G302" s="403">
        <v>25.772407078943331</v>
      </c>
      <c r="H302" s="394">
        <v>2.3928544622082115</v>
      </c>
      <c r="I302" s="395">
        <v>6.9</v>
      </c>
      <c r="J302" s="396">
        <v>22.169625246548325</v>
      </c>
      <c r="K302" s="397">
        <v>107.69858764012558</v>
      </c>
      <c r="L302" s="398">
        <v>97.44542953243598</v>
      </c>
      <c r="M302" s="398">
        <v>89.524997990080379</v>
      </c>
      <c r="N302" s="399">
        <v>121.28437964504332</v>
      </c>
      <c r="O302" s="398">
        <v>155.07646822505592</v>
      </c>
      <c r="P302" s="400">
        <v>110.82273595189153</v>
      </c>
      <c r="Q302" s="401">
        <v>91.836043055269968</v>
      </c>
      <c r="R302" s="402">
        <v>240</v>
      </c>
    </row>
    <row r="303" spans="1:18" ht="15" customHeight="1">
      <c r="A303" s="404" t="s">
        <v>579</v>
      </c>
      <c r="B303" s="405" t="s">
        <v>580</v>
      </c>
      <c r="C303" s="405" t="s">
        <v>643</v>
      </c>
      <c r="D303" s="390">
        <v>7794</v>
      </c>
      <c r="E303" s="391">
        <v>7.9608237066800607</v>
      </c>
      <c r="F303" s="392">
        <v>17676</v>
      </c>
      <c r="G303" s="403">
        <v>18.934131573019133</v>
      </c>
      <c r="H303" s="394">
        <v>2.0785219399538106</v>
      </c>
      <c r="I303" s="395">
        <v>1.3</v>
      </c>
      <c r="J303" s="396">
        <v>12.9764801297648</v>
      </c>
      <c r="K303" s="397">
        <v>120.12568042166157</v>
      </c>
      <c r="L303" s="398">
        <v>116.10686972803089</v>
      </c>
      <c r="M303" s="398">
        <v>121.85796232818876</v>
      </c>
      <c r="N303" s="399">
        <v>139.62607921100218</v>
      </c>
      <c r="O303" s="398">
        <v>823.09817750221987</v>
      </c>
      <c r="P303" s="400">
        <v>189.33474257130041</v>
      </c>
      <c r="Q303" s="401">
        <v>108.85720769688382</v>
      </c>
      <c r="R303" s="402">
        <v>58</v>
      </c>
    </row>
    <row r="304" spans="1:18" ht="15" customHeight="1">
      <c r="A304" s="388" t="s">
        <v>588</v>
      </c>
      <c r="B304" s="389" t="s">
        <v>44</v>
      </c>
      <c r="C304" s="389" t="s">
        <v>639</v>
      </c>
      <c r="D304" s="390">
        <v>40596</v>
      </c>
      <c r="E304" s="391">
        <v>9.8230722029044806</v>
      </c>
      <c r="F304" s="392">
        <v>14527</v>
      </c>
      <c r="G304" s="403">
        <v>20.865013237415575</v>
      </c>
      <c r="H304" s="394">
        <v>2.8993004236870625</v>
      </c>
      <c r="I304" s="395">
        <v>12.7</v>
      </c>
      <c r="J304" s="396">
        <v>28.133659331703342</v>
      </c>
      <c r="K304" s="397">
        <v>97.352370493528312</v>
      </c>
      <c r="L304" s="398">
        <v>95.422295572477083</v>
      </c>
      <c r="M304" s="398">
        <v>110.58103178216452</v>
      </c>
      <c r="N304" s="399">
        <v>100.09858469952106</v>
      </c>
      <c r="O304" s="398">
        <v>84.254144153770554</v>
      </c>
      <c r="P304" s="400">
        <v>87.329504345066695</v>
      </c>
      <c r="Q304" s="401">
        <v>89.881362625849079</v>
      </c>
      <c r="R304" s="402">
        <v>272</v>
      </c>
    </row>
    <row r="305" spans="1:18" ht="15" customHeight="1">
      <c r="A305" s="411" t="s">
        <v>589</v>
      </c>
      <c r="B305" s="412" t="s">
        <v>590</v>
      </c>
      <c r="C305" s="412" t="s">
        <v>636</v>
      </c>
      <c r="D305" s="410">
        <v>753</v>
      </c>
      <c r="E305" s="391">
        <v>11.330049261083699</v>
      </c>
      <c r="F305" s="392">
        <v>13432</v>
      </c>
      <c r="G305" s="393">
        <v>24.82549953869292</v>
      </c>
      <c r="H305" s="394">
        <v>3.0544488711819389</v>
      </c>
      <c r="I305" s="395">
        <v>9.6999999999999993</v>
      </c>
      <c r="J305" s="396">
        <v>24.561403508771928</v>
      </c>
      <c r="K305" s="397">
        <v>84.403813473831974</v>
      </c>
      <c r="L305" s="398">
        <v>88.229660227818002</v>
      </c>
      <c r="M305" s="398">
        <v>92.939708558364615</v>
      </c>
      <c r="N305" s="399">
        <v>95.014151904103002</v>
      </c>
      <c r="O305" s="398">
        <v>110.31212688174082</v>
      </c>
      <c r="P305" s="400">
        <v>100.03086851177498</v>
      </c>
      <c r="Q305" s="401">
        <v>86.487798077963404</v>
      </c>
      <c r="R305" s="402">
        <v>296</v>
      </c>
    </row>
    <row r="306" spans="1:18" ht="15" customHeight="1">
      <c r="A306" s="406" t="s">
        <v>584</v>
      </c>
      <c r="B306" s="407" t="s">
        <v>585</v>
      </c>
      <c r="C306" s="407" t="s">
        <v>635</v>
      </c>
      <c r="D306" s="390">
        <v>309</v>
      </c>
      <c r="E306" s="391">
        <v>6.6666666666666696</v>
      </c>
      <c r="F306" s="392">
        <v>16609</v>
      </c>
      <c r="G306" s="393">
        <v>21.895355045381741</v>
      </c>
      <c r="H306" s="394">
        <v>5.5016181229773462</v>
      </c>
      <c r="I306" s="395">
        <v>1.3</v>
      </c>
      <c r="J306" s="396">
        <v>21.352777058872839</v>
      </c>
      <c r="K306" s="397">
        <v>143.44490467227538</v>
      </c>
      <c r="L306" s="398">
        <v>109.09815565245898</v>
      </c>
      <c r="M306" s="398">
        <v>105.37735913209569</v>
      </c>
      <c r="N306" s="399">
        <v>52.751002076592457</v>
      </c>
      <c r="O306" s="398">
        <v>823.09817750221987</v>
      </c>
      <c r="P306" s="400">
        <v>115.0622477852212</v>
      </c>
      <c r="Q306" s="401">
        <v>95.524355522290122</v>
      </c>
      <c r="R306" s="402">
        <v>182</v>
      </c>
    </row>
    <row r="307" spans="1:18" ht="15" customHeight="1">
      <c r="A307" s="388" t="s">
        <v>582</v>
      </c>
      <c r="B307" s="389" t="s">
        <v>583</v>
      </c>
      <c r="C307" s="389" t="s">
        <v>637</v>
      </c>
      <c r="D307" s="390">
        <v>12757</v>
      </c>
      <c r="E307" s="391">
        <v>13.506535420364699</v>
      </c>
      <c r="F307" s="392">
        <v>12723</v>
      </c>
      <c r="G307" s="403">
        <v>18.723777710170559</v>
      </c>
      <c r="H307" s="394">
        <v>2.2262287371639102</v>
      </c>
      <c r="I307" s="395">
        <v>6.6</v>
      </c>
      <c r="J307" s="396">
        <v>35.844287158746205</v>
      </c>
      <c r="K307" s="397">
        <v>70.802713998732813</v>
      </c>
      <c r="L307" s="398">
        <v>83.572510949860657</v>
      </c>
      <c r="M307" s="398">
        <v>123.22698590299156</v>
      </c>
      <c r="N307" s="399">
        <v>130.36210708496887</v>
      </c>
      <c r="O307" s="398">
        <v>162.12539859892212</v>
      </c>
      <c r="P307" s="400">
        <v>68.543657012052378</v>
      </c>
      <c r="Q307" s="401">
        <v>88.956589255523738</v>
      </c>
      <c r="R307" s="402">
        <v>282</v>
      </c>
    </row>
    <row r="308" spans="1:18" ht="15" customHeight="1">
      <c r="A308" s="388" t="s">
        <v>596</v>
      </c>
      <c r="B308" s="389" t="s">
        <v>597</v>
      </c>
      <c r="C308" s="389" t="s">
        <v>636</v>
      </c>
      <c r="D308" s="390">
        <v>5608</v>
      </c>
      <c r="E308" s="391">
        <v>6.8839374792151604</v>
      </c>
      <c r="F308" s="392">
        <v>17441</v>
      </c>
      <c r="G308" s="403">
        <v>23.466168049550078</v>
      </c>
      <c r="H308" s="394">
        <v>1.9436519258202567</v>
      </c>
      <c r="I308" s="395">
        <v>3.1</v>
      </c>
      <c r="J308" s="396">
        <v>13.672922252010725</v>
      </c>
      <c r="K308" s="397">
        <v>138.91749705298955</v>
      </c>
      <c r="L308" s="398">
        <v>114.56324479104927</v>
      </c>
      <c r="M308" s="398">
        <v>98.323453879218818</v>
      </c>
      <c r="N308" s="399">
        <v>149.31473335037614</v>
      </c>
      <c r="O308" s="398">
        <v>345.17020346867287</v>
      </c>
      <c r="P308" s="400">
        <v>179.69081368025073</v>
      </c>
      <c r="Q308" s="401">
        <v>104.72870545179755</v>
      </c>
      <c r="R308" s="402">
        <v>75</v>
      </c>
    </row>
    <row r="309" spans="1:18" ht="15" customHeight="1">
      <c r="A309" s="388" t="s">
        <v>591</v>
      </c>
      <c r="B309" s="389" t="s">
        <v>40</v>
      </c>
      <c r="C309" s="389" t="s">
        <v>642</v>
      </c>
      <c r="D309" s="390">
        <v>68768</v>
      </c>
      <c r="E309" s="391">
        <v>11.307931235968899</v>
      </c>
      <c r="F309" s="392">
        <v>15841</v>
      </c>
      <c r="G309" s="403">
        <v>23.337401049653202</v>
      </c>
      <c r="H309" s="394">
        <v>3.0755583992554678</v>
      </c>
      <c r="I309" s="395">
        <v>8.3000000000000007</v>
      </c>
      <c r="J309" s="396">
        <v>23.228962818003914</v>
      </c>
      <c r="K309" s="397">
        <v>84.568905180461812</v>
      </c>
      <c r="L309" s="398">
        <v>104.05345798606797</v>
      </c>
      <c r="M309" s="398">
        <v>98.865965710274395</v>
      </c>
      <c r="N309" s="399">
        <v>94.362008895702402</v>
      </c>
      <c r="O309" s="398">
        <v>128.91899165697419</v>
      </c>
      <c r="P309" s="400">
        <v>105.76875705127745</v>
      </c>
      <c r="Q309" s="401">
        <v>91.23262608226149</v>
      </c>
      <c r="R309" s="402">
        <v>251</v>
      </c>
    </row>
    <row r="310" spans="1:18" ht="15" customHeight="1">
      <c r="A310" s="388" t="s">
        <v>423</v>
      </c>
      <c r="B310" s="389" t="s">
        <v>424</v>
      </c>
      <c r="C310" s="389" t="s">
        <v>634</v>
      </c>
      <c r="D310" s="390">
        <v>9254</v>
      </c>
      <c r="E310" s="391">
        <v>7.10382513661202</v>
      </c>
      <c r="F310" s="392">
        <v>18232</v>
      </c>
      <c r="G310" s="403">
        <v>23.035072885760094</v>
      </c>
      <c r="H310" s="394">
        <v>3.3931272963043013</v>
      </c>
      <c r="I310" s="395">
        <v>4.5</v>
      </c>
      <c r="J310" s="396">
        <v>12.686567164179104</v>
      </c>
      <c r="K310" s="397">
        <v>134.61752592321238</v>
      </c>
      <c r="L310" s="398">
        <v>119.7590206427619</v>
      </c>
      <c r="M310" s="398">
        <v>100.16355074649034</v>
      </c>
      <c r="N310" s="399">
        <v>85.530498471392931</v>
      </c>
      <c r="O310" s="398">
        <v>237.78391794508576</v>
      </c>
      <c r="P310" s="400">
        <v>193.66141313528365</v>
      </c>
      <c r="Q310" s="401">
        <v>101.67367049180348</v>
      </c>
      <c r="R310" s="402">
        <v>103</v>
      </c>
    </row>
    <row r="311" spans="1:18" ht="15" customHeight="1">
      <c r="A311" s="388" t="s">
        <v>432</v>
      </c>
      <c r="B311" s="389" t="s">
        <v>433</v>
      </c>
      <c r="C311" s="389" t="s">
        <v>634</v>
      </c>
      <c r="D311" s="390">
        <v>21039</v>
      </c>
      <c r="E311" s="391">
        <v>6.82610861983059</v>
      </c>
      <c r="F311" s="392">
        <v>18971</v>
      </c>
      <c r="G311" s="403">
        <v>25.540835725318168</v>
      </c>
      <c r="H311" s="394">
        <v>3.3794381862255816</v>
      </c>
      <c r="I311" s="395">
        <v>4.5</v>
      </c>
      <c r="J311" s="396">
        <v>12.296151337247228</v>
      </c>
      <c r="K311" s="397">
        <v>140.09436675292309</v>
      </c>
      <c r="L311" s="398">
        <v>124.61322842331263</v>
      </c>
      <c r="M311" s="398">
        <v>90.336695194933483</v>
      </c>
      <c r="N311" s="399">
        <v>85.876957363120837</v>
      </c>
      <c r="O311" s="398">
        <v>237.78391794508576</v>
      </c>
      <c r="P311" s="400">
        <v>199.81036809527799</v>
      </c>
      <c r="Q311" s="401">
        <v>102.40746321665161</v>
      </c>
      <c r="R311" s="402">
        <v>97</v>
      </c>
    </row>
    <row r="312" spans="1:18" ht="15" customHeight="1">
      <c r="A312" s="408" t="s">
        <v>586</v>
      </c>
      <c r="B312" s="409" t="s">
        <v>587</v>
      </c>
      <c r="C312" s="409" t="s">
        <v>639</v>
      </c>
      <c r="D312" s="410">
        <v>1142</v>
      </c>
      <c r="E312" s="391">
        <v>6.6037735849056602</v>
      </c>
      <c r="F312" s="392">
        <v>16159</v>
      </c>
      <c r="G312" s="403">
        <v>20.871985157699445</v>
      </c>
      <c r="H312" s="394">
        <v>3.4150612959719786</v>
      </c>
      <c r="I312" s="395">
        <v>3.7</v>
      </c>
      <c r="J312" s="396">
        <v>18.248175182481752</v>
      </c>
      <c r="K312" s="397">
        <v>144.81104662153521</v>
      </c>
      <c r="L312" s="398">
        <v>106.14227811355801</v>
      </c>
      <c r="M312" s="398">
        <v>110.54409412948471</v>
      </c>
      <c r="N312" s="399">
        <v>84.981159597955866</v>
      </c>
      <c r="O312" s="398">
        <v>289.19665696023941</v>
      </c>
      <c r="P312" s="400">
        <v>134.63803916181359</v>
      </c>
      <c r="Q312" s="401">
        <v>96.503608717114759</v>
      </c>
      <c r="R312" s="402">
        <v>167</v>
      </c>
    </row>
    <row r="313" spans="1:18" ht="15.75" customHeight="1" thickBot="1">
      <c r="A313" s="415" t="s">
        <v>592</v>
      </c>
      <c r="B313" s="416" t="s">
        <v>593</v>
      </c>
      <c r="C313" s="416" t="s">
        <v>638</v>
      </c>
      <c r="D313" s="417">
        <v>174</v>
      </c>
      <c r="E313" s="418">
        <v>3.6144578313252995</v>
      </c>
      <c r="F313" s="419">
        <v>16415</v>
      </c>
      <c r="G313" s="420">
        <v>10.134856863310373</v>
      </c>
      <c r="H313" s="421">
        <v>4.0229885057471266</v>
      </c>
      <c r="I313" s="422">
        <v>1.1000000000000001</v>
      </c>
      <c r="J313" s="423">
        <v>22.554158548492264</v>
      </c>
      <c r="K313" s="424">
        <v>264.57615750664149</v>
      </c>
      <c r="L313" s="425">
        <v>107.823844002355</v>
      </c>
      <c r="M313" s="425">
        <v>227.65735353348683</v>
      </c>
      <c r="N313" s="426">
        <v>72.13937315883517</v>
      </c>
      <c r="O313" s="425">
        <v>972.75239159353259</v>
      </c>
      <c r="P313" s="427">
        <v>108.93328250611486</v>
      </c>
      <c r="Q313" s="428">
        <v>112.95490159375669</v>
      </c>
      <c r="R313" s="429">
        <v>46</v>
      </c>
    </row>
    <row r="314" spans="1:18" ht="15.75" customHeight="1" thickBot="1">
      <c r="A314" s="520" t="s">
        <v>1033</v>
      </c>
      <c r="B314" s="521"/>
      <c r="C314" s="521"/>
      <c r="D314" s="522"/>
      <c r="E314" s="430">
        <v>9.5629936448183628</v>
      </c>
      <c r="F314" s="431">
        <v>15223.905391131739</v>
      </c>
      <c r="G314" s="432">
        <v>23.072746919419348</v>
      </c>
      <c r="H314" s="433">
        <v>2.9021586902979668</v>
      </c>
      <c r="I314" s="434">
        <v>10.700276307528855</v>
      </c>
      <c r="J314" s="435">
        <v>24.574152050227696</v>
      </c>
      <c r="K314" s="436"/>
      <c r="L314" s="436"/>
      <c r="M314" s="436"/>
      <c r="N314" s="437"/>
      <c r="O314" s="436"/>
      <c r="P314" s="437"/>
      <c r="Q314" s="438"/>
      <c r="R314" s="439"/>
    </row>
    <row r="315" spans="1:18" ht="9" customHeight="1">
      <c r="A315" s="350"/>
      <c r="B315" s="351"/>
      <c r="C315" s="351"/>
      <c r="D315" s="352"/>
      <c r="E315" s="353"/>
      <c r="F315" s="354"/>
      <c r="G315" s="355"/>
      <c r="H315" s="356"/>
      <c r="I315" s="353"/>
      <c r="J315" s="357"/>
      <c r="K315" s="346"/>
      <c r="L315" s="346"/>
      <c r="M315" s="346"/>
      <c r="N315" s="347"/>
      <c r="O315" s="346"/>
      <c r="P315" s="347"/>
      <c r="Q315" s="348"/>
      <c r="R315" s="349"/>
    </row>
    <row r="316" spans="1:18" ht="37.5" customHeight="1">
      <c r="A316" s="523" t="s">
        <v>1044</v>
      </c>
      <c r="B316" s="523"/>
      <c r="C316" s="523"/>
      <c r="D316" s="523"/>
      <c r="E316" s="523"/>
      <c r="F316" s="523"/>
      <c r="G316" s="523"/>
      <c r="H316" s="523"/>
      <c r="I316" s="523"/>
      <c r="J316" s="523"/>
      <c r="K316" s="523"/>
      <c r="L316" s="523"/>
      <c r="M316" s="523"/>
      <c r="N316" s="523"/>
      <c r="O316" s="523"/>
      <c r="P316" s="523"/>
      <c r="Q316" s="523"/>
      <c r="R316" s="523"/>
    </row>
    <row r="317" spans="1:18" ht="15.75" customHeight="1">
      <c r="B317" s="351"/>
      <c r="C317" s="351"/>
      <c r="D317" s="352"/>
      <c r="E317" s="353"/>
      <c r="F317" s="354"/>
      <c r="G317" s="355"/>
      <c r="H317" s="356"/>
      <c r="I317" s="353"/>
      <c r="J317" s="357"/>
      <c r="K317" s="346"/>
      <c r="L317" s="346"/>
      <c r="M317" s="346"/>
      <c r="N317" s="347"/>
      <c r="O317" s="346"/>
      <c r="P317" s="347"/>
      <c r="Q317" s="348"/>
      <c r="R317" s="349"/>
    </row>
    <row r="318" spans="1:18" ht="15.75" customHeight="1">
      <c r="A318" s="350"/>
      <c r="B318" s="351"/>
      <c r="C318" s="351"/>
      <c r="D318" s="352"/>
      <c r="E318" s="353"/>
      <c r="F318" s="354"/>
      <c r="G318" s="355"/>
      <c r="H318" s="356"/>
      <c r="I318" s="353"/>
      <c r="J318" s="357"/>
      <c r="K318" s="346"/>
      <c r="L318" s="346"/>
      <c r="M318" s="346"/>
      <c r="N318" s="347"/>
      <c r="O318" s="346"/>
      <c r="P318" s="347"/>
      <c r="Q318" s="348"/>
      <c r="R318" s="349"/>
    </row>
    <row r="319" spans="1:18" ht="15.75" customHeight="1">
      <c r="A319" s="350"/>
      <c r="B319" s="351"/>
      <c r="C319" s="351"/>
      <c r="D319" s="352"/>
      <c r="E319" s="353"/>
      <c r="F319" s="354"/>
      <c r="G319" s="355"/>
      <c r="H319" s="356"/>
      <c r="I319" s="353"/>
      <c r="J319" s="357"/>
      <c r="K319" s="346"/>
      <c r="L319" s="346"/>
      <c r="M319" s="346"/>
      <c r="N319" s="347"/>
      <c r="O319" s="346"/>
      <c r="P319" s="347"/>
      <c r="Q319" s="348"/>
      <c r="R319" s="349"/>
    </row>
    <row r="320" spans="1:18" ht="15" customHeight="1">
      <c r="A320" s="358"/>
      <c r="E320" s="359"/>
      <c r="F320" s="359"/>
      <c r="G320" s="359"/>
      <c r="H320" s="359"/>
      <c r="I320" s="359"/>
      <c r="J320" s="359"/>
    </row>
    <row r="321" spans="1:17" ht="15" customHeight="1">
      <c r="A321" s="358"/>
    </row>
    <row r="322" spans="1:17" ht="15" customHeight="1">
      <c r="A322" s="358"/>
    </row>
    <row r="323" spans="1:17">
      <c r="E323" s="303"/>
      <c r="F323" s="303"/>
      <c r="G323" s="303"/>
      <c r="H323" s="303"/>
      <c r="I323" s="303"/>
      <c r="J323" s="303"/>
      <c r="N323" s="303"/>
      <c r="P323" s="303"/>
      <c r="Q323" s="303"/>
    </row>
    <row r="324" spans="1:17">
      <c r="D324" s="360"/>
      <c r="G324" s="303"/>
    </row>
  </sheetData>
  <autoFilter ref="A3:R314" xr:uid="{00000000-0009-0000-0000-000000000000}"/>
  <sortState xmlns:xlrd2="http://schemas.microsoft.com/office/spreadsheetml/2017/richdata2" ref="A3:R312">
    <sortCondition ref="B3:B312"/>
  </sortState>
  <mergeCells count="4">
    <mergeCell ref="E2:J2"/>
    <mergeCell ref="A314:D314"/>
    <mergeCell ref="A316:R316"/>
    <mergeCell ref="K2:R2"/>
  </mergeCells>
  <conditionalFormatting sqref="K4:Q313">
    <cfRule type="cellIs" dxfId="199" priority="312" operator="greaterThanOrEqual">
      <formula>110</formula>
    </cfRule>
    <cfRule type="cellIs" dxfId="198" priority="313" operator="between">
      <formula>100.0001</formula>
      <formula>110</formula>
    </cfRule>
    <cfRule type="cellIs" dxfId="197" priority="314" operator="between">
      <formula>90.0001</formula>
      <formula>100</formula>
    </cfRule>
    <cfRule type="cellIs" dxfId="196" priority="315" operator="lessThanOrEqual">
      <formula>90</formula>
    </cfRule>
  </conditionalFormatting>
  <pageMargins left="0.23622047244094491" right="0.23622047244094491" top="0.55118110236220474" bottom="0.55118110236220474" header="0.31496062992125984" footer="0.31496062992125984"/>
  <pageSetup paperSize="8" scale="70" fitToHeight="5" orientation="landscape" r:id="rId1"/>
  <headerFooter>
    <oddHeader>&amp;L&amp;"Arial Rounded MT Bold,Negreta"&amp;16&amp;K08-016Annex 2: Índex de vulnerabilitat social dels municipis de la província de Barcelona. 2023</oddHeader>
    <oddFooter>&amp;L&amp;"Segoe UI,Normal"Els municipis apareixen per ordre alfabètic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  <pageSetUpPr fitToPage="1"/>
  </sheetPr>
  <dimension ref="A1:Q45"/>
  <sheetViews>
    <sheetView zoomScale="85" zoomScaleNormal="85" workbookViewId="0">
      <pane xSplit="3" ySplit="3" topLeftCell="D4" activePane="bottomRight" state="frozen"/>
      <selection activeCell="D14" sqref="D14"/>
      <selection pane="topRight" activeCell="D14" sqref="D14"/>
      <selection pane="bottomLeft" activeCell="D14" sqref="D14"/>
      <selection pane="bottomRight" activeCell="S31" sqref="S31"/>
    </sheetView>
  </sheetViews>
  <sheetFormatPr defaultColWidth="9.1796875" defaultRowHeight="14.5"/>
  <cols>
    <col min="1" max="1" width="11.7265625" style="300" customWidth="1"/>
    <col min="2" max="2" width="33.453125" customWidth="1"/>
    <col min="3" max="3" width="11" customWidth="1"/>
    <col min="4" max="5" width="13" style="10" customWidth="1"/>
    <col min="6" max="6" width="13.54296875" style="10" customWidth="1"/>
    <col min="7" max="7" width="13" style="48" customWidth="1"/>
    <col min="8" max="8" width="13" style="10" customWidth="1"/>
    <col min="9" max="9" width="13.54296875" style="10" customWidth="1"/>
    <col min="10" max="11" width="13.1796875" customWidth="1"/>
    <col min="12" max="12" width="14.453125" customWidth="1"/>
    <col min="13" max="13" width="13.1796875" style="53" customWidth="1"/>
    <col min="14" max="14" width="13.1796875" customWidth="1"/>
    <col min="15" max="15" width="13.7265625" style="53" customWidth="1"/>
    <col min="16" max="16" width="15.36328125" style="53" customWidth="1"/>
    <col min="17" max="17" width="7.7265625" customWidth="1"/>
  </cols>
  <sheetData>
    <row r="1" spans="1:17" ht="33.5" customHeight="1" thickBot="1">
      <c r="A1" s="472" t="s">
        <v>634</v>
      </c>
      <c r="B1" s="362"/>
      <c r="C1" s="362"/>
      <c r="D1" s="446"/>
      <c r="E1" s="446"/>
      <c r="F1" s="446"/>
      <c r="G1" s="447"/>
      <c r="H1" s="446"/>
      <c r="I1" s="446"/>
      <c r="J1" s="362"/>
      <c r="K1" s="362"/>
      <c r="L1" s="362"/>
      <c r="M1" s="448"/>
      <c r="N1" s="362"/>
      <c r="O1" s="448"/>
      <c r="P1" s="448"/>
      <c r="Q1" s="362"/>
    </row>
    <row r="2" spans="1:17" ht="15.75" customHeight="1" thickBot="1">
      <c r="A2" s="361"/>
      <c r="B2" s="362"/>
      <c r="C2" s="362"/>
      <c r="D2" s="518" t="s">
        <v>1017</v>
      </c>
      <c r="E2" s="519"/>
      <c r="F2" s="519"/>
      <c r="G2" s="519"/>
      <c r="H2" s="519"/>
      <c r="I2" s="519"/>
      <c r="J2" s="524" t="s">
        <v>1035</v>
      </c>
      <c r="K2" s="525"/>
      <c r="L2" s="525"/>
      <c r="M2" s="525"/>
      <c r="N2" s="525"/>
      <c r="O2" s="525"/>
      <c r="P2" s="525"/>
      <c r="Q2" s="525"/>
    </row>
    <row r="3" spans="1:17" ht="89" customHeight="1" thickBot="1">
      <c r="A3" s="363" t="s">
        <v>57</v>
      </c>
      <c r="B3" s="364" t="s">
        <v>1018</v>
      </c>
      <c r="C3" s="365" t="s">
        <v>644</v>
      </c>
      <c r="D3" s="366" t="s">
        <v>2</v>
      </c>
      <c r="E3" s="367" t="s">
        <v>1045</v>
      </c>
      <c r="F3" s="367" t="s">
        <v>1047</v>
      </c>
      <c r="G3" s="368" t="s">
        <v>1038</v>
      </c>
      <c r="H3" s="367" t="s">
        <v>1039</v>
      </c>
      <c r="I3" s="367" t="s">
        <v>1040</v>
      </c>
      <c r="J3" s="369" t="s">
        <v>1034</v>
      </c>
      <c r="K3" s="370" t="s">
        <v>1046</v>
      </c>
      <c r="L3" s="370" t="s">
        <v>1048</v>
      </c>
      <c r="M3" s="371" t="s">
        <v>1041</v>
      </c>
      <c r="N3" s="370" t="s">
        <v>1042</v>
      </c>
      <c r="O3" s="372" t="s">
        <v>1043</v>
      </c>
      <c r="P3" s="374" t="s">
        <v>1028</v>
      </c>
      <c r="Q3" s="374" t="s">
        <v>1016</v>
      </c>
    </row>
    <row r="4" spans="1:17" ht="15" customHeight="1">
      <c r="A4" s="388" t="s">
        <v>62</v>
      </c>
      <c r="B4" s="389" t="s">
        <v>63</v>
      </c>
      <c r="C4" s="390">
        <f>VLOOKUP($A4,'ANNEX 2_310 MUN ALFABÈTIC'!$A$4:$Q$313,4,0)</f>
        <v>10110</v>
      </c>
      <c r="D4" s="391">
        <f>VLOOKUP($A4,'ANNEX 2_310 MUN ALFABÈTIC'!$A$4:$Q$313,5,0)</f>
        <v>4.7831917746982606</v>
      </c>
      <c r="E4" s="392">
        <f>VLOOKUP($A4,'ANNEX 2_310 MUN ALFABÈTIC'!$A$4:$Q$313,6,0)</f>
        <v>22937</v>
      </c>
      <c r="F4" s="403">
        <f>VLOOKUP($A4,'ANNEX 2_310 MUN ALFABÈTIC'!$A$4:$Q$313,7,0)</f>
        <v>23.209145317863765</v>
      </c>
      <c r="G4" s="394">
        <f>VLOOKUP($A4,'ANNEX 2_310 MUN ALFABÈTIC'!$A$4:$Q$313,8,0)</f>
        <v>3.04648862512364</v>
      </c>
      <c r="H4" s="395">
        <f>VLOOKUP($A4,'ANNEX 2_310 MUN ALFABÈTIC'!$A$4:$Q$313,9,0)</f>
        <v>5.8</v>
      </c>
      <c r="I4" s="396">
        <f>VLOOKUP($A4,'ANNEX 2_310 MUN ALFABÈTIC'!$A$4:$Q$313,10,0)</f>
        <v>6</v>
      </c>
      <c r="J4" s="397">
        <f>VLOOKUP($A4,'ANNEX 2_310 MUN ALFABÈTIC'!$A$4:$Q$313,11,0)</f>
        <v>199.92912881737064</v>
      </c>
      <c r="K4" s="398">
        <f>VLOOKUP($A4,'ANNEX 2_310 MUN ALFABÈTIC'!$A$4:$Q$313,12,0)</f>
        <v>150.66436246616001</v>
      </c>
      <c r="L4" s="398">
        <f>VLOOKUP($A4,'ANNEX 2_310 MUN ALFABÈTIC'!$A$4:$Q$313,13,0)</f>
        <v>99.412307534050257</v>
      </c>
      <c r="M4" s="399">
        <f>VLOOKUP($A4,'ANNEX 2_310 MUN ALFABÈTIC'!$A$4:$Q$313,14,0)</f>
        <v>95.262416749715726</v>
      </c>
      <c r="N4" s="398">
        <f>VLOOKUP($A4,'ANNEX 2_310 MUN ALFABÈTIC'!$A$4:$Q$313,15,0)</f>
        <v>184.48752254360102</v>
      </c>
      <c r="O4" s="400">
        <f>VLOOKUP($A4,'ANNEX 2_310 MUN ALFABÈTIC'!$A$4:$Q$313,16,0)</f>
        <v>409.4830874751022</v>
      </c>
      <c r="P4" s="401">
        <f>VLOOKUP($A4,'ANNEX 2_310 MUN ALFABÈTIC'!$A$4:$Q$313,17,0)</f>
        <v>124.16412649526038</v>
      </c>
      <c r="Q4" s="387">
        <f>VLOOKUP($A4,'ANNEX 2_310 MUN ALFABÈTIC'!$A$4:$R$313,18,0)</f>
        <v>13</v>
      </c>
    </row>
    <row r="5" spans="1:17" ht="15" customHeight="1">
      <c r="A5" s="388" t="s">
        <v>67</v>
      </c>
      <c r="B5" s="389" t="s">
        <v>68</v>
      </c>
      <c r="C5" s="390">
        <f>VLOOKUP($A5,'ANNEX 2_310 MUN ALFABÈTIC'!$A$4:$Q$313,4,0)</f>
        <v>16280</v>
      </c>
      <c r="D5" s="391">
        <f>VLOOKUP($A5,'ANNEX 2_310 MUN ALFABÈTIC'!$A$4:$Q$313,5,0)</f>
        <v>9.3110871905274504</v>
      </c>
      <c r="E5" s="392">
        <f>VLOOKUP($A5,'ANNEX 2_310 MUN ALFABÈTIC'!$A$4:$Q$313,6,0)</f>
        <v>15827</v>
      </c>
      <c r="F5" s="403">
        <f>VLOOKUP($A5,'ANNEX 2_310 MUN ALFABÈTIC'!$A$4:$Q$313,7,0)</f>
        <v>22.555293009188667</v>
      </c>
      <c r="G5" s="394">
        <f>VLOOKUP($A5,'ANNEX 2_310 MUN ALFABÈTIC'!$A$4:$Q$313,8,0)</f>
        <v>4.1584766584766584</v>
      </c>
      <c r="H5" s="395">
        <f>VLOOKUP($A5,'ANNEX 2_310 MUN ALFABÈTIC'!$A$4:$Q$313,9,0)</f>
        <v>7.7</v>
      </c>
      <c r="I5" s="396">
        <f>VLOOKUP($A5,'ANNEX 2_310 MUN ALFABÈTIC'!$A$4:$Q$313,10,0)</f>
        <v>16.012216404886562</v>
      </c>
      <c r="J5" s="397">
        <f>VLOOKUP($A5,'ANNEX 2_310 MUN ALFABÈTIC'!$A$4:$Q$313,11,0)</f>
        <v>102.70544619695096</v>
      </c>
      <c r="K5" s="398">
        <f>VLOOKUP($A5,'ANNEX 2_310 MUN ALFABÈTIC'!$A$4:$Q$313,12,0)</f>
        <v>103.96149735152439</v>
      </c>
      <c r="L5" s="398">
        <f>VLOOKUP($A5,'ANNEX 2_310 MUN ALFABÈTIC'!$A$4:$Q$313,13,0)</f>
        <v>102.29415734045168</v>
      </c>
      <c r="M5" s="399">
        <f>VLOOKUP($A5,'ANNEX 2_310 MUN ALFABÈTIC'!$A$4:$Q$313,14,0)</f>
        <v>69.788985935082579</v>
      </c>
      <c r="N5" s="398">
        <f>VLOOKUP($A5,'ANNEX 2_310 MUN ALFABÈTIC'!$A$4:$Q$313,15,0)</f>
        <v>138.96462737050467</v>
      </c>
      <c r="O5" s="400">
        <f>VLOOKUP($A5,'ANNEX 2_310 MUN ALFABÈTIC'!$A$4:$Q$313,16,0)</f>
        <v>153.43900324135166</v>
      </c>
      <c r="P5" s="401">
        <f>VLOOKUP($A5,'ANNEX 2_310 MUN ALFABÈTIC'!$A$4:$Q$313,17,0)</f>
        <v>93.160187531794492</v>
      </c>
      <c r="Q5" s="402">
        <f>VLOOKUP($A5,'ANNEX 2_310 MUN ALFABÈTIC'!$A$4:$R$313,18,0)</f>
        <v>227</v>
      </c>
    </row>
    <row r="6" spans="1:17" ht="15" customHeight="1">
      <c r="A6" s="388" t="s">
        <v>69</v>
      </c>
      <c r="B6" s="389" t="s">
        <v>70</v>
      </c>
      <c r="C6" s="390">
        <f>VLOOKUP($A6,'ANNEX 2_310 MUN ALFABÈTIC'!$A$4:$Q$313,4,0)</f>
        <v>9391</v>
      </c>
      <c r="D6" s="391">
        <f>VLOOKUP($A6,'ANNEX 2_310 MUN ALFABÈTIC'!$A$4:$Q$313,5,0)</f>
        <v>8.71817004747518</v>
      </c>
      <c r="E6" s="392">
        <f>VLOOKUP($A6,'ANNEX 2_310 MUN ALFABÈTIC'!$A$4:$Q$313,6,0)</f>
        <v>15435</v>
      </c>
      <c r="F6" s="403">
        <f>VLOOKUP($A6,'ANNEX 2_310 MUN ALFABÈTIC'!$A$4:$Q$313,7,0)</f>
        <v>23.103675065833638</v>
      </c>
      <c r="G6" s="394">
        <f>VLOOKUP($A6,'ANNEX 2_310 MUN ALFABÈTIC'!$A$4:$Q$313,8,0)</f>
        <v>2.9283356405068686</v>
      </c>
      <c r="H6" s="395">
        <f>VLOOKUP($A6,'ANNEX 2_310 MUN ALFABÈTIC'!$A$4:$Q$313,9,0)</f>
        <v>5.3</v>
      </c>
      <c r="I6" s="396">
        <f>VLOOKUP($A6,'ANNEX 2_310 MUN ALFABÈTIC'!$A$4:$Q$313,10,0)</f>
        <v>21.492128678986997</v>
      </c>
      <c r="J6" s="397">
        <f>VLOOKUP($A6,'ANNEX 2_310 MUN ALFABÈTIC'!$A$4:$Q$313,11,0)</f>
        <v>109.6903775992285</v>
      </c>
      <c r="K6" s="398">
        <f>VLOOKUP($A6,'ANNEX 2_310 MUN ALFABÈTIC'!$A$4:$Q$313,12,0)</f>
        <v>101.38659958430397</v>
      </c>
      <c r="L6" s="398">
        <f>VLOOKUP($A6,'ANNEX 2_310 MUN ALFABÈTIC'!$A$4:$Q$313,13,0)</f>
        <v>99.866133217654081</v>
      </c>
      <c r="M6" s="399">
        <f>VLOOKUP($A6,'ANNEX 2_310 MUN ALFABÈTIC'!$A$4:$Q$313,14,0)</f>
        <v>99.106080947593469</v>
      </c>
      <c r="N6" s="398">
        <f>VLOOKUP($A6,'ANNEX 2_310 MUN ALFABÈTIC'!$A$4:$Q$313,15,0)</f>
        <v>201.8920058024313</v>
      </c>
      <c r="O6" s="400">
        <f>VLOOKUP($A6,'ANNEX 2_310 MUN ALFABÈTIC'!$A$4:$Q$313,16,0)</f>
        <v>114.3162020639091</v>
      </c>
      <c r="P6" s="401">
        <f>VLOOKUP($A6,'ANNEX 2_310 MUN ALFABÈTIC'!$A$4:$Q$313,17,0)</f>
        <v>92.658013943415654</v>
      </c>
      <c r="Q6" s="402">
        <f>VLOOKUP($A6,'ANNEX 2_310 MUN ALFABÈTIC'!$A$4:$R$313,18,0)</f>
        <v>233</v>
      </c>
    </row>
    <row r="7" spans="1:17" ht="15" customHeight="1">
      <c r="A7" s="388" t="s">
        <v>73</v>
      </c>
      <c r="B7" s="389" t="s">
        <v>74</v>
      </c>
      <c r="C7" s="390">
        <f>VLOOKUP($A7,'ANNEX 2_310 MUN ALFABÈTIC'!$A$4:$Q$313,4,0)</f>
        <v>12845</v>
      </c>
      <c r="D7" s="391">
        <f>VLOOKUP($A7,'ANNEX 2_310 MUN ALFABÈTIC'!$A$4:$Q$313,5,0)</f>
        <v>7.6130055511498806</v>
      </c>
      <c r="E7" s="392">
        <f>VLOOKUP($A7,'ANNEX 2_310 MUN ALFABÈTIC'!$A$4:$Q$313,6,0)</f>
        <v>16716</v>
      </c>
      <c r="F7" s="403">
        <f>VLOOKUP($A7,'ANNEX 2_310 MUN ALFABÈTIC'!$A$4:$Q$313,7,0)</f>
        <v>21.131230060262315</v>
      </c>
      <c r="G7" s="394">
        <f>VLOOKUP($A7,'ANNEX 2_310 MUN ALFABÈTIC'!$A$4:$Q$313,8,0)</f>
        <v>3.0439859867652781</v>
      </c>
      <c r="H7" s="395">
        <f>VLOOKUP($A7,'ANNEX 2_310 MUN ALFABÈTIC'!$A$4:$Q$313,9,0)</f>
        <v>3.5</v>
      </c>
      <c r="I7" s="396">
        <f>VLOOKUP($A7,'ANNEX 2_310 MUN ALFABÈTIC'!$A$4:$Q$313,10,0)</f>
        <v>15.750528541226217</v>
      </c>
      <c r="J7" s="397">
        <f>VLOOKUP($A7,'ANNEX 2_310 MUN ALFABÈTIC'!$A$4:$Q$313,11,0)</f>
        <v>125.61390610537454</v>
      </c>
      <c r="K7" s="398">
        <f>VLOOKUP($A7,'ANNEX 2_310 MUN ALFABÈTIC'!$A$4:$Q$313,12,0)</f>
        <v>109.80099764504212</v>
      </c>
      <c r="L7" s="398">
        <f>VLOOKUP($A7,'ANNEX 2_310 MUN ALFABÈTIC'!$A$4:$Q$313,13,0)</f>
        <v>109.18790270902448</v>
      </c>
      <c r="M7" s="399">
        <f>VLOOKUP($A7,'ANNEX 2_310 MUN ALFABÈTIC'!$A$4:$Q$313,14,0)</f>
        <v>95.340737536770817</v>
      </c>
      <c r="N7" s="398">
        <f>VLOOKUP($A7,'ANNEX 2_310 MUN ALFABÈTIC'!$A$4:$Q$313,15,0)</f>
        <v>305.72218021511026</v>
      </c>
      <c r="O7" s="400">
        <f>VLOOKUP($A7,'ANNEX 2_310 MUN ALFABÈTIC'!$A$4:$Q$313,16,0)</f>
        <v>155.98832245024698</v>
      </c>
      <c r="P7" s="401">
        <f>VLOOKUP($A7,'ANNEX 2_310 MUN ALFABÈTIC'!$A$4:$Q$313,17,0)</f>
        <v>98.73036087813648</v>
      </c>
      <c r="Q7" s="402">
        <f>VLOOKUP($A7,'ANNEX 2_310 MUN ALFABÈTIC'!$A$4:$R$313,18,0)</f>
        <v>136</v>
      </c>
    </row>
    <row r="8" spans="1:17" ht="15" customHeight="1">
      <c r="A8" s="388" t="s">
        <v>107</v>
      </c>
      <c r="B8" s="389" t="s">
        <v>108</v>
      </c>
      <c r="C8" s="390">
        <f>VLOOKUP($A8,'ANNEX 2_310 MUN ALFABÈTIC'!$A$4:$Q$313,4,0)</f>
        <v>4948</v>
      </c>
      <c r="D8" s="391">
        <f>VLOOKUP($A8,'ANNEX 2_310 MUN ALFABÈTIC'!$A$4:$Q$313,5,0)</f>
        <v>5.2782324058919796</v>
      </c>
      <c r="E8" s="392">
        <f>VLOOKUP($A8,'ANNEX 2_310 MUN ALFABÈTIC'!$A$4:$Q$313,6,0)</f>
        <v>21040</v>
      </c>
      <c r="F8" s="403">
        <f>VLOOKUP($A8,'ANNEX 2_310 MUN ALFABÈTIC'!$A$4:$Q$313,7,0)</f>
        <v>22.649820232760238</v>
      </c>
      <c r="G8" s="394">
        <f>VLOOKUP($A8,'ANNEX 2_310 MUN ALFABÈTIC'!$A$4:$Q$313,8,0)</f>
        <v>2.2433306386418757</v>
      </c>
      <c r="H8" s="395">
        <f>VLOOKUP($A8,'ANNEX 2_310 MUN ALFABÈTIC'!$A$4:$Q$313,9,0)</f>
        <v>3.6</v>
      </c>
      <c r="I8" s="396">
        <f>VLOOKUP($A8,'ANNEX 2_310 MUN ALFABÈTIC'!$A$4:$Q$313,10,0)</f>
        <v>7.5596816976127315</v>
      </c>
      <c r="J8" s="397">
        <f>VLOOKUP($A8,'ANNEX 2_310 MUN ALFABÈTIC'!$A$4:$Q$313,11,0)</f>
        <v>181.17795711578358</v>
      </c>
      <c r="K8" s="398">
        <f>VLOOKUP($A8,'ANNEX 2_310 MUN ALFABÈTIC'!$A$4:$Q$313,12,0)</f>
        <v>138.20369648550408</v>
      </c>
      <c r="L8" s="398">
        <f>VLOOKUP($A8,'ANNEX 2_310 MUN ALFABÈTIC'!$A$4:$Q$313,13,0)</f>
        <v>101.86724080947627</v>
      </c>
      <c r="M8" s="399">
        <f>VLOOKUP($A8,'ANNEX 2_310 MUN ALFABÈTIC'!$A$4:$Q$313,14,0)</f>
        <v>129.36829909544451</v>
      </c>
      <c r="N8" s="398">
        <f>VLOOKUP($A8,'ANNEX 2_310 MUN ALFABÈTIC'!$A$4:$Q$313,15,0)</f>
        <v>297.22989743135719</v>
      </c>
      <c r="O8" s="400">
        <f>VLOOKUP($A8,'ANNEX 2_310 MUN ALFABÈTIC'!$A$4:$Q$313,16,0)</f>
        <v>325.00026100655487</v>
      </c>
      <c r="P8" s="401">
        <f>VLOOKUP($A8,'ANNEX 2_310 MUN ALFABÈTIC'!$A$4:$Q$313,17,0)</f>
        <v>118.89816782939438</v>
      </c>
      <c r="Q8" s="402">
        <f>VLOOKUP($A8,'ANNEX 2_310 MUN ALFABÈTIC'!$A$4:$R$313,18,0)</f>
        <v>19</v>
      </c>
    </row>
    <row r="9" spans="1:17" ht="15" customHeight="1">
      <c r="A9" s="388" t="s">
        <v>109</v>
      </c>
      <c r="B9" s="389" t="s">
        <v>110</v>
      </c>
      <c r="C9" s="390">
        <f>VLOOKUP($A9,'ANNEX 2_310 MUN ALFABÈTIC'!$A$4:$Q$313,4,0)</f>
        <v>7803</v>
      </c>
      <c r="D9" s="391">
        <f>VLOOKUP($A9,'ANNEX 2_310 MUN ALFABÈTIC'!$A$4:$Q$313,5,0)</f>
        <v>6.1058344640434203</v>
      </c>
      <c r="E9" s="392">
        <f>VLOOKUP($A9,'ANNEX 2_310 MUN ALFABÈTIC'!$A$4:$Q$313,6,0)</f>
        <v>20672</v>
      </c>
      <c r="F9" s="403">
        <f>VLOOKUP($A9,'ANNEX 2_310 MUN ALFABÈTIC'!$A$4:$Q$313,7,0)</f>
        <v>27.592217365967358</v>
      </c>
      <c r="G9" s="394">
        <f>VLOOKUP($A9,'ANNEX 2_310 MUN ALFABÈTIC'!$A$4:$Q$313,8,0)</f>
        <v>2.0504933999743686</v>
      </c>
      <c r="H9" s="395">
        <f>VLOOKUP($A9,'ANNEX 2_310 MUN ALFABÈTIC'!$A$4:$Q$313,9,0)</f>
        <v>6.8</v>
      </c>
      <c r="I9" s="396">
        <f>VLOOKUP($A9,'ANNEX 2_310 MUN ALFABÈTIC'!$A$4:$Q$313,10,0)</f>
        <v>10.983606557377049</v>
      </c>
      <c r="J9" s="397">
        <f>VLOOKUP($A9,'ANNEX 2_310 MUN ALFABÈTIC'!$A$4:$Q$313,11,0)</f>
        <v>156.62058480513628</v>
      </c>
      <c r="K9" s="398">
        <f>VLOOKUP($A9,'ANNEX 2_310 MUN ALFABÈTIC'!$A$4:$Q$313,12,0)</f>
        <v>135.78644552035837</v>
      </c>
      <c r="L9" s="398">
        <f>VLOOKUP($A9,'ANNEX 2_310 MUN ALFABÈTIC'!$A$4:$Q$313,13,0)</f>
        <v>83.620488391330284</v>
      </c>
      <c r="M9" s="399">
        <f>VLOOKUP($A9,'ANNEX 2_310 MUN ALFABÈTIC'!$A$4:$Q$313,14,0)</f>
        <v>141.53465162746897</v>
      </c>
      <c r="N9" s="398">
        <f>VLOOKUP($A9,'ANNEX 2_310 MUN ALFABÈTIC'!$A$4:$Q$313,15,0)</f>
        <v>157.35700452248324</v>
      </c>
      <c r="O9" s="400">
        <f>VLOOKUP($A9,'ANNEX 2_310 MUN ALFABÈTIC'!$A$4:$Q$313,16,0)</f>
        <v>223.68777614311554</v>
      </c>
      <c r="P9" s="401">
        <f>VLOOKUP($A9,'ANNEX 2_310 MUN ALFABÈTIC'!$A$4:$Q$313,17,0)</f>
        <v>110.04741984542159</v>
      </c>
      <c r="Q9" s="402">
        <f>VLOOKUP($A9,'ANNEX 2_310 MUN ALFABÈTIC'!$A$4:$R$313,18,0)</f>
        <v>54</v>
      </c>
    </row>
    <row r="10" spans="1:17" ht="15" customHeight="1">
      <c r="A10" s="388" t="s">
        <v>113</v>
      </c>
      <c r="B10" s="389" t="s">
        <v>114</v>
      </c>
      <c r="C10" s="390">
        <f>VLOOKUP($A10,'ANNEX 2_310 MUN ALFABÈTIC'!$A$4:$Q$313,4,0)</f>
        <v>3213</v>
      </c>
      <c r="D10" s="391">
        <f>VLOOKUP($A10,'ANNEX 2_310 MUN ALFABÈTIC'!$A$4:$Q$313,5,0)</f>
        <v>7.1815718157181605</v>
      </c>
      <c r="E10" s="392">
        <f>VLOOKUP($A10,'ANNEX 2_310 MUN ALFABÈTIC'!$A$4:$Q$313,6,0)</f>
        <v>17674</v>
      </c>
      <c r="F10" s="403">
        <f>VLOOKUP($A10,'ANNEX 2_310 MUN ALFABÈTIC'!$A$4:$Q$313,7,0)</f>
        <v>25.245868209679927</v>
      </c>
      <c r="G10" s="394">
        <f>VLOOKUP($A10,'ANNEX 2_310 MUN ALFABÈTIC'!$A$4:$Q$313,8,0)</f>
        <v>3.7970743853096796</v>
      </c>
      <c r="H10" s="395">
        <f>VLOOKUP($A10,'ANNEX 2_310 MUN ALFABÈTIC'!$A$4:$Q$313,9,0)</f>
        <v>9.5</v>
      </c>
      <c r="I10" s="396">
        <f>VLOOKUP($A10,'ANNEX 2_310 MUN ALFABÈTIC'!$A$4:$Q$313,10,0)</f>
        <v>21.767241379310345</v>
      </c>
      <c r="J10" s="397">
        <f>VLOOKUP($A10,'ANNEX 2_310 MUN ALFABÈTIC'!$A$4:$Q$313,11,0)</f>
        <v>133.16017565803676</v>
      </c>
      <c r="K10" s="398">
        <f>VLOOKUP($A10,'ANNEX 2_310 MUN ALFABÈTIC'!$A$4:$Q$313,12,0)</f>
        <v>116.09373249452467</v>
      </c>
      <c r="L10" s="398">
        <f>VLOOKUP($A10,'ANNEX 2_310 MUN ALFABÈTIC'!$A$4:$Q$313,13,0)</f>
        <v>91.392170504053638</v>
      </c>
      <c r="M10" s="399">
        <f>VLOOKUP($A10,'ANNEX 2_310 MUN ALFABÈTIC'!$A$4:$Q$313,14,0)</f>
        <v>76.43144157317515</v>
      </c>
      <c r="N10" s="398">
        <f>VLOOKUP($A10,'ANNEX 2_310 MUN ALFABÈTIC'!$A$4:$Q$313,15,0)</f>
        <v>112.6344874476722</v>
      </c>
      <c r="O10" s="400">
        <f>VLOOKUP($A10,'ANNEX 2_310 MUN ALFABÈTIC'!$A$4:$Q$313,16,0)</f>
        <v>112.8713777753153</v>
      </c>
      <c r="P10" s="401">
        <f>VLOOKUP($A10,'ANNEX 2_310 MUN ALFABÈTIC'!$A$4:$Q$313,17,0)</f>
        <v>93.903098095514835</v>
      </c>
      <c r="Q10" s="402">
        <f>VLOOKUP($A10,'ANNEX 2_310 MUN ALFABÈTIC'!$A$4:$R$313,18,0)</f>
        <v>204</v>
      </c>
    </row>
    <row r="11" spans="1:17" ht="15" customHeight="1">
      <c r="A11" s="411" t="s">
        <v>119</v>
      </c>
      <c r="B11" s="412" t="s">
        <v>120</v>
      </c>
      <c r="C11" s="410">
        <f>VLOOKUP($A11,'ANNEX 2_310 MUN ALFABÈTIC'!$A$4:$Q$313,4,0)</f>
        <v>19762</v>
      </c>
      <c r="D11" s="391">
        <f>VLOOKUP($A11,'ANNEX 2_310 MUN ALFABÈTIC'!$A$4:$Q$313,5,0)</f>
        <v>11.898220045394799</v>
      </c>
      <c r="E11" s="392">
        <f>VLOOKUP($A11,'ANNEX 2_310 MUN ALFABÈTIC'!$A$4:$Q$313,6,0)</f>
        <v>13098</v>
      </c>
      <c r="F11" s="403">
        <f>VLOOKUP($A11,'ANNEX 2_310 MUN ALFABÈTIC'!$A$4:$Q$313,7,0)</f>
        <v>25.047209437475871</v>
      </c>
      <c r="G11" s="394">
        <f>VLOOKUP($A11,'ANNEX 2_310 MUN ALFABÈTIC'!$A$4:$Q$313,8,0)</f>
        <v>3.7901022163748612</v>
      </c>
      <c r="H11" s="395">
        <f>VLOOKUP($A11,'ANNEX 2_310 MUN ALFABÈTIC'!$A$4:$Q$313,9,0)</f>
        <v>14.4</v>
      </c>
      <c r="I11" s="396">
        <f>VLOOKUP($A11,'ANNEX 2_310 MUN ALFABÈTIC'!$A$4:$Q$313,10,0)</f>
        <v>27.27272727272727</v>
      </c>
      <c r="J11" s="397">
        <f>VLOOKUP($A11,'ANNEX 2_310 MUN ALFABÈTIC'!$A$4:$Q$313,11,0)</f>
        <v>80.373313052986575</v>
      </c>
      <c r="K11" s="398">
        <f>VLOOKUP($A11,'ANNEX 2_310 MUN ALFABÈTIC'!$A$4:$Q$313,12,0)</f>
        <v>86.035742232278153</v>
      </c>
      <c r="L11" s="398">
        <f>VLOOKUP($A11,'ANNEX 2_310 MUN ALFABÈTIC'!$A$4:$Q$313,13,0)</f>
        <v>92.117035939731025</v>
      </c>
      <c r="M11" s="399">
        <f>VLOOKUP($A11,'ANNEX 2_310 MUN ALFABÈTIC'!$A$4:$Q$313,14,0)</f>
        <v>76.572042773923116</v>
      </c>
      <c r="N11" s="398">
        <f>VLOOKUP($A11,'ANNEX 2_310 MUN ALFABÈTIC'!$A$4:$Q$313,15,0)</f>
        <v>74.307474357839297</v>
      </c>
      <c r="O11" s="400">
        <f>VLOOKUP($A11,'ANNEX 2_310 MUN ALFABÈTIC'!$A$4:$Q$313,16,0)</f>
        <v>90.086279244522501</v>
      </c>
      <c r="P11" s="401">
        <f>VLOOKUP($A11,'ANNEX 2_310 MUN ALFABÈTIC'!$A$4:$Q$313,17,0)</f>
        <v>83.656702952915936</v>
      </c>
      <c r="Q11" s="402">
        <f>VLOOKUP($A11,'ANNEX 2_310 MUN ALFABÈTIC'!$A$4:$R$313,18,0)</f>
        <v>306</v>
      </c>
    </row>
    <row r="12" spans="1:17" ht="15" customHeight="1">
      <c r="A12" s="388" t="s">
        <v>129</v>
      </c>
      <c r="B12" s="389" t="s">
        <v>130</v>
      </c>
      <c r="C12" s="390">
        <f>VLOOKUP($A12,'ANNEX 2_310 MUN ALFABÈTIC'!$A$4:$Q$313,4,0)</f>
        <v>15014</v>
      </c>
      <c r="D12" s="391">
        <f>VLOOKUP($A12,'ANNEX 2_310 MUN ALFABÈTIC'!$A$4:$Q$313,5,0)</f>
        <v>9.7650513950073403</v>
      </c>
      <c r="E12" s="392">
        <f>VLOOKUP($A12,'ANNEX 2_310 MUN ALFABÈTIC'!$A$4:$Q$313,6,0)</f>
        <v>14765</v>
      </c>
      <c r="F12" s="403">
        <f>VLOOKUP($A12,'ANNEX 2_310 MUN ALFABÈTIC'!$A$4:$Q$313,7,0)</f>
        <v>24.225399835692365</v>
      </c>
      <c r="G12" s="394">
        <f>VLOOKUP($A12,'ANNEX 2_310 MUN ALFABÈTIC'!$A$4:$Q$313,8,0)</f>
        <v>4.0362328493406157</v>
      </c>
      <c r="H12" s="395">
        <f>VLOOKUP($A12,'ANNEX 2_310 MUN ALFABÈTIC'!$A$4:$Q$313,9,0)</f>
        <v>6.5</v>
      </c>
      <c r="I12" s="396">
        <f>VLOOKUP($A12,'ANNEX 2_310 MUN ALFABÈTIC'!$A$4:$Q$313,10,0)</f>
        <v>22.14393558127831</v>
      </c>
      <c r="J12" s="397">
        <f>VLOOKUP($A12,'ANNEX 2_310 MUN ALFABÈTIC'!$A$4:$Q$313,11,0)</f>
        <v>97.930807099568511</v>
      </c>
      <c r="K12" s="398">
        <f>VLOOKUP($A12,'ANNEX 2_310 MUN ALFABÈTIC'!$A$4:$Q$313,12,0)</f>
        <v>96.98562635971804</v>
      </c>
      <c r="L12" s="398">
        <f>VLOOKUP($A12,'ANNEX 2_310 MUN ALFABÈTIC'!$A$4:$Q$313,13,0)</f>
        <v>95.241965358298202</v>
      </c>
      <c r="M12" s="399">
        <f>VLOOKUP($A12,'ANNEX 2_310 MUN ALFABÈTIC'!$A$4:$Q$313,14,0)</f>
        <v>71.902657716392198</v>
      </c>
      <c r="N12" s="398">
        <f>VLOOKUP($A12,'ANNEX 2_310 MUN ALFABÈTIC'!$A$4:$Q$313,15,0)</f>
        <v>164.61963550044399</v>
      </c>
      <c r="O12" s="400">
        <f>VLOOKUP($A12,'ANNEX 2_310 MUN ALFABÈTIC'!$A$4:$Q$313,16,0)</f>
        <v>110.95130383814019</v>
      </c>
      <c r="P12" s="401">
        <f>VLOOKUP($A12,'ANNEX 2_310 MUN ALFABÈTIC'!$A$4:$Q$313,17,0)</f>
        <v>88.416641543097882</v>
      </c>
      <c r="Q12" s="402">
        <f>VLOOKUP($A12,'ANNEX 2_310 MUN ALFABÈTIC'!$A$4:$R$313,18,0)</f>
        <v>286</v>
      </c>
    </row>
    <row r="13" spans="1:17" ht="15" customHeight="1">
      <c r="A13" s="388" t="s">
        <v>195</v>
      </c>
      <c r="B13" s="389" t="s">
        <v>196</v>
      </c>
      <c r="C13" s="390">
        <f>VLOOKUP($A13,'ANNEX 2_310 MUN ALFABÈTIC'!$A$4:$Q$313,4,0)</f>
        <v>5920</v>
      </c>
      <c r="D13" s="391">
        <f>VLOOKUP($A13,'ANNEX 2_310 MUN ALFABÈTIC'!$A$4:$Q$313,5,0)</f>
        <v>7.977386934673369</v>
      </c>
      <c r="E13" s="392">
        <f>VLOOKUP($A13,'ANNEX 2_310 MUN ALFABÈTIC'!$A$4:$Q$313,6,0)</f>
        <v>15754</v>
      </c>
      <c r="F13" s="403">
        <f>VLOOKUP($A13,'ANNEX 2_310 MUN ALFABÈTIC'!$A$4:$Q$313,7,0)</f>
        <v>25.212595212353335</v>
      </c>
      <c r="G13" s="394">
        <f>VLOOKUP($A13,'ANNEX 2_310 MUN ALFABÈTIC'!$A$4:$Q$313,8,0)</f>
        <v>1.7736486486486487</v>
      </c>
      <c r="H13" s="395">
        <f>VLOOKUP($A13,'ANNEX 2_310 MUN ALFABÈTIC'!$A$4:$Q$313,9,0)</f>
        <v>2.6</v>
      </c>
      <c r="I13" s="396">
        <f>VLOOKUP($A13,'ANNEX 2_310 MUN ALFABÈTIC'!$A$4:$Q$313,10,0)</f>
        <v>19.158878504672895</v>
      </c>
      <c r="J13" s="397">
        <f>VLOOKUP($A13,'ANNEX 2_310 MUN ALFABÈTIC'!$A$4:$Q$313,11,0)</f>
        <v>119.87626679173881</v>
      </c>
      <c r="K13" s="398">
        <f>VLOOKUP($A13,'ANNEX 2_310 MUN ALFABÈTIC'!$A$4:$Q$313,12,0)</f>
        <v>103.4819883285471</v>
      </c>
      <c r="L13" s="398">
        <f>VLOOKUP($A13,'ANNEX 2_310 MUN ALFABÈTIC'!$A$4:$Q$313,13,0)</f>
        <v>91.512780517391846</v>
      </c>
      <c r="M13" s="399">
        <f>VLOOKUP($A13,'ANNEX 2_310 MUN ALFABÈTIC'!$A$4:$Q$313,14,0)</f>
        <v>163.62647091965681</v>
      </c>
      <c r="N13" s="398">
        <f>VLOOKUP($A13,'ANNEX 2_310 MUN ALFABÈTIC'!$A$4:$Q$313,15,0)</f>
        <v>411.54908875110993</v>
      </c>
      <c r="O13" s="400">
        <f>VLOOKUP($A13,'ANNEX 2_310 MUN ALFABÈTIC'!$A$4:$Q$313,16,0)</f>
        <v>128.23811812634909</v>
      </c>
      <c r="P13" s="401">
        <f>VLOOKUP($A13,'ANNEX 2_310 MUN ALFABÈTIC'!$A$4:$Q$313,17,0)</f>
        <v>99.13593325751377</v>
      </c>
      <c r="Q13" s="402">
        <f>VLOOKUP($A13,'ANNEX 2_310 MUN ALFABÈTIC'!$A$4:$R$313,18,0)</f>
        <v>130</v>
      </c>
    </row>
    <row r="14" spans="1:17" ht="15" customHeight="1">
      <c r="A14" s="408" t="s">
        <v>253</v>
      </c>
      <c r="B14" s="409" t="s">
        <v>254</v>
      </c>
      <c r="C14" s="410">
        <f>VLOOKUP($A14,'ANNEX 2_310 MUN ALFABÈTIC'!$A$4:$Q$313,4,0)</f>
        <v>19150</v>
      </c>
      <c r="D14" s="391">
        <f>VLOOKUP($A14,'ANNEX 2_310 MUN ALFABÈTIC'!$A$4:$Q$313,5,0)</f>
        <v>10.4477611940299</v>
      </c>
      <c r="E14" s="392">
        <f>VLOOKUP($A14,'ANNEX 2_310 MUN ALFABÈTIC'!$A$4:$Q$313,6,0)</f>
        <v>13643</v>
      </c>
      <c r="F14" s="403">
        <f>VLOOKUP($A14,'ANNEX 2_310 MUN ALFABÈTIC'!$A$4:$Q$313,7,0)</f>
        <v>21.564666537906017</v>
      </c>
      <c r="G14" s="394">
        <f>VLOOKUP($A14,'ANNEX 2_310 MUN ALFABÈTIC'!$A$4:$Q$313,8,0)</f>
        <v>3.5091383812010442</v>
      </c>
      <c r="H14" s="395">
        <f>VLOOKUP($A14,'ANNEX 2_310 MUN ALFABÈTIC'!$A$4:$Q$313,9,0)</f>
        <v>9.6</v>
      </c>
      <c r="I14" s="396">
        <f>VLOOKUP($A14,'ANNEX 2_310 MUN ALFABÈTIC'!$A$4:$Q$313,10,0)</f>
        <v>30.907806428823736</v>
      </c>
      <c r="J14" s="397">
        <f>VLOOKUP($A14,'ANNEX 2_310 MUN ALFABÈTIC'!$A$4:$Q$313,11,0)</f>
        <v>91.531510600403905</v>
      </c>
      <c r="K14" s="398">
        <f>VLOOKUP($A14,'ANNEX 2_310 MUN ALFABÈTIC'!$A$4:$Q$313,12,0)</f>
        <v>89.615638362724908</v>
      </c>
      <c r="L14" s="398">
        <f>VLOOKUP($A14,'ANNEX 2_310 MUN ALFABÈTIC'!$A$4:$Q$313,13,0)</f>
        <v>106.99329330626307</v>
      </c>
      <c r="M14" s="399">
        <f>VLOOKUP($A14,'ANNEX 2_310 MUN ALFABÈTIC'!$A$4:$Q$313,14,0)</f>
        <v>82.7028852964376</v>
      </c>
      <c r="N14" s="398">
        <f>VLOOKUP($A14,'ANNEX 2_310 MUN ALFABÈTIC'!$A$4:$Q$313,15,0)</f>
        <v>111.46121153675895</v>
      </c>
      <c r="O14" s="400">
        <f>VLOOKUP($A14,'ANNEX 2_310 MUN ALFABÈTIC'!$A$4:$Q$313,16,0)</f>
        <v>79.491196844023847</v>
      </c>
      <c r="P14" s="401">
        <f>VLOOKUP($A14,'ANNEX 2_310 MUN ALFABÈTIC'!$A$4:$Q$313,17,0)</f>
        <v>86.339856871834328</v>
      </c>
      <c r="Q14" s="402">
        <f>VLOOKUP($A14,'ANNEX 2_310 MUN ALFABÈTIC'!$A$4:$R$313,18,0)</f>
        <v>298</v>
      </c>
    </row>
    <row r="15" spans="1:17" ht="15" customHeight="1">
      <c r="A15" s="388" t="s">
        <v>264</v>
      </c>
      <c r="B15" s="389" t="s">
        <v>20</v>
      </c>
      <c r="C15" s="390">
        <f>VLOOKUP($A15,'ANNEX 2_310 MUN ALFABÈTIC'!$A$4:$Q$313,4,0)</f>
        <v>24176</v>
      </c>
      <c r="D15" s="391">
        <f>VLOOKUP($A15,'ANNEX 2_310 MUN ALFABÈTIC'!$A$4:$Q$313,5,0)</f>
        <v>8.2027960249284106</v>
      </c>
      <c r="E15" s="392">
        <f>VLOOKUP($A15,'ANNEX 2_310 MUN ALFABÈTIC'!$A$4:$Q$313,6,0)</f>
        <v>18260</v>
      </c>
      <c r="F15" s="403">
        <f>VLOOKUP($A15,'ANNEX 2_310 MUN ALFABÈTIC'!$A$4:$Q$313,7,0)</f>
        <v>25.37897124494566</v>
      </c>
      <c r="G15" s="394">
        <f>VLOOKUP($A15,'ANNEX 2_310 MUN ALFABÈTIC'!$A$4:$Q$313,8,0)</f>
        <v>3.2346128391793516</v>
      </c>
      <c r="H15" s="395">
        <f>VLOOKUP($A15,'ANNEX 2_310 MUN ALFABÈTIC'!$A$4:$Q$313,9,0)</f>
        <v>6.5</v>
      </c>
      <c r="I15" s="396">
        <f>VLOOKUP($A15,'ANNEX 2_310 MUN ALFABÈTIC'!$A$4:$Q$313,10,0)</f>
        <v>12.887029288702928</v>
      </c>
      <c r="J15" s="397">
        <f>VLOOKUP($A15,'ANNEX 2_310 MUN ALFABÈTIC'!$A$4:$Q$313,11,0)</f>
        <v>116.58212170284733</v>
      </c>
      <c r="K15" s="398">
        <f>VLOOKUP($A15,'ANNEX 2_310 MUN ALFABÈTIC'!$A$4:$Q$313,12,0)</f>
        <v>119.94294191184906</v>
      </c>
      <c r="L15" s="398">
        <f>VLOOKUP($A15,'ANNEX 2_310 MUN ALFABÈTIC'!$A$4:$Q$313,13,0)</f>
        <v>90.91285338846977</v>
      </c>
      <c r="M15" s="399">
        <f>VLOOKUP($A15,'ANNEX 2_310 MUN ALFABÈTIC'!$A$4:$Q$313,14,0)</f>
        <v>89.721980174736117</v>
      </c>
      <c r="N15" s="398">
        <f>VLOOKUP($A15,'ANNEX 2_310 MUN ALFABÈTIC'!$A$4:$Q$313,15,0)</f>
        <v>164.61963550044399</v>
      </c>
      <c r="O15" s="400">
        <f>VLOOKUP($A15,'ANNEX 2_310 MUN ALFABÈTIC'!$A$4:$Q$313,16,0)</f>
        <v>190.6489439737976</v>
      </c>
      <c r="P15" s="401">
        <f>VLOOKUP($A15,'ANNEX 2_310 MUN ALFABÈTIC'!$A$4:$Q$313,17,0)</f>
        <v>100.0332301421375</v>
      </c>
      <c r="Q15" s="402">
        <f>VLOOKUP($A15,'ANNEX 2_310 MUN ALFABÈTIC'!$A$4:$R$313,18,0)</f>
        <v>117</v>
      </c>
    </row>
    <row r="16" spans="1:17" ht="15" customHeight="1">
      <c r="A16" s="388" t="s">
        <v>268</v>
      </c>
      <c r="B16" s="389" t="s">
        <v>54</v>
      </c>
      <c r="C16" s="390">
        <f>VLOOKUP($A16,'ANNEX 2_310 MUN ALFABÈTIC'!$A$4:$Q$313,4,0)</f>
        <v>129613</v>
      </c>
      <c r="D16" s="391">
        <f>VLOOKUP($A16,'ANNEX 2_310 MUN ALFABÈTIC'!$A$4:$Q$313,5,0)</f>
        <v>11.4170702761651</v>
      </c>
      <c r="E16" s="392">
        <f>VLOOKUP($A16,'ANNEX 2_310 MUN ALFABÈTIC'!$A$4:$Q$313,6,0)</f>
        <v>13681</v>
      </c>
      <c r="F16" s="403">
        <f>VLOOKUP($A16,'ANNEX 2_310 MUN ALFABÈTIC'!$A$4:$Q$313,7,0)</f>
        <v>24.525879155301205</v>
      </c>
      <c r="G16" s="394">
        <f>VLOOKUP($A16,'ANNEX 2_310 MUN ALFABÈTIC'!$A$4:$Q$313,8,0)</f>
        <v>2.8438505396835194</v>
      </c>
      <c r="H16" s="395">
        <f>VLOOKUP($A16,'ANNEX 2_310 MUN ALFABÈTIC'!$A$4:$Q$313,9,0)</f>
        <v>15.6</v>
      </c>
      <c r="I16" s="396">
        <f>VLOOKUP($A16,'ANNEX 2_310 MUN ALFABÈTIC'!$A$4:$Q$313,10,0)</f>
        <v>28.838055130168456</v>
      </c>
      <c r="J16" s="397">
        <f>VLOOKUP($A16,'ANNEX 2_310 MUN ALFABÈTIC'!$A$4:$Q$313,11,0)</f>
        <v>83.76048682806649</v>
      </c>
      <c r="K16" s="398">
        <f>VLOOKUP($A16,'ANNEX 2_310 MUN ALFABÈTIC'!$A$4:$Q$313,12,0)</f>
        <v>89.865245799343214</v>
      </c>
      <c r="L16" s="398">
        <f>VLOOKUP($A16,'ANNEX 2_310 MUN ALFABÈTIC'!$A$4:$Q$313,13,0)</f>
        <v>94.075106434797206</v>
      </c>
      <c r="M16" s="399">
        <f>VLOOKUP($A16,'ANNEX 2_310 MUN ALFABÈTIC'!$A$4:$Q$313,14,0)</f>
        <v>102.05032401670927</v>
      </c>
      <c r="N16" s="398">
        <f>VLOOKUP($A16,'ANNEX 2_310 MUN ALFABÈTIC'!$A$4:$Q$313,15,0)</f>
        <v>68.591514791851665</v>
      </c>
      <c r="O16" s="400">
        <f>VLOOKUP($A16,'ANNEX 2_310 MUN ALFABÈTIC'!$A$4:$Q$313,16,0)</f>
        <v>85.196401552071706</v>
      </c>
      <c r="P16" s="401">
        <f>VLOOKUP($A16,'ANNEX 2_310 MUN ALFABÈTIC'!$A$4:$Q$313,17,0)</f>
        <v>86.429827764749675</v>
      </c>
      <c r="Q16" s="402">
        <f>VLOOKUP($A16,'ANNEX 2_310 MUN ALFABÈTIC'!$A$4:$R$313,18,0)</f>
        <v>297</v>
      </c>
    </row>
    <row r="17" spans="1:17" ht="15" customHeight="1">
      <c r="A17" s="388" t="s">
        <v>274</v>
      </c>
      <c r="B17" s="389" t="s">
        <v>275</v>
      </c>
      <c r="C17" s="390">
        <f>VLOOKUP($A17,'ANNEX 2_310 MUN ALFABÈTIC'!$A$4:$Q$313,4,0)</f>
        <v>12458</v>
      </c>
      <c r="D17" s="391">
        <f>VLOOKUP($A17,'ANNEX 2_310 MUN ALFABÈTIC'!$A$4:$Q$313,5,0)</f>
        <v>7.73163929346142</v>
      </c>
      <c r="E17" s="392">
        <f>VLOOKUP($A17,'ANNEX 2_310 MUN ALFABÈTIC'!$A$4:$Q$313,6,0)</f>
        <v>17336</v>
      </c>
      <c r="F17" s="403">
        <f>VLOOKUP($A17,'ANNEX 2_310 MUN ALFABÈTIC'!$A$4:$Q$313,7,0)</f>
        <v>27.083807116805243</v>
      </c>
      <c r="G17" s="394">
        <f>VLOOKUP($A17,'ANNEX 2_310 MUN ALFABÈTIC'!$A$4:$Q$313,8,0)</f>
        <v>2.2074169208540697</v>
      </c>
      <c r="H17" s="395">
        <f>VLOOKUP($A17,'ANNEX 2_310 MUN ALFABÈTIC'!$A$4:$Q$313,9,0)</f>
        <v>5.8</v>
      </c>
      <c r="I17" s="396">
        <f>VLOOKUP($A17,'ANNEX 2_310 MUN ALFABÈTIC'!$A$4:$Q$313,10,0)</f>
        <v>13.49342481417953</v>
      </c>
      <c r="J17" s="397">
        <f>VLOOKUP($A17,'ANNEX 2_310 MUN ALFABÈTIC'!$A$4:$Q$313,11,0)</f>
        <v>123.68649495722987</v>
      </c>
      <c r="K17" s="398">
        <f>VLOOKUP($A17,'ANNEX 2_310 MUN ALFABÈTIC'!$A$4:$Q$313,12,0)</f>
        <v>113.87354003197237</v>
      </c>
      <c r="L17" s="398">
        <f>VLOOKUP($A17,'ANNEX 2_310 MUN ALFABÈTIC'!$A$4:$Q$313,13,0)</f>
        <v>85.190190654928017</v>
      </c>
      <c r="M17" s="399">
        <f>VLOOKUP($A17,'ANNEX 2_310 MUN ALFABÈTIC'!$A$4:$Q$313,14,0)</f>
        <v>131.47306532266208</v>
      </c>
      <c r="N17" s="398">
        <f>VLOOKUP($A17,'ANNEX 2_310 MUN ALFABÈTIC'!$A$4:$Q$313,15,0)</f>
        <v>184.48752254360102</v>
      </c>
      <c r="O17" s="400">
        <f>VLOOKUP($A17,'ANNEX 2_310 MUN ALFABÈTIC'!$A$4:$Q$313,16,0)</f>
        <v>182.08116610015776</v>
      </c>
      <c r="P17" s="401">
        <f>VLOOKUP($A17,'ANNEX 2_310 MUN ALFABÈTIC'!$A$4:$Q$313,17,0)</f>
        <v>100.88691094037489</v>
      </c>
      <c r="Q17" s="402">
        <f>VLOOKUP($A17,'ANNEX 2_310 MUN ALFABÈTIC'!$A$4:$R$313,18,0)</f>
        <v>111</v>
      </c>
    </row>
    <row r="18" spans="1:17" ht="15" customHeight="1">
      <c r="A18" s="388" t="s">
        <v>325</v>
      </c>
      <c r="B18" s="389" t="s">
        <v>326</v>
      </c>
      <c r="C18" s="390">
        <f>VLOOKUP($A18,'ANNEX 2_310 MUN ALFABÈTIC'!$A$4:$Q$313,4,0)</f>
        <v>799</v>
      </c>
      <c r="D18" s="391">
        <f>VLOOKUP($A18,'ANNEX 2_310 MUN ALFABÈTIC'!$A$4:$Q$313,5,0)</f>
        <v>7.228915662650599</v>
      </c>
      <c r="E18" s="392">
        <f>VLOOKUP($A18,'ANNEX 2_310 MUN ALFABÈTIC'!$A$4:$Q$313,6,0)</f>
        <v>16837</v>
      </c>
      <c r="F18" s="393">
        <f>VLOOKUP($A18,'ANNEX 2_310 MUN ALFABÈTIC'!$A$4:$Q$313,7,0)</f>
        <v>19.412742382271468</v>
      </c>
      <c r="G18" s="394">
        <f>VLOOKUP($A18,'ANNEX 2_310 MUN ALFABÈTIC'!$A$4:$Q$313,8,0)</f>
        <v>1.877346683354193</v>
      </c>
      <c r="H18" s="395">
        <f>VLOOKUP($A18,'ANNEX 2_310 MUN ALFABÈTIC'!$A$4:$Q$313,9,0)</f>
        <v>1.4</v>
      </c>
      <c r="I18" s="396">
        <f>VLOOKUP($A18,'ANNEX 2_310 MUN ALFABÈTIC'!$A$4:$Q$313,10,0)</f>
        <v>7.3770491803278686</v>
      </c>
      <c r="J18" s="397">
        <f>VLOOKUP($A18,'ANNEX 2_310 MUN ALFABÈTIC'!$A$4:$Q$313,11,0)</f>
        <v>132.28807875332075</v>
      </c>
      <c r="K18" s="398">
        <f>VLOOKUP($A18,'ANNEX 2_310 MUN ALFABÈTIC'!$A$4:$Q$313,12,0)</f>
        <v>110.59580027216883</v>
      </c>
      <c r="L18" s="398">
        <f>VLOOKUP($A18,'ANNEX 2_310 MUN ALFABÈTIC'!$A$4:$Q$313,13,0)</f>
        <v>118.8536192624199</v>
      </c>
      <c r="M18" s="399">
        <f>VLOOKUP($A18,'ANNEX 2_310 MUN ALFABÈTIC'!$A$4:$Q$313,14,0)</f>
        <v>154.58831956987169</v>
      </c>
      <c r="N18" s="398">
        <f>VLOOKUP($A18,'ANNEX 2_310 MUN ALFABÈTIC'!$A$4:$Q$313,15,0)</f>
        <v>764.30545053777564</v>
      </c>
      <c r="O18" s="400">
        <f>VLOOKUP($A18,'ANNEX 2_310 MUN ALFABÈTIC'!$A$4:$Q$313,16,0)</f>
        <v>333.04624447974982</v>
      </c>
      <c r="P18" s="401">
        <f>VLOOKUP($A18,'ANNEX 2_310 MUN ALFABÈTIC'!$A$4:$Q$313,17,0)</f>
        <v>116.89895191248749</v>
      </c>
      <c r="Q18" s="402">
        <f>VLOOKUP($A18,'ANNEX 2_310 MUN ALFABÈTIC'!$A$4:$R$313,18,0)</f>
        <v>27</v>
      </c>
    </row>
    <row r="19" spans="1:17" ht="15" customHeight="1">
      <c r="A19" s="388" t="s">
        <v>329</v>
      </c>
      <c r="B19" s="389" t="s">
        <v>330</v>
      </c>
      <c r="C19" s="390">
        <f>VLOOKUP($A19,'ANNEX 2_310 MUN ALFABÈTIC'!$A$4:$Q$313,4,0)</f>
        <v>9823</v>
      </c>
      <c r="D19" s="391">
        <f>VLOOKUP($A19,'ANNEX 2_310 MUN ALFABÈTIC'!$A$4:$Q$313,5,0)</f>
        <v>9.1754494730316196</v>
      </c>
      <c r="E19" s="392">
        <f>VLOOKUP($A19,'ANNEX 2_310 MUN ALFABÈTIC'!$A$4:$Q$313,6,0)</f>
        <v>13633</v>
      </c>
      <c r="F19" s="403">
        <f>VLOOKUP($A19,'ANNEX 2_310 MUN ALFABÈTIC'!$A$4:$Q$313,7,0)</f>
        <v>21.578243448126493</v>
      </c>
      <c r="G19" s="394">
        <f>VLOOKUP($A19,'ANNEX 2_310 MUN ALFABÈTIC'!$A$4:$Q$313,8,0)</f>
        <v>2.0156774916013438</v>
      </c>
      <c r="H19" s="395">
        <f>VLOOKUP($A19,'ANNEX 2_310 MUN ALFABÈTIC'!$A$4:$Q$313,9,0)</f>
        <v>4.3</v>
      </c>
      <c r="I19" s="396">
        <f>VLOOKUP($A19,'ANNEX 2_310 MUN ALFABÈTIC'!$A$4:$Q$313,10,0)</f>
        <v>26.975476839237057</v>
      </c>
      <c r="J19" s="397">
        <f>VLOOKUP($A19,'ANNEX 2_310 MUN ALFABÈTIC'!$A$4:$Q$313,11,0)</f>
        <v>104.22370776413524</v>
      </c>
      <c r="K19" s="398">
        <f>VLOOKUP($A19,'ANNEX 2_310 MUN ALFABÈTIC'!$A$4:$Q$313,12,0)</f>
        <v>89.549952195193782</v>
      </c>
      <c r="L19" s="398">
        <f>VLOOKUP($A19,'ANNEX 2_310 MUN ALFABÈTIC'!$A$4:$Q$313,13,0)</f>
        <v>106.92597372388352</v>
      </c>
      <c r="M19" s="399">
        <f>VLOOKUP($A19,'ANNEX 2_310 MUN ALFABÈTIC'!$A$4:$Q$313,14,0)</f>
        <v>143.97931724644914</v>
      </c>
      <c r="N19" s="398">
        <f>VLOOKUP($A19,'ANNEX 2_310 MUN ALFABÈTIC'!$A$4:$Q$313,15,0)</f>
        <v>248.84363505881069</v>
      </c>
      <c r="O19" s="400">
        <f>VLOOKUP($A19,'ANNEX 2_310 MUN ALFABÈTIC'!$A$4:$Q$313,16,0)</f>
        <v>91.078965517189403</v>
      </c>
      <c r="P19" s="401">
        <f>VLOOKUP($A19,'ANNEX 2_310 MUN ALFABÈTIC'!$A$4:$Q$313,17,0)</f>
        <v>92.509411603513755</v>
      </c>
      <c r="Q19" s="402">
        <f>VLOOKUP($A19,'ANNEX 2_310 MUN ALFABÈTIC'!$A$4:$R$313,18,0)</f>
        <v>235</v>
      </c>
    </row>
    <row r="20" spans="1:17" ht="15" customHeight="1">
      <c r="A20" s="388" t="s">
        <v>342</v>
      </c>
      <c r="B20" s="389" t="s">
        <v>343</v>
      </c>
      <c r="C20" s="390">
        <f>VLOOKUP($A20,'ANNEX 2_310 MUN ALFABÈTIC'!$A$4:$Q$313,4,0)</f>
        <v>28840</v>
      </c>
      <c r="D20" s="391">
        <f>VLOOKUP($A20,'ANNEX 2_310 MUN ALFABÈTIC'!$A$4:$Q$313,5,0)</f>
        <v>13.234689683518299</v>
      </c>
      <c r="E20" s="392">
        <f>VLOOKUP($A20,'ANNEX 2_310 MUN ALFABÈTIC'!$A$4:$Q$313,6,0)</f>
        <v>12884</v>
      </c>
      <c r="F20" s="403">
        <f>VLOOKUP($A20,'ANNEX 2_310 MUN ALFABÈTIC'!$A$4:$Q$313,7,0)</f>
        <v>23.888913465771093</v>
      </c>
      <c r="G20" s="394">
        <f>VLOOKUP($A20,'ANNEX 2_310 MUN ALFABÈTIC'!$A$4:$Q$313,8,0)</f>
        <v>2.8987517337031901</v>
      </c>
      <c r="H20" s="395">
        <f>VLOOKUP($A20,'ANNEX 2_310 MUN ALFABÈTIC'!$A$4:$Q$313,9,0)</f>
        <v>12.1</v>
      </c>
      <c r="I20" s="396">
        <f>VLOOKUP($A20,'ANNEX 2_310 MUN ALFABÈTIC'!$A$4:$Q$313,10,0)</f>
        <v>32.517885991230095</v>
      </c>
      <c r="J20" s="397">
        <f>VLOOKUP($A20,'ANNEX 2_310 MUN ALFABÈTIC'!$A$4:$Q$313,11,0)</f>
        <v>72.257029620630618</v>
      </c>
      <c r="K20" s="398">
        <f>VLOOKUP($A20,'ANNEX 2_310 MUN ALFABÈTIC'!$A$4:$Q$313,12,0)</f>
        <v>84.630058247111904</v>
      </c>
      <c r="L20" s="398">
        <f>VLOOKUP($A20,'ANNEX 2_310 MUN ALFABÈTIC'!$A$4:$Q$313,13,0)</f>
        <v>96.583492390638966</v>
      </c>
      <c r="M20" s="399">
        <f>VLOOKUP($A20,'ANNEX 2_310 MUN ALFABÈTIC'!$A$4:$Q$313,14,0)</f>
        <v>100.11753185190594</v>
      </c>
      <c r="N20" s="398">
        <f>VLOOKUP($A20,'ANNEX 2_310 MUN ALFABÈTIC'!$A$4:$Q$313,15,0)</f>
        <v>88.43203559941206</v>
      </c>
      <c r="O20" s="400">
        <f>VLOOKUP($A20,'ANNEX 2_310 MUN ALFABÈTIC'!$A$4:$Q$313,16,0)</f>
        <v>75.555296722340003</v>
      </c>
      <c r="P20" s="401">
        <f>VLOOKUP($A20,'ANNEX 2_310 MUN ALFABÈTIC'!$A$4:$Q$313,17,0)</f>
        <v>84.452942163232876</v>
      </c>
      <c r="Q20" s="402">
        <f>VLOOKUP($A20,'ANNEX 2_310 MUN ALFABÈTIC'!$A$4:$R$313,18,0)</f>
        <v>305</v>
      </c>
    </row>
    <row r="21" spans="1:17" ht="15" customHeight="1">
      <c r="A21" s="388" t="s">
        <v>453</v>
      </c>
      <c r="B21" s="389" t="s">
        <v>454</v>
      </c>
      <c r="C21" s="390">
        <f>VLOOKUP($A21,'ANNEX 2_310 MUN ALFABÈTIC'!$A$4:$Q$313,4,0)</f>
        <v>10528</v>
      </c>
      <c r="D21" s="391">
        <f>VLOOKUP($A21,'ANNEX 2_310 MUN ALFABÈTIC'!$A$4:$Q$313,5,0)</f>
        <v>7.5059101654846305</v>
      </c>
      <c r="E21" s="392">
        <f>VLOOKUP($A21,'ANNEX 2_310 MUN ALFABÈTIC'!$A$4:$Q$313,6,0)</f>
        <v>19195</v>
      </c>
      <c r="F21" s="403">
        <f>VLOOKUP($A21,'ANNEX 2_310 MUN ALFABÈTIC'!$A$4:$Q$313,7,0)</f>
        <v>20.647016527992037</v>
      </c>
      <c r="G21" s="394">
        <f>VLOOKUP($A21,'ANNEX 2_310 MUN ALFABÈTIC'!$A$4:$Q$313,8,0)</f>
        <v>2.6025835866261398</v>
      </c>
      <c r="H21" s="395">
        <f>VLOOKUP($A21,'ANNEX 2_310 MUN ALFABÈTIC'!$A$4:$Q$313,9,0)</f>
        <v>6.1</v>
      </c>
      <c r="I21" s="396">
        <f>VLOOKUP($A21,'ANNEX 2_310 MUN ALFABÈTIC'!$A$4:$Q$313,10,0)</f>
        <v>12.689020381328072</v>
      </c>
      <c r="J21" s="397">
        <f>VLOOKUP($A21,'ANNEX 2_310 MUN ALFABÈTIC'!$A$4:$Q$313,11,0)</f>
        <v>127.40618304750139</v>
      </c>
      <c r="K21" s="398">
        <f>VLOOKUP($A21,'ANNEX 2_310 MUN ALFABÈTIC'!$A$4:$Q$313,12,0)</f>
        <v>126.08459857601001</v>
      </c>
      <c r="L21" s="398">
        <f>VLOOKUP($A21,'ANNEX 2_310 MUN ALFABÈTIC'!$A$4:$Q$313,13,0)</f>
        <v>111.7485758203305</v>
      </c>
      <c r="M21" s="399">
        <f>VLOOKUP($A21,'ANNEX 2_310 MUN ALFABÈTIC'!$A$4:$Q$313,14,0)</f>
        <v>111.51068135568246</v>
      </c>
      <c r="N21" s="398">
        <f>VLOOKUP($A21,'ANNEX 2_310 MUN ALFABÈTIC'!$A$4:$Q$313,15,0)</f>
        <v>175.41436569719443</v>
      </c>
      <c r="O21" s="400">
        <f>VLOOKUP($A21,'ANNEX 2_310 MUN ALFABÈTIC'!$A$4:$Q$313,16,0)</f>
        <v>193.62397182890069</v>
      </c>
      <c r="P21" s="401">
        <f>VLOOKUP($A21,'ANNEX 2_310 MUN ALFABÈTIC'!$A$4:$Q$313,17,0)</f>
        <v>105.74142371427402</v>
      </c>
      <c r="Q21" s="402">
        <f>VLOOKUP($A21,'ANNEX 2_310 MUN ALFABÈTIC'!$A$4:$R$313,18,0)</f>
        <v>72</v>
      </c>
    </row>
    <row r="22" spans="1:17" ht="15" customHeight="1">
      <c r="A22" s="388" t="s">
        <v>355</v>
      </c>
      <c r="B22" s="389" t="s">
        <v>47</v>
      </c>
      <c r="C22" s="390">
        <f>VLOOKUP($A22,'ANNEX 2_310 MUN ALFABÈTIC'!$A$4:$Q$313,4,0)</f>
        <v>28702</v>
      </c>
      <c r="D22" s="391">
        <f>VLOOKUP($A22,'ANNEX 2_310 MUN ALFABÈTIC'!$A$4:$Q$313,5,0)</f>
        <v>9.7006851785070314</v>
      </c>
      <c r="E22" s="392">
        <f>VLOOKUP($A22,'ANNEX 2_310 MUN ALFABÈTIC'!$A$4:$Q$313,6,0)</f>
        <v>15575</v>
      </c>
      <c r="F22" s="403">
        <f>VLOOKUP($A22,'ANNEX 2_310 MUN ALFABÈTIC'!$A$4:$Q$313,7,0)</f>
        <v>25.147508822567744</v>
      </c>
      <c r="G22" s="394">
        <f>VLOOKUP($A22,'ANNEX 2_310 MUN ALFABÈTIC'!$A$4:$Q$313,8,0)</f>
        <v>3.4074280537941606</v>
      </c>
      <c r="H22" s="395">
        <f>VLOOKUP($A22,'ANNEX 2_310 MUN ALFABÈTIC'!$A$4:$Q$313,9,0)</f>
        <v>10.199999999999999</v>
      </c>
      <c r="I22" s="396">
        <f>VLOOKUP($A22,'ANNEX 2_310 MUN ALFABÈTIC'!$A$4:$Q$313,10,0)</f>
        <v>19.995317255911964</v>
      </c>
      <c r="J22" s="397">
        <f>VLOOKUP($A22,'ANNEX 2_310 MUN ALFABÈTIC'!$A$4:$Q$313,11,0)</f>
        <v>98.580599914800459</v>
      </c>
      <c r="K22" s="398">
        <f>VLOOKUP($A22,'ANNEX 2_310 MUN ALFABÈTIC'!$A$4:$Q$313,12,0)</f>
        <v>102.30620592973983</v>
      </c>
      <c r="L22" s="398">
        <f>VLOOKUP($A22,'ANNEX 2_310 MUN ALFABÈTIC'!$A$4:$Q$313,13,0)</f>
        <v>91.74963246742567</v>
      </c>
      <c r="M22" s="399">
        <f>VLOOKUP($A22,'ANNEX 2_310 MUN ALFABÈTIC'!$A$4:$Q$313,14,0)</f>
        <v>85.171532442671008</v>
      </c>
      <c r="N22" s="398">
        <f>VLOOKUP($A22,'ANNEX 2_310 MUN ALFABÈTIC'!$A$4:$Q$313,15,0)</f>
        <v>104.90466968165549</v>
      </c>
      <c r="O22" s="400">
        <f>VLOOKUP($A22,'ANNEX 2_310 MUN ALFABÈTIC'!$A$4:$Q$313,16,0)</f>
        <v>122.87369554610035</v>
      </c>
      <c r="P22" s="401">
        <f>VLOOKUP($A22,'ANNEX 2_310 MUN ALFABÈTIC'!$A$4:$Q$313,17,0)</f>
        <v>90.764538311826641</v>
      </c>
      <c r="Q22" s="402">
        <f>VLOOKUP($A22,'ANNEX 2_310 MUN ALFABÈTIC'!$A$4:$R$313,18,0)</f>
        <v>259</v>
      </c>
    </row>
    <row r="23" spans="1:17" ht="15" customHeight="1">
      <c r="A23" s="408" t="s">
        <v>392</v>
      </c>
      <c r="B23" s="409" t="s">
        <v>393</v>
      </c>
      <c r="C23" s="410">
        <f>VLOOKUP($A23,'ANNEX 2_310 MUN ALFABÈTIC'!$A$4:$Q$313,4,0)</f>
        <v>11839</v>
      </c>
      <c r="D23" s="391">
        <f>VLOOKUP($A23,'ANNEX 2_310 MUN ALFABÈTIC'!$A$4:$Q$313,5,0)</f>
        <v>6.7020692180919204</v>
      </c>
      <c r="E23" s="392">
        <f>VLOOKUP($A23,'ANNEX 2_310 MUN ALFABÈTIC'!$A$4:$Q$313,6,0)</f>
        <v>19240</v>
      </c>
      <c r="F23" s="403">
        <f>VLOOKUP($A23,'ANNEX 2_310 MUN ALFABÈTIC'!$A$4:$Q$313,7,0)</f>
        <v>25.945375398780218</v>
      </c>
      <c r="G23" s="394">
        <f>VLOOKUP($A23,'ANNEX 2_310 MUN ALFABÈTIC'!$A$4:$Q$313,8,0)</f>
        <v>2.7367176281780559</v>
      </c>
      <c r="H23" s="395">
        <f>VLOOKUP($A23,'ANNEX 2_310 MUN ALFABÈTIC'!$A$4:$Q$313,9,0)</f>
        <v>6.6</v>
      </c>
      <c r="I23" s="396">
        <f>VLOOKUP($A23,'ANNEX 2_310 MUN ALFABÈTIC'!$A$4:$Q$313,10,0)</f>
        <v>13.636363636363635</v>
      </c>
      <c r="J23" s="397">
        <f>VLOOKUP($A23,'ANNEX 2_310 MUN ALFABÈTIC'!$A$4:$Q$313,11,0)</f>
        <v>142.68718113211233</v>
      </c>
      <c r="K23" s="398">
        <f>VLOOKUP($A23,'ANNEX 2_310 MUN ALFABÈTIC'!$A$4:$Q$313,12,0)</f>
        <v>126.38018632990011</v>
      </c>
      <c r="L23" s="398">
        <f>VLOOKUP($A23,'ANNEX 2_310 MUN ALFABÈTIC'!$A$4:$Q$313,13,0)</f>
        <v>88.928167601321661</v>
      </c>
      <c r="M23" s="399">
        <f>VLOOKUP($A23,'ANNEX 2_310 MUN ALFABÈTIC'!$A$4:$Q$313,14,0)</f>
        <v>106.04523683468403</v>
      </c>
      <c r="N23" s="398">
        <f>VLOOKUP($A23,'ANNEX 2_310 MUN ALFABÈTIC'!$A$4:$Q$313,15,0)</f>
        <v>162.12539859892212</v>
      </c>
      <c r="O23" s="400">
        <f>VLOOKUP($A23,'ANNEX 2_310 MUN ALFABÈTIC'!$A$4:$Q$313,16,0)</f>
        <v>180.172558489045</v>
      </c>
      <c r="P23" s="401">
        <f>VLOOKUP($A23,'ANNEX 2_310 MUN ALFABÈTIC'!$A$4:$Q$313,17,0)</f>
        <v>102.75788287061513</v>
      </c>
      <c r="Q23" s="402">
        <f>VLOOKUP($A23,'ANNEX 2_310 MUN ALFABÈTIC'!$A$4:$R$313,18,0)</f>
        <v>93</v>
      </c>
    </row>
    <row r="24" spans="1:17" ht="15" customHeight="1">
      <c r="A24" s="388" t="s">
        <v>403</v>
      </c>
      <c r="B24" s="389" t="s">
        <v>404</v>
      </c>
      <c r="C24" s="390">
        <f>VLOOKUP($A24,'ANNEX 2_310 MUN ALFABÈTIC'!$A$4:$Q$313,4,0)</f>
        <v>3791</v>
      </c>
      <c r="D24" s="391">
        <f>VLOOKUP($A24,'ANNEX 2_310 MUN ALFABÈTIC'!$A$4:$Q$313,5,0)</f>
        <v>8.70032223415682</v>
      </c>
      <c r="E24" s="392">
        <f>VLOOKUP($A24,'ANNEX 2_310 MUN ALFABÈTIC'!$A$4:$Q$313,6,0)</f>
        <v>15492</v>
      </c>
      <c r="F24" s="403">
        <f>VLOOKUP($A24,'ANNEX 2_310 MUN ALFABÈTIC'!$A$4:$Q$313,7,0)</f>
        <v>26.267555350079625</v>
      </c>
      <c r="G24" s="394">
        <f>VLOOKUP($A24,'ANNEX 2_310 MUN ALFABÈTIC'!$A$4:$Q$313,8,0)</f>
        <v>1.8201002374043787</v>
      </c>
      <c r="H24" s="395">
        <f>VLOOKUP($A24,'ANNEX 2_310 MUN ALFABÈTIC'!$A$4:$Q$313,9,0)</f>
        <v>5.2</v>
      </c>
      <c r="I24" s="396">
        <f>VLOOKUP($A24,'ANNEX 2_310 MUN ALFABÈTIC'!$A$4:$Q$313,10,0)</f>
        <v>23.175965665236049</v>
      </c>
      <c r="J24" s="397">
        <f>VLOOKUP($A24,'ANNEX 2_310 MUN ALFABÈTIC'!$A$4:$Q$313,11,0)</f>
        <v>109.91539609044317</v>
      </c>
      <c r="K24" s="398">
        <f>VLOOKUP($A24,'ANNEX 2_310 MUN ALFABÈTIC'!$A$4:$Q$313,12,0)</f>
        <v>101.76101073923142</v>
      </c>
      <c r="L24" s="398">
        <f>VLOOKUP($A24,'ANNEX 2_310 MUN ALFABÈTIC'!$A$4:$Q$313,13,0)</f>
        <v>87.837435238713255</v>
      </c>
      <c r="M24" s="399">
        <f>VLOOKUP($A24,'ANNEX 2_310 MUN ALFABÈTIC'!$A$4:$Q$313,14,0)</f>
        <v>159.45048688289265</v>
      </c>
      <c r="N24" s="398">
        <f>VLOOKUP($A24,'ANNEX 2_310 MUN ALFABÈTIC'!$A$4:$Q$313,15,0)</f>
        <v>205.77454437555497</v>
      </c>
      <c r="O24" s="400">
        <f>VLOOKUP($A24,'ANNEX 2_310 MUN ALFABÈTIC'!$A$4:$Q$313,16,0)</f>
        <v>106.01062153522092</v>
      </c>
      <c r="P24" s="401">
        <f>VLOOKUP($A24,'ANNEX 2_310 MUN ALFABÈTIC'!$A$4:$Q$313,17,0)</f>
        <v>95.513237458131883</v>
      </c>
      <c r="Q24" s="402">
        <f>VLOOKUP($A24,'ANNEX 2_310 MUN ALFABÈTIC'!$A$4:$R$313,18,0)</f>
        <v>183</v>
      </c>
    </row>
    <row r="25" spans="1:17" ht="15" customHeight="1">
      <c r="A25" s="388" t="s">
        <v>386</v>
      </c>
      <c r="B25" s="389" t="s">
        <v>387</v>
      </c>
      <c r="C25" s="390">
        <f>VLOOKUP($A25,'ANNEX 2_310 MUN ALFABÈTIC'!$A$4:$Q$313,4,0)</f>
        <v>1445</v>
      </c>
      <c r="D25" s="391">
        <f>VLOOKUP($A25,'ANNEX 2_310 MUN ALFABÈTIC'!$A$4:$Q$313,5,0)</f>
        <v>8.8397790055248606</v>
      </c>
      <c r="E25" s="392">
        <f>VLOOKUP($A25,'ANNEX 2_310 MUN ALFABÈTIC'!$A$4:$Q$313,6,0)</f>
        <v>15319</v>
      </c>
      <c r="F25" s="403">
        <f>VLOOKUP($A25,'ANNEX 2_310 MUN ALFABÈTIC'!$A$4:$Q$313,7,0)</f>
        <v>28.04358044587698</v>
      </c>
      <c r="G25" s="394">
        <f>VLOOKUP($A25,'ANNEX 2_310 MUN ALFABÈTIC'!$A$4:$Q$313,8,0)</f>
        <v>1.9377162629757785</v>
      </c>
      <c r="H25" s="395">
        <f>VLOOKUP($A25,'ANNEX 2_310 MUN ALFABÈTIC'!$A$4:$Q$313,9,0)</f>
        <v>3.9</v>
      </c>
      <c r="I25" s="396">
        <f>VLOOKUP($A25,'ANNEX 2_310 MUN ALFABÈTIC'!$A$4:$Q$313,10,0)</f>
        <v>20.379146919431278</v>
      </c>
      <c r="J25" s="397">
        <f>VLOOKUP($A25,'ANNEX 2_310 MUN ALFABÈTIC'!$A$4:$Q$313,11,0)</f>
        <v>108.18136560700775</v>
      </c>
      <c r="K25" s="398">
        <f>VLOOKUP($A25,'ANNEX 2_310 MUN ALFABÈTIC'!$A$4:$Q$313,12,0)</f>
        <v>100.62464004094282</v>
      </c>
      <c r="L25" s="398">
        <f>VLOOKUP($A25,'ANNEX 2_310 MUN ALFABÈTIC'!$A$4:$Q$313,13,0)</f>
        <v>82.274611702841781</v>
      </c>
      <c r="M25" s="399">
        <f>VLOOKUP($A25,'ANNEX 2_310 MUN ALFABÈTIC'!$A$4:$Q$313,14,0)</f>
        <v>149.77211812430579</v>
      </c>
      <c r="N25" s="398">
        <f>VLOOKUP($A25,'ANNEX 2_310 MUN ALFABÈTIC'!$A$4:$Q$313,15,0)</f>
        <v>274.36605916740666</v>
      </c>
      <c r="O25" s="400">
        <f>VLOOKUP($A25,'ANNEX 2_310 MUN ALFABÈTIC'!$A$4:$Q$313,16,0)</f>
        <v>120.55943924266964</v>
      </c>
      <c r="P25" s="401">
        <f>VLOOKUP($A25,'ANNEX 2_310 MUN ALFABÈTIC'!$A$4:$Q$313,17,0)</f>
        <v>95.083221250353688</v>
      </c>
      <c r="Q25" s="402">
        <f>VLOOKUP($A25,'ANNEX 2_310 MUN ALFABÈTIC'!$A$4:$R$313,18,0)</f>
        <v>190</v>
      </c>
    </row>
    <row r="26" spans="1:17" ht="15" customHeight="1">
      <c r="A26" s="388" t="s">
        <v>462</v>
      </c>
      <c r="B26" s="389" t="s">
        <v>463</v>
      </c>
      <c r="C26" s="390">
        <f>VLOOKUP($A26,'ANNEX 2_310 MUN ALFABÈTIC'!$A$4:$Q$313,4,0)</f>
        <v>5771</v>
      </c>
      <c r="D26" s="391">
        <f>VLOOKUP($A26,'ANNEX 2_310 MUN ALFABÈTIC'!$A$4:$Q$313,5,0)</f>
        <v>7.6369452219112404</v>
      </c>
      <c r="E26" s="392">
        <f>VLOOKUP($A26,'ANNEX 2_310 MUN ALFABÈTIC'!$A$4:$Q$313,6,0)</f>
        <v>18005</v>
      </c>
      <c r="F26" s="403">
        <f>VLOOKUP($A26,'ANNEX 2_310 MUN ALFABÈTIC'!$A$4:$Q$313,7,0)</f>
        <v>23.891456449860112</v>
      </c>
      <c r="G26" s="394">
        <f>VLOOKUP($A26,'ANNEX 2_310 MUN ALFABÈTIC'!$A$4:$Q$313,8,0)</f>
        <v>2.7898111245884594</v>
      </c>
      <c r="H26" s="395">
        <f>VLOOKUP($A26,'ANNEX 2_310 MUN ALFABÈTIC'!$A$4:$Q$313,9,0)</f>
        <v>5.3</v>
      </c>
      <c r="I26" s="396">
        <f>VLOOKUP($A26,'ANNEX 2_310 MUN ALFABÈTIC'!$A$4:$Q$313,10,0)</f>
        <v>11.111111111111111</v>
      </c>
      <c r="J26" s="397">
        <f>VLOOKUP($A26,'ANNEX 2_310 MUN ALFABÈTIC'!$A$4:$Q$313,11,0)</f>
        <v>125.22014191461105</v>
      </c>
      <c r="K26" s="398">
        <f>VLOOKUP($A26,'ANNEX 2_310 MUN ALFABÈTIC'!$A$4:$Q$313,12,0)</f>
        <v>118.26794463980518</v>
      </c>
      <c r="L26" s="398">
        <f>VLOOKUP($A26,'ANNEX 2_310 MUN ALFABÈTIC'!$A$4:$Q$313,13,0)</f>
        <v>96.573212134810831</v>
      </c>
      <c r="M26" s="399">
        <f>VLOOKUP($A26,'ANNEX 2_310 MUN ALFABÈTIC'!$A$4:$Q$313,14,0)</f>
        <v>104.02706709136378</v>
      </c>
      <c r="N26" s="398">
        <f>VLOOKUP($A26,'ANNEX 2_310 MUN ALFABÈTIC'!$A$4:$Q$313,15,0)</f>
        <v>201.8920058024313</v>
      </c>
      <c r="O26" s="400">
        <f>VLOOKUP($A26,'ANNEX 2_310 MUN ALFABÈTIC'!$A$4:$Q$313,16,0)</f>
        <v>221.1208672365552</v>
      </c>
      <c r="P26" s="401">
        <f>VLOOKUP($A26,'ANNEX 2_310 MUN ALFABÈTIC'!$A$4:$Q$313,17,0)</f>
        <v>103.47622839773607</v>
      </c>
      <c r="Q26" s="402">
        <f>VLOOKUP($A26,'ANNEX 2_310 MUN ALFABÈTIC'!$A$4:$R$313,18,0)</f>
        <v>86</v>
      </c>
    </row>
    <row r="27" spans="1:17" ht="15" customHeight="1">
      <c r="A27" s="408" t="s">
        <v>515</v>
      </c>
      <c r="B27" s="409" t="s">
        <v>516</v>
      </c>
      <c r="C27" s="410">
        <f>VLOOKUP($A27,'ANNEX 2_310 MUN ALFABÈTIC'!$A$4:$Q$313,4,0)</f>
        <v>6707</v>
      </c>
      <c r="D27" s="391">
        <f>VLOOKUP($A27,'ANNEX 2_310 MUN ALFABÈTIC'!$A$4:$Q$313,5,0)</f>
        <v>6.8852459016393501</v>
      </c>
      <c r="E27" s="392">
        <f>VLOOKUP($A27,'ANNEX 2_310 MUN ALFABÈTIC'!$A$4:$Q$313,6,0)</f>
        <v>21419</v>
      </c>
      <c r="F27" s="403">
        <f>VLOOKUP($A27,'ANNEX 2_310 MUN ALFABÈTIC'!$A$4:$Q$313,7,0)</f>
        <v>33.060217394916286</v>
      </c>
      <c r="G27" s="394">
        <f>VLOOKUP($A27,'ANNEX 2_310 MUN ALFABÈTIC'!$A$4:$Q$313,8,0)</f>
        <v>2.9521395556880869</v>
      </c>
      <c r="H27" s="395">
        <f>VLOOKUP($A27,'ANNEX 2_310 MUN ALFABÈTIC'!$A$4:$Q$313,9,0)</f>
        <v>6</v>
      </c>
      <c r="I27" s="396">
        <f>VLOOKUP($A27,'ANNEX 2_310 MUN ALFABÈTIC'!$A$4:$Q$313,10,0)</f>
        <v>11.361079865016873</v>
      </c>
      <c r="J27" s="397">
        <f>VLOOKUP($A27,'ANNEX 2_310 MUN ALFABÈTIC'!$A$4:$Q$313,11,0)</f>
        <v>138.89109817474278</v>
      </c>
      <c r="K27" s="398">
        <f>VLOOKUP($A27,'ANNEX 2_310 MUN ALFABÈTIC'!$A$4:$Q$313,12,0)</f>
        <v>140.69320223493401</v>
      </c>
      <c r="L27" s="398">
        <f>VLOOKUP($A27,'ANNEX 2_310 MUN ALFABÈTIC'!$A$4:$Q$313,13,0)</f>
        <v>69.790064123919763</v>
      </c>
      <c r="M27" s="399">
        <f>VLOOKUP($A27,'ANNEX 2_310 MUN ALFABÈTIC'!$A$4:$Q$313,14,0)</f>
        <v>98.306961292062951</v>
      </c>
      <c r="N27" s="398">
        <f>VLOOKUP($A27,'ANNEX 2_310 MUN ALFABÈTIC'!$A$4:$Q$313,15,0)</f>
        <v>178.33793845881431</v>
      </c>
      <c r="O27" s="400">
        <f>VLOOKUP($A27,'ANNEX 2_310 MUN ALFABÈTIC'!$A$4:$Q$313,16,0)</f>
        <v>216.2557216427916</v>
      </c>
      <c r="P27" s="401">
        <f>VLOOKUP($A27,'ANNEX 2_310 MUN ALFABÈTIC'!$A$4:$Q$313,17,0)</f>
        <v>105.76554336004899</v>
      </c>
      <c r="Q27" s="402">
        <f>VLOOKUP($A27,'ANNEX 2_310 MUN ALFABÈTIC'!$A$4:$R$313,18,0)</f>
        <v>71</v>
      </c>
    </row>
    <row r="28" spans="1:17" ht="15" customHeight="1">
      <c r="A28" s="388" t="s">
        <v>510</v>
      </c>
      <c r="B28" s="389" t="s">
        <v>511</v>
      </c>
      <c r="C28" s="390">
        <f>VLOOKUP($A28,'ANNEX 2_310 MUN ALFABÈTIC'!$A$4:$Q$313,4,0)</f>
        <v>3854</v>
      </c>
      <c r="D28" s="391">
        <f>VLOOKUP($A28,'ANNEX 2_310 MUN ALFABÈTIC'!$A$4:$Q$313,5,0)</f>
        <v>8.2957110609480793</v>
      </c>
      <c r="E28" s="392">
        <f>VLOOKUP($A28,'ANNEX 2_310 MUN ALFABÈTIC'!$A$4:$Q$313,6,0)</f>
        <v>14457</v>
      </c>
      <c r="F28" s="403">
        <f>VLOOKUP($A28,'ANNEX 2_310 MUN ALFABÈTIC'!$A$4:$Q$313,7,0)</f>
        <v>25.254711911632999</v>
      </c>
      <c r="G28" s="394">
        <f>VLOOKUP($A28,'ANNEX 2_310 MUN ALFABÈTIC'!$A$4:$Q$313,8,0)</f>
        <v>2.1276595744680851</v>
      </c>
      <c r="H28" s="395">
        <f>VLOOKUP($A28,'ANNEX 2_310 MUN ALFABÈTIC'!$A$4:$Q$313,9,0)</f>
        <v>8.5</v>
      </c>
      <c r="I28" s="396">
        <f>VLOOKUP($A28,'ANNEX 2_310 MUN ALFABÈTIC'!$A$4:$Q$313,10,0)</f>
        <v>25</v>
      </c>
      <c r="J28" s="397">
        <f>VLOOKUP($A28,'ANNEX 2_310 MUN ALFABÈTIC'!$A$4:$Q$313,11,0)</f>
        <v>115.27635876610981</v>
      </c>
      <c r="K28" s="398">
        <f>VLOOKUP($A28,'ANNEX 2_310 MUN ALFABÈTIC'!$A$4:$Q$313,12,0)</f>
        <v>94.962492399759142</v>
      </c>
      <c r="L28" s="398">
        <f>VLOOKUP($A28,'ANNEX 2_310 MUN ALFABÈTIC'!$A$4:$Q$313,13,0)</f>
        <v>91.360166768686938</v>
      </c>
      <c r="M28" s="399">
        <f>VLOOKUP($A28,'ANNEX 2_310 MUN ALFABÈTIC'!$A$4:$Q$313,14,0)</f>
        <v>136.40145844400445</v>
      </c>
      <c r="N28" s="398">
        <f>VLOOKUP($A28,'ANNEX 2_310 MUN ALFABÈTIC'!$A$4:$Q$313,15,0)</f>
        <v>125.88560361798658</v>
      </c>
      <c r="O28" s="400">
        <f>VLOOKUP($A28,'ANNEX 2_310 MUN ALFABÈTIC'!$A$4:$Q$313,16,0)</f>
        <v>98.275940994024538</v>
      </c>
      <c r="P28" s="401">
        <f>VLOOKUP($A28,'ANNEX 2_310 MUN ALFABÈTIC'!$A$4:$Q$313,17,0)</f>
        <v>91.906050150955977</v>
      </c>
      <c r="Q28" s="402">
        <f>VLOOKUP($A28,'ANNEX 2_310 MUN ALFABÈTIC'!$A$4:$R$313,18,0)</f>
        <v>238</v>
      </c>
    </row>
    <row r="29" spans="1:17" ht="15" customHeight="1">
      <c r="A29" s="411" t="s">
        <v>546</v>
      </c>
      <c r="B29" s="412" t="s">
        <v>547</v>
      </c>
      <c r="C29" s="410">
        <f>VLOOKUP($A29,'ANNEX 2_310 MUN ALFABÈTIC'!$A$4:$Q$313,4,0)</f>
        <v>6682</v>
      </c>
      <c r="D29" s="391">
        <f>VLOOKUP($A29,'ANNEX 2_310 MUN ALFABÈTIC'!$A$4:$Q$313,5,0)</f>
        <v>5.6513409961685799</v>
      </c>
      <c r="E29" s="392">
        <f>VLOOKUP($A29,'ANNEX 2_310 MUN ALFABÈTIC'!$A$4:$Q$313,6,0)</f>
        <v>21721</v>
      </c>
      <c r="F29" s="403">
        <f>VLOOKUP($A29,'ANNEX 2_310 MUN ALFABÈTIC'!$A$4:$Q$313,7,0)</f>
        <v>19.914571489574364</v>
      </c>
      <c r="G29" s="394">
        <f>VLOOKUP($A29,'ANNEX 2_310 MUN ALFABÈTIC'!$A$4:$Q$313,8,0)</f>
        <v>3.4121520502843459</v>
      </c>
      <c r="H29" s="395">
        <f>VLOOKUP($A29,'ANNEX 2_310 MUN ALFABÈTIC'!$A$4:$Q$313,9,0)</f>
        <v>4.2</v>
      </c>
      <c r="I29" s="396">
        <f>VLOOKUP($A29,'ANNEX 2_310 MUN ALFABÈTIC'!$A$4:$Q$313,10,0)</f>
        <v>9.5580678314491276</v>
      </c>
      <c r="J29" s="397">
        <f>VLOOKUP($A29,'ANNEX 2_310 MUN ALFABÈTIC'!$A$4:$Q$313,11,0)</f>
        <v>169.21636212187076</v>
      </c>
      <c r="K29" s="398">
        <f>VLOOKUP($A29,'ANNEX 2_310 MUN ALFABÈTIC'!$A$4:$Q$313,12,0)</f>
        <v>142.67692449437425</v>
      </c>
      <c r="L29" s="398">
        <f>VLOOKUP($A29,'ANNEX 2_310 MUN ALFABÈTIC'!$A$4:$Q$313,13,0)</f>
        <v>115.85861604653833</v>
      </c>
      <c r="M29" s="399">
        <f>VLOOKUP($A29,'ANNEX 2_310 MUN ALFABÈTIC'!$A$4:$Q$313,14,0)</f>
        <v>85.053615651627268</v>
      </c>
      <c r="N29" s="398">
        <f>VLOOKUP($A29,'ANNEX 2_310 MUN ALFABÈTIC'!$A$4:$Q$313,15,0)</f>
        <v>254.76848351259187</v>
      </c>
      <c r="O29" s="400">
        <f>VLOOKUP($A29,'ANNEX 2_310 MUN ALFABÈTIC'!$A$4:$Q$313,16,0)</f>
        <v>257.04970587953187</v>
      </c>
      <c r="P29" s="401">
        <f>VLOOKUP($A29,'ANNEX 2_310 MUN ALFABÈTIC'!$A$4:$Q$313,17,0)</f>
        <v>113.55416522494261</v>
      </c>
      <c r="Q29" s="402">
        <f>VLOOKUP($A29,'ANNEX 2_310 MUN ALFABÈTIC'!$A$4:$R$313,18,0)</f>
        <v>42</v>
      </c>
    </row>
    <row r="30" spans="1:17" ht="15" customHeight="1">
      <c r="A30" s="388" t="s">
        <v>548</v>
      </c>
      <c r="B30" s="389" t="s">
        <v>8</v>
      </c>
      <c r="C30" s="390">
        <f>VLOOKUP($A30,'ANNEX 2_310 MUN ALFABÈTIC'!$A$4:$Q$313,4,0)</f>
        <v>9220</v>
      </c>
      <c r="D30" s="391">
        <f>VLOOKUP($A30,'ANNEX 2_310 MUN ALFABÈTIC'!$A$4:$Q$313,5,0)</f>
        <v>4.9131723845827997</v>
      </c>
      <c r="E30" s="392">
        <f>VLOOKUP($A30,'ANNEX 2_310 MUN ALFABÈTIC'!$A$4:$Q$313,6,0)</f>
        <v>21860</v>
      </c>
      <c r="F30" s="403">
        <f>VLOOKUP($A30,'ANNEX 2_310 MUN ALFABÈTIC'!$A$4:$Q$313,7,0)</f>
        <v>22.538216340435298</v>
      </c>
      <c r="G30" s="394">
        <f>VLOOKUP($A30,'ANNEX 2_310 MUN ALFABÈTIC'!$A$4:$Q$313,8,0)</f>
        <v>2.3427331887201737</v>
      </c>
      <c r="H30" s="395">
        <f>VLOOKUP($A30,'ANNEX 2_310 MUN ALFABÈTIC'!$A$4:$Q$313,9,0)</f>
        <v>3</v>
      </c>
      <c r="I30" s="396">
        <f>VLOOKUP($A30,'ANNEX 2_310 MUN ALFABÈTIC'!$A$4:$Q$313,10,0)</f>
        <v>9.530900967982129</v>
      </c>
      <c r="J30" s="397">
        <f>VLOOKUP($A30,'ANNEX 2_310 MUN ALFABÈTIC'!$A$4:$Q$313,11,0)</f>
        <v>194.6398965122084</v>
      </c>
      <c r="K30" s="398">
        <f>VLOOKUP($A30,'ANNEX 2_310 MUN ALFABÈTIC'!$A$4:$Q$313,12,0)</f>
        <v>143.589962223057</v>
      </c>
      <c r="L30" s="398">
        <f>VLOOKUP($A30,'ANNEX 2_310 MUN ALFABÈTIC'!$A$4:$Q$313,13,0)</f>
        <v>102.37166318270299</v>
      </c>
      <c r="M30" s="399">
        <f>VLOOKUP($A30,'ANNEX 2_310 MUN ALFABÈTIC'!$A$4:$Q$313,14,0)</f>
        <v>123.87918113216321</v>
      </c>
      <c r="N30" s="398">
        <f>VLOOKUP($A30,'ANNEX 2_310 MUN ALFABÈTIC'!$A$4:$Q$313,15,0)</f>
        <v>356.67587691762861</v>
      </c>
      <c r="O30" s="400">
        <f>VLOOKUP($A30,'ANNEX 2_310 MUN ALFABÈTIC'!$A$4:$Q$313,16,0)</f>
        <v>257.78239991206044</v>
      </c>
      <c r="P30" s="401">
        <f>VLOOKUP($A30,'ANNEX 2_310 MUN ALFABÈTIC'!$A$4:$Q$313,17,0)</f>
        <v>116.56872539501379</v>
      </c>
      <c r="Q30" s="402">
        <f>VLOOKUP($A30,'ANNEX 2_310 MUN ALFABÈTIC'!$A$4:$R$313,18,0)</f>
        <v>31</v>
      </c>
    </row>
    <row r="31" spans="1:17" ht="15" customHeight="1">
      <c r="A31" s="408" t="s">
        <v>551</v>
      </c>
      <c r="B31" s="409" t="s">
        <v>26</v>
      </c>
      <c r="C31" s="410">
        <f>VLOOKUP($A31,'ANNEX 2_310 MUN ALFABÈTIC'!$A$4:$Q$313,4,0)</f>
        <v>18421</v>
      </c>
      <c r="D31" s="391">
        <f>VLOOKUP($A31,'ANNEX 2_310 MUN ALFABÈTIC'!$A$4:$Q$313,5,0)</f>
        <v>12.5515615792575</v>
      </c>
      <c r="E31" s="392">
        <f>VLOOKUP($A31,'ANNEX 2_310 MUN ALFABÈTIC'!$A$4:$Q$313,6,0)</f>
        <v>12697</v>
      </c>
      <c r="F31" s="403">
        <f>VLOOKUP($A31,'ANNEX 2_310 MUN ALFABÈTIC'!$A$4:$Q$313,7,0)</f>
        <v>21.332992048106973</v>
      </c>
      <c r="G31" s="394">
        <f>VLOOKUP($A31,'ANNEX 2_310 MUN ALFABÈTIC'!$A$4:$Q$313,8,0)</f>
        <v>2.6220074914499758</v>
      </c>
      <c r="H31" s="395">
        <f>VLOOKUP($A31,'ANNEX 2_310 MUN ALFABÈTIC'!$A$4:$Q$313,9,0)</f>
        <v>7.6</v>
      </c>
      <c r="I31" s="396">
        <f>VLOOKUP($A31,'ANNEX 2_310 MUN ALFABÈTIC'!$A$4:$Q$313,10,0)</f>
        <v>36.581870297384448</v>
      </c>
      <c r="J31" s="397">
        <f>VLOOKUP($A31,'ANNEX 2_310 MUN ALFABÈTIC'!$A$4:$Q$313,11,0)</f>
        <v>76.189672372097547</v>
      </c>
      <c r="K31" s="398">
        <f>VLOOKUP($A31,'ANNEX 2_310 MUN ALFABÈTIC'!$A$4:$Q$313,12,0)</f>
        <v>83.40172691427972</v>
      </c>
      <c r="L31" s="398">
        <f>VLOOKUP($A31,'ANNEX 2_310 MUN ALFABÈTIC'!$A$4:$Q$313,13,0)</f>
        <v>108.1552314245894</v>
      </c>
      <c r="M31" s="399">
        <f>VLOOKUP($A31,'ANNEX 2_310 MUN ALFABÈTIC'!$A$4:$Q$313,14,0)</f>
        <v>110.68460710968705</v>
      </c>
      <c r="N31" s="398">
        <f>VLOOKUP($A31,'ANNEX 2_310 MUN ALFABÈTIC'!$A$4:$Q$313,15,0)</f>
        <v>140.79310930959025</v>
      </c>
      <c r="O31" s="400">
        <f>VLOOKUP($A31,'ANNEX 2_310 MUN ALFABÈTIC'!$A$4:$Q$313,16,0)</f>
        <v>67.16164331888406</v>
      </c>
      <c r="P31" s="401">
        <f>VLOOKUP($A31,'ANNEX 2_310 MUN ALFABÈTIC'!$A$4:$Q$313,17,0)</f>
        <v>85.956387411348871</v>
      </c>
      <c r="Q31" s="402">
        <f>VLOOKUP($A31,'ANNEX 2_310 MUN ALFABÈTIC'!$A$4:$R$313,18,0)</f>
        <v>302</v>
      </c>
    </row>
    <row r="32" spans="1:17" ht="15" customHeight="1">
      <c r="A32" s="388" t="s">
        <v>423</v>
      </c>
      <c r="B32" s="389" t="s">
        <v>424</v>
      </c>
      <c r="C32" s="390">
        <f>VLOOKUP($A32,'ANNEX 2_310 MUN ALFABÈTIC'!$A$4:$Q$313,4,0)</f>
        <v>9254</v>
      </c>
      <c r="D32" s="391">
        <f>VLOOKUP($A32,'ANNEX 2_310 MUN ALFABÈTIC'!$A$4:$Q$313,5,0)</f>
        <v>7.10382513661202</v>
      </c>
      <c r="E32" s="392">
        <f>VLOOKUP($A32,'ANNEX 2_310 MUN ALFABÈTIC'!$A$4:$Q$313,6,0)</f>
        <v>18232</v>
      </c>
      <c r="F32" s="403">
        <f>VLOOKUP($A32,'ANNEX 2_310 MUN ALFABÈTIC'!$A$4:$Q$313,7,0)</f>
        <v>23.035072885760094</v>
      </c>
      <c r="G32" s="394">
        <f>VLOOKUP($A32,'ANNEX 2_310 MUN ALFABÈTIC'!$A$4:$Q$313,8,0)</f>
        <v>3.3931272963043013</v>
      </c>
      <c r="H32" s="395">
        <f>VLOOKUP($A32,'ANNEX 2_310 MUN ALFABÈTIC'!$A$4:$Q$313,9,0)</f>
        <v>4.5</v>
      </c>
      <c r="I32" s="396">
        <f>VLOOKUP($A32,'ANNEX 2_310 MUN ALFABÈTIC'!$A$4:$Q$313,10,0)</f>
        <v>12.686567164179104</v>
      </c>
      <c r="J32" s="397">
        <f>VLOOKUP($A32,'ANNEX 2_310 MUN ALFABÈTIC'!$A$4:$Q$313,11,0)</f>
        <v>134.61752592321238</v>
      </c>
      <c r="K32" s="398">
        <f>VLOOKUP($A32,'ANNEX 2_310 MUN ALFABÈTIC'!$A$4:$Q$313,12,0)</f>
        <v>119.7590206427619</v>
      </c>
      <c r="L32" s="398">
        <f>VLOOKUP($A32,'ANNEX 2_310 MUN ALFABÈTIC'!$A$4:$Q$313,13,0)</f>
        <v>100.16355074649034</v>
      </c>
      <c r="M32" s="399">
        <f>VLOOKUP($A32,'ANNEX 2_310 MUN ALFABÈTIC'!$A$4:$Q$313,14,0)</f>
        <v>85.530498471392931</v>
      </c>
      <c r="N32" s="398">
        <f>VLOOKUP($A32,'ANNEX 2_310 MUN ALFABÈTIC'!$A$4:$Q$313,15,0)</f>
        <v>237.78391794508576</v>
      </c>
      <c r="O32" s="400">
        <f>VLOOKUP($A32,'ANNEX 2_310 MUN ALFABÈTIC'!$A$4:$Q$313,16,0)</f>
        <v>193.66141313528365</v>
      </c>
      <c r="P32" s="401">
        <f>VLOOKUP($A32,'ANNEX 2_310 MUN ALFABÈTIC'!$A$4:$Q$313,17,0)</f>
        <v>101.67367049180348</v>
      </c>
      <c r="Q32" s="402">
        <f>VLOOKUP($A32,'ANNEX 2_310 MUN ALFABÈTIC'!$A$4:$R$313,18,0)</f>
        <v>103</v>
      </c>
    </row>
    <row r="33" spans="1:17" ht="15" customHeight="1" thickBot="1">
      <c r="A33" s="388" t="s">
        <v>432</v>
      </c>
      <c r="B33" s="389" t="s">
        <v>433</v>
      </c>
      <c r="C33" s="390">
        <f>VLOOKUP($A33,'ANNEX 2_310 MUN ALFABÈTIC'!$A$4:$Q$313,4,0)</f>
        <v>21039</v>
      </c>
      <c r="D33" s="391">
        <f>VLOOKUP($A33,'ANNEX 2_310 MUN ALFABÈTIC'!$A$4:$Q$313,5,0)</f>
        <v>6.82610861983059</v>
      </c>
      <c r="E33" s="392">
        <f>VLOOKUP($A33,'ANNEX 2_310 MUN ALFABÈTIC'!$A$4:$Q$313,6,0)</f>
        <v>18971</v>
      </c>
      <c r="F33" s="403">
        <f>VLOOKUP($A33,'ANNEX 2_310 MUN ALFABÈTIC'!$A$4:$Q$313,7,0)</f>
        <v>25.540835725318168</v>
      </c>
      <c r="G33" s="394">
        <f>VLOOKUP($A33,'ANNEX 2_310 MUN ALFABÈTIC'!$A$4:$Q$313,8,0)</f>
        <v>3.3794381862255816</v>
      </c>
      <c r="H33" s="395">
        <f>VLOOKUP($A33,'ANNEX 2_310 MUN ALFABÈTIC'!$A$4:$Q$313,9,0)</f>
        <v>4.5</v>
      </c>
      <c r="I33" s="396">
        <f>VLOOKUP($A33,'ANNEX 2_310 MUN ALFABÈTIC'!$A$4:$Q$313,10,0)</f>
        <v>12.296151337247228</v>
      </c>
      <c r="J33" s="397">
        <f>VLOOKUP($A33,'ANNEX 2_310 MUN ALFABÈTIC'!$A$4:$Q$313,11,0)</f>
        <v>140.09436675292309</v>
      </c>
      <c r="K33" s="398">
        <f>VLOOKUP($A33,'ANNEX 2_310 MUN ALFABÈTIC'!$A$4:$Q$313,12,0)</f>
        <v>124.61322842331263</v>
      </c>
      <c r="L33" s="398">
        <f>VLOOKUP($A33,'ANNEX 2_310 MUN ALFABÈTIC'!$A$4:$Q$313,13,0)</f>
        <v>90.336695194933483</v>
      </c>
      <c r="M33" s="399">
        <f>VLOOKUP($A33,'ANNEX 2_310 MUN ALFABÈTIC'!$A$4:$Q$313,14,0)</f>
        <v>85.876957363120837</v>
      </c>
      <c r="N33" s="398">
        <f>VLOOKUP($A33,'ANNEX 2_310 MUN ALFABÈTIC'!$A$4:$Q$313,15,0)</f>
        <v>237.78391794508576</v>
      </c>
      <c r="O33" s="400">
        <f>VLOOKUP($A33,'ANNEX 2_310 MUN ALFABÈTIC'!$A$4:$Q$313,16,0)</f>
        <v>199.81036809527799</v>
      </c>
      <c r="P33" s="401">
        <f>VLOOKUP($A33,'ANNEX 2_310 MUN ALFABÈTIC'!$A$4:$Q$313,17,0)</f>
        <v>102.40746321665161</v>
      </c>
      <c r="Q33" s="429">
        <f>VLOOKUP($A33,'ANNEX 2_310 MUN ALFABÈTIC'!$A$4:$R$313,18,0)</f>
        <v>97</v>
      </c>
    </row>
    <row r="34" spans="1:17" ht="15.75" customHeight="1" thickBot="1">
      <c r="A34" s="520" t="s">
        <v>1027</v>
      </c>
      <c r="B34" s="521"/>
      <c r="C34" s="522"/>
      <c r="D34" s="489">
        <f>VLOOKUP(A1,'ANNEX 3_COMARQUES ALFABÈTIC'!$A$4:$N$15,2,0)</f>
        <v>9.5976372450607972</v>
      </c>
      <c r="E34" s="490">
        <f>VLOOKUP(A1,'ANNEX 3_COMARQUES ALFABÈTIC'!$A$4:$N$15,3,0)</f>
        <v>15758.636859806846</v>
      </c>
      <c r="F34" s="491">
        <f>VLOOKUP(A1,'ANNEX 3_COMARQUES ALFABÈTIC'!$A$4:$N$15,4,0)</f>
        <v>24.162849089245885</v>
      </c>
      <c r="G34" s="492">
        <f>VLOOKUP(A1,'ANNEX 3_COMARQUES ALFABÈTIC'!$A$4:$N$15,5,0)</f>
        <v>3.002580242106299</v>
      </c>
      <c r="H34" s="493">
        <f>VLOOKUP(A1,'ANNEX 3_COMARQUES ALFABÈTIC'!$A$4:$N$15,6,0)</f>
        <v>9.630546343801214</v>
      </c>
      <c r="I34" s="494">
        <f>VLOOKUP(A1,'ANNEX 3_COMARQUES ALFABÈTIC'!$A$4:$N$15,7,0)</f>
        <v>22.135397334793758</v>
      </c>
      <c r="J34" s="495">
        <f>VLOOKUP($A$1,'ANNEX 3_COMARQUES ALFABÈTIC'!$A$4:$N$15,8,0)</f>
        <v>94.837458989565903</v>
      </c>
      <c r="K34" s="496">
        <f>VLOOKUP($A$1,'ANNEX 3_COMARQUES ALFABÈTIC'!$A$4:$N$15,9,0)</f>
        <v>102.90382705546868</v>
      </c>
      <c r="L34" s="496">
        <f>VLOOKUP($A$1,'ANNEX 3_COMARQUES ALFABÈTIC'!$A$4:$N$15,10,0)</f>
        <v>96.406351161922458</v>
      </c>
      <c r="M34" s="497">
        <f>VLOOKUP($A$1,'ANNEX 3_COMARQUES ALFABÈTIC'!$A$4:$N$15,11,0)</f>
        <v>95.946084224516738</v>
      </c>
      <c r="N34" s="496">
        <f>VLOOKUP($A$1,'ANNEX 3_COMARQUES ALFABÈTIC'!$A$4:$N$15,12,0)</f>
        <v>111.93641383338741</v>
      </c>
      <c r="O34" s="498">
        <f>VLOOKUP($A$1,'ANNEX 3_COMARQUES ALFABÈTIC'!$A$4:$N$15,13,0)</f>
        <v>99.117725556113498</v>
      </c>
      <c r="P34" s="499">
        <f>VLOOKUP($A$1,'ANNEX 3_COMARQUES ALFABÈTIC'!$A$4:$N$15,14,0)</f>
        <v>97.461336243362396</v>
      </c>
      <c r="Q34" s="439"/>
    </row>
    <row r="35" spans="1:17" ht="15.75" customHeight="1" thickBot="1">
      <c r="A35" s="520" t="s">
        <v>1033</v>
      </c>
      <c r="B35" s="521"/>
      <c r="C35" s="522"/>
      <c r="D35" s="458">
        <f>'ANNEX 2_310 MUN ALFABÈTIC'!$E$314</f>
        <v>9.5629936448183628</v>
      </c>
      <c r="E35" s="459">
        <f>'ANNEX 2_310 MUN ALFABÈTIC'!$F$314</f>
        <v>15223.905391131739</v>
      </c>
      <c r="F35" s="460">
        <f>'ANNEX 2_310 MUN ALFABÈTIC'!$G$314</f>
        <v>23.072746919419348</v>
      </c>
      <c r="G35" s="461">
        <f>'ANNEX 2_310 MUN ALFABÈTIC'!$H$314</f>
        <v>2.9021586902979668</v>
      </c>
      <c r="H35" s="462">
        <f>'ANNEX 2_310 MUN ALFABÈTIC'!$I$314</f>
        <v>10.700276307528855</v>
      </c>
      <c r="I35" s="463">
        <f>'ANNEX 2_310 MUN ALFABÈTIC'!$J$314</f>
        <v>24.574152050227696</v>
      </c>
      <c r="J35" s="500">
        <v>100</v>
      </c>
      <c r="K35" s="501">
        <v>100</v>
      </c>
      <c r="L35" s="501">
        <v>100</v>
      </c>
      <c r="M35" s="502">
        <v>100</v>
      </c>
      <c r="N35" s="501">
        <v>100</v>
      </c>
      <c r="O35" s="503">
        <v>100</v>
      </c>
      <c r="P35" s="504">
        <v>100</v>
      </c>
      <c r="Q35" s="439"/>
    </row>
    <row r="36" spans="1:17" ht="9" customHeight="1">
      <c r="A36" s="288"/>
      <c r="B36" s="291"/>
      <c r="C36" s="292"/>
      <c r="D36" s="293"/>
      <c r="E36" s="294"/>
      <c r="F36" s="295"/>
      <c r="G36" s="296"/>
      <c r="H36" s="293"/>
      <c r="I36" s="297"/>
      <c r="J36" s="298"/>
      <c r="K36" s="298"/>
      <c r="L36" s="298"/>
      <c r="M36" s="299"/>
      <c r="N36" s="298"/>
      <c r="O36" s="299"/>
      <c r="P36" s="92"/>
      <c r="Q36" s="289"/>
    </row>
    <row r="37" spans="1:17" ht="28.5" customHeight="1">
      <c r="A37" s="527" t="s">
        <v>1044</v>
      </c>
      <c r="B37" s="527"/>
      <c r="C37" s="527"/>
      <c r="D37" s="527"/>
      <c r="E37" s="527"/>
      <c r="F37" s="527"/>
      <c r="G37" s="527"/>
      <c r="H37" s="527"/>
      <c r="I37" s="527"/>
      <c r="J37" s="527"/>
      <c r="K37" s="527"/>
      <c r="L37" s="527"/>
      <c r="M37" s="527"/>
      <c r="N37" s="527"/>
      <c r="O37" s="527"/>
      <c r="P37" s="527"/>
      <c r="Q37" s="527"/>
    </row>
    <row r="38" spans="1:17" ht="15.75" customHeight="1">
      <c r="B38" s="291"/>
      <c r="C38" s="292"/>
      <c r="D38" s="293"/>
      <c r="E38" s="294"/>
      <c r="F38" s="295"/>
      <c r="G38" s="296"/>
      <c r="H38" s="293"/>
      <c r="I38" s="297"/>
      <c r="J38" s="298"/>
      <c r="K38" s="298"/>
      <c r="L38" s="298"/>
      <c r="M38" s="299"/>
      <c r="N38" s="298"/>
      <c r="O38" s="299"/>
      <c r="P38" s="92"/>
      <c r="Q38" s="289"/>
    </row>
    <row r="39" spans="1:17" ht="15.75" customHeight="1">
      <c r="A39" s="288"/>
      <c r="B39" s="291"/>
      <c r="C39" s="292"/>
      <c r="D39" s="293"/>
      <c r="E39" s="294"/>
      <c r="F39" s="295"/>
      <c r="G39" s="296"/>
      <c r="H39" s="293"/>
      <c r="I39" s="297"/>
      <c r="J39" s="298"/>
      <c r="K39" s="298"/>
      <c r="L39" s="298"/>
      <c r="M39" s="299"/>
      <c r="N39" s="298"/>
      <c r="O39" s="299"/>
      <c r="P39" s="92"/>
      <c r="Q39" s="289"/>
    </row>
    <row r="40" spans="1:17" ht="15.75" customHeight="1">
      <c r="A40" s="288"/>
      <c r="B40" s="291"/>
      <c r="C40" s="292"/>
      <c r="D40" s="293"/>
      <c r="E40" s="294"/>
      <c r="F40" s="295"/>
      <c r="G40" s="296"/>
      <c r="H40" s="293"/>
      <c r="I40" s="297"/>
      <c r="J40" s="298"/>
      <c r="K40" s="298"/>
      <c r="L40" s="298"/>
      <c r="M40" s="299"/>
      <c r="N40" s="298"/>
      <c r="O40" s="299"/>
      <c r="P40" s="92"/>
      <c r="Q40" s="289"/>
    </row>
    <row r="41" spans="1:17" ht="15" customHeight="1">
      <c r="A41" s="301"/>
      <c r="D41" s="31"/>
      <c r="E41" s="31"/>
      <c r="F41" s="31"/>
      <c r="G41" s="31"/>
      <c r="H41" s="31"/>
      <c r="I41" s="31"/>
    </row>
    <row r="42" spans="1:17" ht="15" customHeight="1">
      <c r="A42" s="301"/>
    </row>
    <row r="43" spans="1:17" ht="15" customHeight="1">
      <c r="A43" s="301"/>
    </row>
    <row r="44" spans="1:17">
      <c r="D44"/>
      <c r="E44"/>
      <c r="F44"/>
      <c r="G44"/>
      <c r="H44"/>
      <c r="I44"/>
      <c r="M44"/>
      <c r="O44"/>
      <c r="P44"/>
    </row>
    <row r="45" spans="1:17">
      <c r="C45" s="33"/>
      <c r="F45"/>
    </row>
  </sheetData>
  <mergeCells count="5">
    <mergeCell ref="D2:I2"/>
    <mergeCell ref="A34:C34"/>
    <mergeCell ref="A35:C35"/>
    <mergeCell ref="A37:Q37"/>
    <mergeCell ref="J2:Q2"/>
  </mergeCells>
  <conditionalFormatting sqref="J4:P33">
    <cfRule type="cellIs" dxfId="163" priority="40" operator="greaterThanOrEqual">
      <formula>110</formula>
    </cfRule>
    <cfRule type="cellIs" dxfId="162" priority="41" operator="between">
      <formula>100.0001</formula>
      <formula>110</formula>
    </cfRule>
    <cfRule type="cellIs" dxfId="161" priority="42" operator="between">
      <formula>90.0001</formula>
      <formula>100</formula>
    </cfRule>
    <cfRule type="cellIs" dxfId="160" priority="43" operator="lessThanOrEqual">
      <formula>90</formula>
    </cfRule>
  </conditionalFormatting>
  <pageMargins left="0.23622047244094491" right="0.23622047244094491" top="0.55118110236220474" bottom="0.55118110236220474" header="0.31496062992125984" footer="0.31496062992125984"/>
  <pageSetup paperSize="8" scale="86" fitToHeight="5" orientation="landscape" r:id="rId1"/>
  <headerFooter>
    <oddHeader>&amp;L&amp;"Arial Rounded MT Bold,Negreta"&amp;16&amp;K08-018Annex 4: Valor dels municipis a l'Índex de vulnerabilitat social (per comarques). 2023</oddHeader>
    <oddFooter>&amp;L&amp;"Segoe UI,Normal"Els municipis apareixen per ordre alfabètic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2D050"/>
    <pageSetUpPr fitToPage="1"/>
  </sheetPr>
  <dimension ref="A1:Q25"/>
  <sheetViews>
    <sheetView zoomScale="85" zoomScaleNormal="85" workbookViewId="0">
      <pane xSplit="3" ySplit="3" topLeftCell="D4" activePane="bottomRight" state="frozen"/>
      <selection activeCell="D14" sqref="D14"/>
      <selection pane="topRight" activeCell="D14" sqref="D14"/>
      <selection pane="bottomLeft" activeCell="D14" sqref="D14"/>
      <selection pane="bottomRight" activeCell="A17" sqref="A17:Q17"/>
    </sheetView>
  </sheetViews>
  <sheetFormatPr defaultColWidth="9.1796875" defaultRowHeight="14.5"/>
  <cols>
    <col min="1" max="1" width="11.7265625" style="300" customWidth="1"/>
    <col min="2" max="2" width="33.453125" customWidth="1"/>
    <col min="3" max="3" width="11" customWidth="1"/>
    <col min="4" max="5" width="13" style="10" customWidth="1"/>
    <col min="6" max="6" width="13.81640625" style="10" customWidth="1"/>
    <col min="7" max="7" width="13" style="48" customWidth="1"/>
    <col min="8" max="8" width="13" style="10" customWidth="1"/>
    <col min="9" max="9" width="13.7265625" style="10" customWidth="1"/>
    <col min="10" max="11" width="13.1796875" customWidth="1"/>
    <col min="12" max="12" width="14" customWidth="1"/>
    <col min="13" max="13" width="13.1796875" style="53" customWidth="1"/>
    <col min="14" max="14" width="13.1796875" customWidth="1"/>
    <col min="15" max="15" width="13.7265625" style="53" customWidth="1"/>
    <col min="16" max="16" width="15.26953125" style="53" customWidth="1"/>
    <col min="17" max="17" width="7.7265625" customWidth="1"/>
  </cols>
  <sheetData>
    <row r="1" spans="1:17" ht="32" customHeight="1" thickBot="1">
      <c r="A1" s="472" t="s">
        <v>641</v>
      </c>
      <c r="B1" s="362"/>
      <c r="C1" s="362"/>
      <c r="D1" s="446"/>
      <c r="E1" s="446"/>
      <c r="F1" s="446"/>
      <c r="G1" s="447"/>
      <c r="H1" s="446"/>
      <c r="I1" s="446"/>
      <c r="J1" s="362"/>
      <c r="K1" s="362"/>
      <c r="L1" s="362"/>
      <c r="M1" s="448"/>
      <c r="N1" s="362"/>
      <c r="O1" s="448"/>
      <c r="P1" s="448"/>
      <c r="Q1" s="362"/>
    </row>
    <row r="2" spans="1:17" ht="15.75" customHeight="1" thickBot="1">
      <c r="A2" s="361"/>
      <c r="B2" s="362"/>
      <c r="C2" s="362"/>
      <c r="D2" s="518" t="s">
        <v>1017</v>
      </c>
      <c r="E2" s="519"/>
      <c r="F2" s="519"/>
      <c r="G2" s="519"/>
      <c r="H2" s="519"/>
      <c r="I2" s="519"/>
      <c r="J2" s="524" t="s">
        <v>1035</v>
      </c>
      <c r="K2" s="525"/>
      <c r="L2" s="525"/>
      <c r="M2" s="525"/>
      <c r="N2" s="525"/>
      <c r="O2" s="525"/>
      <c r="P2" s="525"/>
      <c r="Q2" s="526"/>
    </row>
    <row r="3" spans="1:17" ht="85.5" customHeight="1" thickBot="1">
      <c r="A3" s="363" t="s">
        <v>57</v>
      </c>
      <c r="B3" s="364" t="s">
        <v>1018</v>
      </c>
      <c r="C3" s="365" t="s">
        <v>644</v>
      </c>
      <c r="D3" s="366" t="s">
        <v>2</v>
      </c>
      <c r="E3" s="367" t="s">
        <v>1045</v>
      </c>
      <c r="F3" s="367" t="s">
        <v>1047</v>
      </c>
      <c r="G3" s="368" t="s">
        <v>1038</v>
      </c>
      <c r="H3" s="367" t="s">
        <v>1039</v>
      </c>
      <c r="I3" s="367" t="s">
        <v>1040</v>
      </c>
      <c r="J3" s="369" t="s">
        <v>1034</v>
      </c>
      <c r="K3" s="370" t="s">
        <v>1046</v>
      </c>
      <c r="L3" s="370" t="s">
        <v>1048</v>
      </c>
      <c r="M3" s="371" t="s">
        <v>1041</v>
      </c>
      <c r="N3" s="370" t="s">
        <v>1042</v>
      </c>
      <c r="O3" s="372" t="s">
        <v>1043</v>
      </c>
      <c r="P3" s="374" t="s">
        <v>1028</v>
      </c>
      <c r="Q3" s="374" t="s">
        <v>1016</v>
      </c>
    </row>
    <row r="4" spans="1:17" ht="15" customHeight="1">
      <c r="A4" s="408" t="s">
        <v>117</v>
      </c>
      <c r="B4" s="409" t="s">
        <v>118</v>
      </c>
      <c r="C4" s="410">
        <f>VLOOKUP($A4,'ANNEX 2_310 MUN ALFABÈTIC'!$A$4:$Q$313,4,0)</f>
        <v>1098</v>
      </c>
      <c r="D4" s="391">
        <f>VLOOKUP($A4,'ANNEX 2_310 MUN ALFABÈTIC'!$A$4:$Q$313,5,0)</f>
        <v>4.3478260869565206</v>
      </c>
      <c r="E4" s="392">
        <f>VLOOKUP($A4,'ANNEX 2_310 MUN ALFABÈTIC'!$A$4:$Q$313,6,0)</f>
        <v>16901</v>
      </c>
      <c r="F4" s="393">
        <f>VLOOKUP($A4,'ANNEX 2_310 MUN ALFABÈTIC'!$A$4:$Q$313,7,0)</f>
        <v>14.507812047355106</v>
      </c>
      <c r="G4" s="394">
        <f>VLOOKUP($A4,'ANNEX 2_310 MUN ALFABÈTIC'!$A$4:$Q$313,8,0)</f>
        <v>2.7322404371584699</v>
      </c>
      <c r="H4" s="395">
        <f>VLOOKUP($A4,'ANNEX 2_310 MUN ALFABÈTIC'!$A$4:$Q$313,9,0)</f>
        <v>2.5</v>
      </c>
      <c r="I4" s="396">
        <f>VLOOKUP($A4,'ANNEX 2_310 MUN ALFABÈTIC'!$A$4:$Q$313,10,0)</f>
        <v>14.792899408284024</v>
      </c>
      <c r="J4" s="397">
        <f>VLOOKUP($A4,'ANNEX 2_310 MUN ALFABÈTIC'!$A$4:$Q$313,11,0)</f>
        <v>219.9488538308224</v>
      </c>
      <c r="K4" s="398">
        <f>VLOOKUP($A4,'ANNEX 2_310 MUN ALFABÈTIC'!$A$4:$Q$313,12,0)</f>
        <v>111.01619174436807</v>
      </c>
      <c r="L4" s="398">
        <f>VLOOKUP($A4,'ANNEX 2_310 MUN ALFABÈTIC'!$A$4:$Q$313,13,0)</f>
        <v>159.03670963000727</v>
      </c>
      <c r="M4" s="399">
        <f>VLOOKUP($A4,'ANNEX 2_310 MUN ALFABÈTIC'!$A$4:$Q$313,14,0)</f>
        <v>106.21900806490559</v>
      </c>
      <c r="N4" s="398">
        <f>VLOOKUP($A4,'ANNEX 2_310 MUN ALFABÈTIC'!$A$4:$Q$313,15,0)</f>
        <v>428.01105230115434</v>
      </c>
      <c r="O4" s="400">
        <f>VLOOKUP($A4,'ANNEX 2_310 MUN ALFABÈTIC'!$A$4:$Q$313,16,0)</f>
        <v>166.08634027990146</v>
      </c>
      <c r="P4" s="401">
        <f>VLOOKUP($A4,'ANNEX 2_310 MUN ALFABÈTIC'!$A$4:$Q$313,17,0)</f>
        <v>108.88644016789928</v>
      </c>
      <c r="Q4" s="387">
        <f>VLOOKUP($A4,'ANNEX 2_310 MUN ALFABÈTIC'!$A$4:$R$313,18,0)</f>
        <v>57</v>
      </c>
    </row>
    <row r="5" spans="1:17" ht="15.75" customHeight="1">
      <c r="A5" s="388" t="s">
        <v>157</v>
      </c>
      <c r="B5" s="389" t="s">
        <v>158</v>
      </c>
      <c r="C5" s="390">
        <f>VLOOKUP($A5,'ANNEX 2_310 MUN ALFABÈTIC'!$A$4:$Q$313,4,0)</f>
        <v>775</v>
      </c>
      <c r="D5" s="391">
        <f>VLOOKUP($A5,'ANNEX 2_310 MUN ALFABÈTIC'!$A$4:$Q$313,5,0)</f>
        <v>9.9756690997566899</v>
      </c>
      <c r="E5" s="392">
        <f>VLOOKUP($A5,'ANNEX 2_310 MUN ALFABÈTIC'!$A$4:$Q$313,6,0)</f>
        <v>16449</v>
      </c>
      <c r="F5" s="393">
        <f>VLOOKUP($A5,'ANNEX 2_310 MUN ALFABÈTIC'!$A$4:$Q$313,7,0)</f>
        <v>19.278996865203762</v>
      </c>
      <c r="G5" s="394">
        <f>VLOOKUP($A5,'ANNEX 2_310 MUN ALFABÈTIC'!$A$4:$Q$313,8,0)</f>
        <v>2.7096774193548385</v>
      </c>
      <c r="H5" s="395">
        <f>VLOOKUP($A5,'ANNEX 2_310 MUN ALFABÈTIC'!$A$4:$Q$313,9,0)</f>
        <v>5.8</v>
      </c>
      <c r="I5" s="396">
        <f>VLOOKUP($A5,'ANNEX 2_310 MUN ALFABÈTIC'!$A$4:$Q$313,10,0)</f>
        <v>21.09375</v>
      </c>
      <c r="J5" s="397">
        <f>VLOOKUP($A5,'ANNEX 2_310 MUN ALFABÈTIC'!$A$4:$Q$313,11,0)</f>
        <v>95.863180195618227</v>
      </c>
      <c r="K5" s="398">
        <f>VLOOKUP($A5,'ANNEX 2_310 MUN ALFABÈTIC'!$A$4:$Q$313,12,0)</f>
        <v>108.04717697196087</v>
      </c>
      <c r="L5" s="398">
        <f>VLOOKUP($A5,'ANNEX 2_310 MUN ALFABÈTIC'!$A$4:$Q$313,13,0)</f>
        <v>119.67815068771988</v>
      </c>
      <c r="M5" s="399">
        <f>VLOOKUP($A5,'ANNEX 2_310 MUN ALFABÈTIC'!$A$4:$Q$313,14,0)</f>
        <v>107.10347547528212</v>
      </c>
      <c r="N5" s="398">
        <f>VLOOKUP($A5,'ANNEX 2_310 MUN ALFABÈTIC'!$A$4:$Q$313,15,0)</f>
        <v>184.48752254360102</v>
      </c>
      <c r="O5" s="400">
        <f>VLOOKUP($A5,'ANNEX 2_310 MUN ALFABÈTIC'!$A$4:$Q$313,16,0)</f>
        <v>116.4751893262513</v>
      </c>
      <c r="P5" s="401">
        <f>VLOOKUP($A5,'ANNEX 2_310 MUN ALFABÈTIC'!$A$4:$Q$313,17,0)</f>
        <v>96.431018497016908</v>
      </c>
      <c r="Q5" s="402">
        <f>VLOOKUP($A5,'ANNEX 2_310 MUN ALFABÈTIC'!$A$4:$R$313,18,0)</f>
        <v>169</v>
      </c>
    </row>
    <row r="6" spans="1:17" ht="15" customHeight="1">
      <c r="A6" s="388" t="s">
        <v>174</v>
      </c>
      <c r="B6" s="389" t="s">
        <v>175</v>
      </c>
      <c r="C6" s="390">
        <f>VLOOKUP($A6,'ANNEX 2_310 MUN ALFABÈTIC'!$A$4:$Q$313,4,0)</f>
        <v>2729</v>
      </c>
      <c r="D6" s="391">
        <f>VLOOKUP($A6,'ANNEX 2_310 MUN ALFABÈTIC'!$A$4:$Q$313,5,0)</f>
        <v>6.8778979907264297</v>
      </c>
      <c r="E6" s="392">
        <f>VLOOKUP($A6,'ANNEX 2_310 MUN ALFABÈTIC'!$A$4:$Q$313,6,0)</f>
        <v>14837</v>
      </c>
      <c r="F6" s="403">
        <f>VLOOKUP($A6,'ANNEX 2_310 MUN ALFABÈTIC'!$A$4:$Q$313,7,0)</f>
        <v>20.166264994990389</v>
      </c>
      <c r="G6" s="394">
        <f>VLOOKUP($A6,'ANNEX 2_310 MUN ALFABÈTIC'!$A$4:$Q$313,8,0)</f>
        <v>5.6797361670941733</v>
      </c>
      <c r="H6" s="395">
        <f>VLOOKUP($A6,'ANNEX 2_310 MUN ALFABÈTIC'!$A$4:$Q$313,9,0)</f>
        <v>8</v>
      </c>
      <c r="I6" s="396">
        <f>VLOOKUP($A6,'ANNEX 2_310 MUN ALFABÈTIC'!$A$4:$Q$313,10,0)</f>
        <v>22.650602409638555</v>
      </c>
      <c r="J6" s="397">
        <f>VLOOKUP($A6,'ANNEX 2_310 MUN ALFABÈTIC'!$A$4:$Q$313,11,0)</f>
        <v>139.03948063365124</v>
      </c>
      <c r="K6" s="398">
        <f>VLOOKUP($A6,'ANNEX 2_310 MUN ALFABÈTIC'!$A$4:$Q$313,12,0)</f>
        <v>97.458566765942209</v>
      </c>
      <c r="L6" s="398">
        <f>VLOOKUP($A6,'ANNEX 2_310 MUN ALFABÈTIC'!$A$4:$Q$313,13,0)</f>
        <v>114.41259412762342</v>
      </c>
      <c r="M6" s="399">
        <f>VLOOKUP($A6,'ANNEX 2_310 MUN ALFABÈTIC'!$A$4:$Q$313,14,0)</f>
        <v>51.09671655369776</v>
      </c>
      <c r="N6" s="398">
        <f>VLOOKUP($A6,'ANNEX 2_310 MUN ALFABÈTIC'!$A$4:$Q$313,15,0)</f>
        <v>133.75345384411074</v>
      </c>
      <c r="O6" s="400">
        <f>VLOOKUP($A6,'ANNEX 2_310 MUN ALFABÈTIC'!$A$4:$Q$313,16,0)</f>
        <v>108.46945615031963</v>
      </c>
      <c r="P6" s="401">
        <f>VLOOKUP($A6,'ANNEX 2_310 MUN ALFABÈTIC'!$A$4:$Q$313,17,0)</f>
        <v>89.91676722807928</v>
      </c>
      <c r="Q6" s="402">
        <f>VLOOKUP($A6,'ANNEX 2_310 MUN ALFABÈTIC'!$A$4:$R$313,18,0)</f>
        <v>271</v>
      </c>
    </row>
    <row r="7" spans="1:17" ht="15" customHeight="1">
      <c r="A7" s="404" t="s">
        <v>186</v>
      </c>
      <c r="B7" s="405" t="s">
        <v>187</v>
      </c>
      <c r="C7" s="390">
        <f>VLOOKUP($A7,'ANNEX 2_310 MUN ALFABÈTIC'!$A$4:$Q$313,4,0)</f>
        <v>387</v>
      </c>
      <c r="D7" s="391">
        <f>VLOOKUP($A7,'ANNEX 2_310 MUN ALFABÈTIC'!$A$4:$Q$313,5,0)</f>
        <v>4.3715846994535497</v>
      </c>
      <c r="E7" s="392">
        <f>VLOOKUP($A7,'ANNEX 2_310 MUN ALFABÈTIC'!$A$4:$Q$313,6,0)</f>
        <v>14293</v>
      </c>
      <c r="F7" s="393">
        <f>VLOOKUP($A7,'ANNEX 2_310 MUN ALFABÈTIC'!$A$4:$Q$313,7,0)</f>
        <v>17.27289920169666</v>
      </c>
      <c r="G7" s="394">
        <f>VLOOKUP($A7,'ANNEX 2_310 MUN ALFABÈTIC'!$A$4:$Q$313,8,0)</f>
        <v>2.3255813953488373</v>
      </c>
      <c r="H7" s="395">
        <f>VLOOKUP($A7,'ANNEX 2_310 MUN ALFABÈTIC'!$A$4:$Q$313,9,0)</f>
        <v>1</v>
      </c>
      <c r="I7" s="396">
        <f>VLOOKUP($A7,'ANNEX 2_310 MUN ALFABÈTIC'!$A$4:$Q$313,10,0)</f>
        <v>20.873686494513272</v>
      </c>
      <c r="J7" s="397">
        <f>VLOOKUP($A7,'ANNEX 2_310 MUN ALFABÈTIC'!$A$4:$Q$313,11,0)</f>
        <v>218.75347962522017</v>
      </c>
      <c r="K7" s="398">
        <f>VLOOKUP($A7,'ANNEX 2_310 MUN ALFABÈTIC'!$A$4:$Q$313,12,0)</f>
        <v>93.885239252248567</v>
      </c>
      <c r="L7" s="398">
        <f>VLOOKUP($A7,'ANNEX 2_310 MUN ALFABÈTIC'!$A$4:$Q$313,13,0)</f>
        <v>133.57773150874979</v>
      </c>
      <c r="M7" s="399">
        <f>VLOOKUP($A7,'ANNEX 2_310 MUN ALFABÈTIC'!$A$4:$Q$313,14,0)</f>
        <v>124.79282368281257</v>
      </c>
      <c r="N7" s="398">
        <f>VLOOKUP($A7,'ANNEX 2_310 MUN ALFABÈTIC'!$A$4:$Q$313,15,0)</f>
        <v>1070.0276307528859</v>
      </c>
      <c r="O7" s="400">
        <f>VLOOKUP($A7,'ANNEX 2_310 MUN ALFABÈTIC'!$A$4:$Q$313,16,0)</f>
        <v>117.70314388387592</v>
      </c>
      <c r="P7" s="401">
        <f>VLOOKUP($A7,'ANNEX 2_310 MUN ALFABÈTIC'!$A$4:$Q$313,17,0)</f>
        <v>103.61561056984199</v>
      </c>
      <c r="Q7" s="402">
        <f>VLOOKUP($A7,'ANNEX 2_310 MUN ALFABÈTIC'!$A$4:$R$313,18,0)</f>
        <v>84</v>
      </c>
    </row>
    <row r="8" spans="1:17" ht="15" customHeight="1">
      <c r="A8" s="388" t="s">
        <v>201</v>
      </c>
      <c r="B8" s="389" t="s">
        <v>609</v>
      </c>
      <c r="C8" s="390">
        <f>VLOOKUP($A8,'ANNEX 2_310 MUN ALFABÈTIC'!$A$4:$Q$313,4,0)</f>
        <v>403</v>
      </c>
      <c r="D8" s="391">
        <f>VLOOKUP($A8,'ANNEX 2_310 MUN ALFABÈTIC'!$A$4:$Q$313,5,0)</f>
        <v>3.2258064516128995</v>
      </c>
      <c r="E8" s="392">
        <f>VLOOKUP($A8,'ANNEX 2_310 MUN ALFABÈTIC'!$A$4:$Q$313,6,0)</f>
        <v>16123</v>
      </c>
      <c r="F8" s="393">
        <f>VLOOKUP($A8,'ANNEX 2_310 MUN ALFABÈTIC'!$A$4:$Q$313,7,0)</f>
        <v>19.43995375012506</v>
      </c>
      <c r="G8" s="394">
        <f>VLOOKUP($A8,'ANNEX 2_310 MUN ALFABÈTIC'!$A$4:$Q$313,8,0)</f>
        <v>6.4516129032258061</v>
      </c>
      <c r="H8" s="395">
        <f>VLOOKUP($A8,'ANNEX 2_310 MUN ALFABÈTIC'!$A$4:$Q$313,9,0)</f>
        <v>2.2000000000000002</v>
      </c>
      <c r="I8" s="396">
        <f>VLOOKUP($A8,'ANNEX 2_310 MUN ALFABÈTIC'!$A$4:$Q$313,10,0)</f>
        <v>20.873686494513272</v>
      </c>
      <c r="J8" s="397">
        <f>VLOOKUP($A8,'ANNEX 2_310 MUN ALFABÈTIC'!$A$4:$Q$313,11,0)</f>
        <v>296.45280298936962</v>
      </c>
      <c r="K8" s="398">
        <f>VLOOKUP($A8,'ANNEX 2_310 MUN ALFABÈTIC'!$A$4:$Q$313,12,0)</f>
        <v>105.90580791044592</v>
      </c>
      <c r="L8" s="398">
        <f>VLOOKUP($A8,'ANNEX 2_310 MUN ALFABÈTIC'!$A$4:$Q$313,13,0)</f>
        <v>118.68725211998471</v>
      </c>
      <c r="M8" s="399">
        <f>VLOOKUP($A8,'ANNEX 2_310 MUN ALFABÈTIC'!$A$4:$Q$313,14,0)</f>
        <v>44.983459699618493</v>
      </c>
      <c r="N8" s="398">
        <f>VLOOKUP($A8,'ANNEX 2_310 MUN ALFABÈTIC'!$A$4:$Q$313,15,0)</f>
        <v>486.3761957967663</v>
      </c>
      <c r="O8" s="400">
        <f>VLOOKUP($A8,'ANNEX 2_310 MUN ALFABÈTIC'!$A$4:$Q$313,16,0)</f>
        <v>117.70314388387592</v>
      </c>
      <c r="P8" s="401">
        <f>VLOOKUP($A8,'ANNEX 2_310 MUN ALFABÈTIC'!$A$4:$Q$313,17,0)</f>
        <v>98.947074167393481</v>
      </c>
      <c r="Q8" s="402">
        <f>VLOOKUP($A8,'ANNEX 2_310 MUN ALFABÈTIC'!$A$4:$R$313,18,0)</f>
        <v>132</v>
      </c>
    </row>
    <row r="9" spans="1:17" ht="15" customHeight="1">
      <c r="A9" s="388" t="s">
        <v>228</v>
      </c>
      <c r="B9" s="389" t="s">
        <v>229</v>
      </c>
      <c r="C9" s="390">
        <f>VLOOKUP($A9,'ANNEX 2_310 MUN ALFABÈTIC'!$A$4:$Q$313,4,0)</f>
        <v>93</v>
      </c>
      <c r="D9" s="391">
        <f>VLOOKUP($A9,'ANNEX 2_310 MUN ALFABÈTIC'!$A$4:$Q$313,5,0)</f>
        <v>4.7619047619047601</v>
      </c>
      <c r="E9" s="392">
        <f>VLOOKUP($A9,'ANNEX 2_310 MUN ALFABÈTIC'!$A$4:$Q$313,6,0)</f>
        <v>15810.715243516761</v>
      </c>
      <c r="F9" s="393">
        <f>VLOOKUP($A9,'ANNEX 2_310 MUN ALFABÈTIC'!$A$4:$Q$313,7,0)</f>
        <v>17.48745780535144</v>
      </c>
      <c r="G9" s="394">
        <f>VLOOKUP($A9,'ANNEX 2_310 MUN ALFABÈTIC'!$A$4:$Q$313,8,0)</f>
        <v>1.0752688172043012</v>
      </c>
      <c r="H9" s="395">
        <f>VLOOKUP($A9,'ANNEX 2_310 MUN ALFABÈTIC'!$A$4:$Q$313,9,0)</f>
        <v>3.5</v>
      </c>
      <c r="I9" s="396">
        <f>VLOOKUP($A9,'ANNEX 2_310 MUN ALFABÈTIC'!$A$4:$Q$313,10,0)</f>
        <v>20.873686494513272</v>
      </c>
      <c r="J9" s="397">
        <f>VLOOKUP($A9,'ANNEX 2_310 MUN ALFABÈTIC'!$A$4:$Q$313,11,0)</f>
        <v>200.8228665411857</v>
      </c>
      <c r="K9" s="398">
        <f>VLOOKUP($A9,'ANNEX 2_310 MUN ALFABÈTIC'!$A$4:$Q$313,12,0)</f>
        <v>103.8545290272682</v>
      </c>
      <c r="L9" s="398">
        <f>VLOOKUP($A9,'ANNEX 2_310 MUN ALFABÈTIC'!$A$4:$Q$313,13,0)</f>
        <v>131.93882825186131</v>
      </c>
      <c r="M9" s="399">
        <f>VLOOKUP($A9,'ANNEX 2_310 MUN ALFABÈTIC'!$A$4:$Q$313,14,0)</f>
        <v>269.9007581977109</v>
      </c>
      <c r="N9" s="398">
        <f>VLOOKUP($A9,'ANNEX 2_310 MUN ALFABÈTIC'!$A$4:$Q$313,15,0)</f>
        <v>305.72218021511026</v>
      </c>
      <c r="O9" s="400">
        <f>VLOOKUP($A9,'ANNEX 2_310 MUN ALFABÈTIC'!$A$4:$Q$313,16,0)</f>
        <v>117.70314388387592</v>
      </c>
      <c r="P9" s="401">
        <f>VLOOKUP($A9,'ANNEX 2_310 MUN ALFABÈTIC'!$A$4:$Q$313,17,0)</f>
        <v>112.50300978221244</v>
      </c>
      <c r="Q9" s="402">
        <f>VLOOKUP($A9,'ANNEX 2_310 MUN ALFABÈTIC'!$A$4:$R$313,18,0)</f>
        <v>50</v>
      </c>
    </row>
    <row r="10" spans="1:17" ht="15" customHeight="1">
      <c r="A10" s="408" t="s">
        <v>297</v>
      </c>
      <c r="B10" s="409" t="s">
        <v>298</v>
      </c>
      <c r="C10" s="410">
        <f>VLOOKUP($A10,'ANNEX 2_310 MUN ALFABÈTIC'!$A$4:$Q$313,4,0)</f>
        <v>6670</v>
      </c>
      <c r="D10" s="391">
        <f>VLOOKUP($A10,'ANNEX 2_310 MUN ALFABÈTIC'!$A$4:$Q$313,5,0)</f>
        <v>9.0230056767254307</v>
      </c>
      <c r="E10" s="392">
        <f>VLOOKUP($A10,'ANNEX 2_310 MUN ALFABÈTIC'!$A$4:$Q$313,6,0)</f>
        <v>14943</v>
      </c>
      <c r="F10" s="403">
        <f>VLOOKUP($A10,'ANNEX 2_310 MUN ALFABÈTIC'!$A$4:$Q$313,7,0)</f>
        <v>17.832407866732812</v>
      </c>
      <c r="G10" s="394">
        <f>VLOOKUP($A10,'ANNEX 2_310 MUN ALFABÈTIC'!$A$4:$Q$313,8,0)</f>
        <v>3.313343328335832</v>
      </c>
      <c r="H10" s="395">
        <f>VLOOKUP($A10,'ANNEX 2_310 MUN ALFABÈTIC'!$A$4:$Q$313,9,0)</f>
        <v>11.2</v>
      </c>
      <c r="I10" s="396">
        <f>VLOOKUP($A10,'ANNEX 2_310 MUN ALFABÈTIC'!$A$4:$Q$313,10,0)</f>
        <v>28.571428571428569</v>
      </c>
      <c r="J10" s="397">
        <f>VLOOKUP($A10,'ANNEX 2_310 MUN ALFABÈTIC'!$A$4:$Q$313,11,0)</f>
        <v>105.98456863975842</v>
      </c>
      <c r="K10" s="398">
        <f>VLOOKUP($A10,'ANNEX 2_310 MUN ALFABÈTIC'!$A$4:$Q$313,12,0)</f>
        <v>98.154840141772212</v>
      </c>
      <c r="L10" s="398">
        <f>VLOOKUP($A10,'ANNEX 2_310 MUN ALFABÈTIC'!$A$4:$Q$313,13,0)</f>
        <v>129.38660382742052</v>
      </c>
      <c r="M10" s="399">
        <f>VLOOKUP($A10,'ANNEX 2_310 MUN ALFABÈTIC'!$A$4:$Q$313,14,0)</f>
        <v>87.59003829994316</v>
      </c>
      <c r="N10" s="398">
        <f>VLOOKUP($A10,'ANNEX 2_310 MUN ALFABÈTIC'!$A$4:$Q$313,15,0)</f>
        <v>95.538181317221955</v>
      </c>
      <c r="O10" s="400">
        <f>VLOOKUP($A10,'ANNEX 2_310 MUN ALFABÈTIC'!$A$4:$Q$313,16,0)</f>
        <v>85.991448369771476</v>
      </c>
      <c r="P10" s="401">
        <f>VLOOKUP($A10,'ANNEX 2_310 MUN ALFABÈTIC'!$A$4:$Q$313,17,0)</f>
        <v>91.735258874742073</v>
      </c>
      <c r="Q10" s="402">
        <f>VLOOKUP($A10,'ANNEX 2_310 MUN ALFABÈTIC'!$A$4:$R$313,18,0)</f>
        <v>243</v>
      </c>
    </row>
    <row r="11" spans="1:17" ht="15" customHeight="1">
      <c r="A11" s="388" t="s">
        <v>278</v>
      </c>
      <c r="B11" s="389" t="s">
        <v>279</v>
      </c>
      <c r="C11" s="390">
        <f>VLOOKUP($A11,'ANNEX 2_310 MUN ALFABÈTIC'!$A$4:$Q$313,4,0)</f>
        <v>752</v>
      </c>
      <c r="D11" s="391">
        <f>VLOOKUP($A11,'ANNEX 2_310 MUN ALFABÈTIC'!$A$4:$Q$313,5,0)</f>
        <v>13.649025069637899</v>
      </c>
      <c r="E11" s="392">
        <f>VLOOKUP($A11,'ANNEX 2_310 MUN ALFABÈTIC'!$A$4:$Q$313,6,0)</f>
        <v>14567</v>
      </c>
      <c r="F11" s="393">
        <f>VLOOKUP($A11,'ANNEX 2_310 MUN ALFABÈTIC'!$A$4:$Q$313,7,0)</f>
        <v>12.573972914532833</v>
      </c>
      <c r="G11" s="394">
        <f>VLOOKUP($A11,'ANNEX 2_310 MUN ALFABÈTIC'!$A$4:$Q$313,8,0)</f>
        <v>3.8563829787234041</v>
      </c>
      <c r="H11" s="395">
        <f>VLOOKUP($A11,'ANNEX 2_310 MUN ALFABÈTIC'!$A$4:$Q$313,9,0)</f>
        <v>1.5</v>
      </c>
      <c r="I11" s="396">
        <f>VLOOKUP($A11,'ANNEX 2_310 MUN ALFABÈTIC'!$A$4:$Q$313,10,0)</f>
        <v>26.315789473684209</v>
      </c>
      <c r="J11" s="397">
        <f>VLOOKUP($A11,'ANNEX 2_310 MUN ALFABÈTIC'!$A$4:$Q$313,11,0)</f>
        <v>70.063565683465072</v>
      </c>
      <c r="K11" s="398">
        <f>VLOOKUP($A11,'ANNEX 2_310 MUN ALFABÈTIC'!$A$4:$Q$313,12,0)</f>
        <v>95.685040242601602</v>
      </c>
      <c r="L11" s="398">
        <f>VLOOKUP($A11,'ANNEX 2_310 MUN ALFABÈTIC'!$A$4:$Q$313,13,0)</f>
        <v>183.49607619046301</v>
      </c>
      <c r="M11" s="399">
        <f>VLOOKUP($A11,'ANNEX 2_310 MUN ALFABÈTIC'!$A$4:$Q$313,14,0)</f>
        <v>75.255977072554174</v>
      </c>
      <c r="N11" s="398">
        <f>VLOOKUP($A11,'ANNEX 2_310 MUN ALFABÈTIC'!$A$4:$Q$313,15,0)</f>
        <v>713.35175383525723</v>
      </c>
      <c r="O11" s="400">
        <f>VLOOKUP($A11,'ANNEX 2_310 MUN ALFABÈTIC'!$A$4:$Q$313,16,0)</f>
        <v>93.362143944323307</v>
      </c>
      <c r="P11" s="401">
        <f>VLOOKUP($A11,'ANNEX 2_310 MUN ALFABÈTIC'!$A$4:$Q$313,17,0)</f>
        <v>97.725189954327973</v>
      </c>
      <c r="Q11" s="402">
        <f>VLOOKUP($A11,'ANNEX 2_310 MUN ALFABÈTIC'!$A$4:$R$313,18,0)</f>
        <v>147</v>
      </c>
    </row>
    <row r="12" spans="1:17" ht="15" customHeight="1">
      <c r="A12" s="388" t="s">
        <v>470</v>
      </c>
      <c r="B12" s="389" t="s">
        <v>471</v>
      </c>
      <c r="C12" s="390">
        <f>VLOOKUP($A12,'ANNEX 2_310 MUN ALFABÈTIC'!$A$4:$Q$313,4,0)</f>
        <v>677</v>
      </c>
      <c r="D12" s="391">
        <f>VLOOKUP($A12,'ANNEX 2_310 MUN ALFABÈTIC'!$A$4:$Q$313,5,0)</f>
        <v>7.0422535211267592</v>
      </c>
      <c r="E12" s="392">
        <f>VLOOKUP($A12,'ANNEX 2_310 MUN ALFABÈTIC'!$A$4:$Q$313,6,0)</f>
        <v>20462</v>
      </c>
      <c r="F12" s="393">
        <f>VLOOKUP($A12,'ANNEX 2_310 MUN ALFABÈTIC'!$A$4:$Q$313,7,0)</f>
        <v>16.342652413955129</v>
      </c>
      <c r="G12" s="394">
        <f>VLOOKUP($A12,'ANNEX 2_310 MUN ALFABÈTIC'!$A$4:$Q$313,8,0)</f>
        <v>2.2156573116691285</v>
      </c>
      <c r="H12" s="395">
        <f>VLOOKUP($A12,'ANNEX 2_310 MUN ALFABÈTIC'!$A$4:$Q$313,9,0)</f>
        <v>3</v>
      </c>
      <c r="I12" s="396">
        <f>VLOOKUP($A12,'ANNEX 2_310 MUN ALFABÈTIC'!$A$4:$Q$313,10,0)</f>
        <v>13.095238095238097</v>
      </c>
      <c r="J12" s="397">
        <f>VLOOKUP($A12,'ANNEX 2_310 MUN ALFABÈTIC'!$A$4:$Q$313,11,0)</f>
        <v>135.79450975642078</v>
      </c>
      <c r="K12" s="398">
        <f>VLOOKUP($A12,'ANNEX 2_310 MUN ALFABÈTIC'!$A$4:$Q$313,12,0)</f>
        <v>134.40703600220459</v>
      </c>
      <c r="L12" s="398">
        <f>VLOOKUP($A12,'ANNEX 2_310 MUN ALFABÈTIC'!$A$4:$Q$313,13,0)</f>
        <v>141.18116407907775</v>
      </c>
      <c r="M12" s="399">
        <f>VLOOKUP($A12,'ANNEX 2_310 MUN ALFABÈTIC'!$A$4:$Q$313,14,0)</f>
        <v>130.98409555544825</v>
      </c>
      <c r="N12" s="398">
        <f>VLOOKUP($A12,'ANNEX 2_310 MUN ALFABÈTIC'!$A$4:$Q$313,15,0)</f>
        <v>356.67587691762861</v>
      </c>
      <c r="O12" s="400">
        <f>VLOOKUP($A12,'ANNEX 2_310 MUN ALFABÈTIC'!$A$4:$Q$313,16,0)</f>
        <v>187.61770553404682</v>
      </c>
      <c r="P12" s="401">
        <f>VLOOKUP($A12,'ANNEX 2_310 MUN ALFABÈTIC'!$A$4:$Q$313,17,0)</f>
        <v>112.81869887148534</v>
      </c>
      <c r="Q12" s="402">
        <f>VLOOKUP($A12,'ANNEX 2_310 MUN ALFABÈTIC'!$A$4:$R$313,18,0)</f>
        <v>49</v>
      </c>
    </row>
    <row r="13" spans="1:17" ht="15" customHeight="1" thickBot="1">
      <c r="A13" s="388" t="s">
        <v>505</v>
      </c>
      <c r="B13" s="389" t="s">
        <v>506</v>
      </c>
      <c r="C13" s="390">
        <f>VLOOKUP($A13,'ANNEX 2_310 MUN ALFABÈTIC'!$A$4:$Q$313,4,0)</f>
        <v>1084</v>
      </c>
      <c r="D13" s="391">
        <f>VLOOKUP($A13,'ANNEX 2_310 MUN ALFABÈTIC'!$A$4:$Q$313,5,0)</f>
        <v>5.2953156822810596</v>
      </c>
      <c r="E13" s="392">
        <f>VLOOKUP($A13,'ANNEX 2_310 MUN ALFABÈTIC'!$A$4:$Q$313,6,0)</f>
        <v>15085</v>
      </c>
      <c r="F13" s="393">
        <f>VLOOKUP($A13,'ANNEX 2_310 MUN ALFABÈTIC'!$A$4:$Q$313,7,0)</f>
        <v>16.526673579905516</v>
      </c>
      <c r="G13" s="394">
        <f>VLOOKUP($A13,'ANNEX 2_310 MUN ALFABÈTIC'!$A$4:$Q$313,8,0)</f>
        <v>4.9815498154981546</v>
      </c>
      <c r="H13" s="395">
        <f>VLOOKUP($A13,'ANNEX 2_310 MUN ALFABÈTIC'!$A$4:$Q$313,9,0)</f>
        <v>4</v>
      </c>
      <c r="I13" s="396">
        <f>VLOOKUP($A13,'ANNEX 2_310 MUN ALFABÈTIC'!$A$4:$Q$313,10,0)</f>
        <v>23.484848484848484</v>
      </c>
      <c r="J13" s="397">
        <f>VLOOKUP($A13,'ANNEX 2_310 MUN ALFABÈTIC'!$A$4:$Q$313,11,0)</f>
        <v>180.59345690791599</v>
      </c>
      <c r="K13" s="398">
        <f>VLOOKUP($A13,'ANNEX 2_310 MUN ALFABÈTIC'!$A$4:$Q$313,12,0)</f>
        <v>99.087583720714306</v>
      </c>
      <c r="L13" s="398">
        <f>VLOOKUP($A13,'ANNEX 2_310 MUN ALFABÈTIC'!$A$4:$Q$313,13,0)</f>
        <v>139.60914038668426</v>
      </c>
      <c r="M13" s="399">
        <f>VLOOKUP($A13,'ANNEX 2_310 MUN ALFABÈTIC'!$A$4:$Q$313,14,0)</f>
        <v>58.258148523759196</v>
      </c>
      <c r="N13" s="398">
        <f>VLOOKUP($A13,'ANNEX 2_310 MUN ALFABÈTIC'!$A$4:$Q$313,15,0)</f>
        <v>267.50690768822147</v>
      </c>
      <c r="O13" s="400">
        <f>VLOOKUP($A13,'ANNEX 2_310 MUN ALFABÈTIC'!$A$4:$Q$313,16,0)</f>
        <v>104.6163242839616</v>
      </c>
      <c r="P13" s="401">
        <f>VLOOKUP($A13,'ANNEX 2_310 MUN ALFABÈTIC'!$A$4:$Q$313,17,0)</f>
        <v>95.019146682504996</v>
      </c>
      <c r="Q13" s="429">
        <f>VLOOKUP($A13,'ANNEX 2_310 MUN ALFABÈTIC'!$A$4:$R$313,18,0)</f>
        <v>191</v>
      </c>
    </row>
    <row r="14" spans="1:17" ht="15.75" customHeight="1" thickBot="1">
      <c r="A14" s="520" t="s">
        <v>1029</v>
      </c>
      <c r="B14" s="521"/>
      <c r="C14" s="522"/>
      <c r="D14" s="489">
        <f>VLOOKUP(A1,'ANNEX 3_COMARQUES ALFABÈTIC'!$A$4:$N$15,2,0)</f>
        <v>7.8855156247306795</v>
      </c>
      <c r="E14" s="490">
        <f>VLOOKUP(A1,'ANNEX 3_COMARQUES ALFABÈTIC'!$A$4:$N$15,3,0)</f>
        <v>15416.137886395354</v>
      </c>
      <c r="F14" s="491">
        <f>VLOOKUP(A1,'ANNEX 3_COMARQUES ALFABÈTIC'!$A$4:$N$15,4,0)</f>
        <v>17.686560011304472</v>
      </c>
      <c r="G14" s="492">
        <f>VLOOKUP(A1,'ANNEX 3_COMARQUES ALFABÈTIC'!$A$4:$N$15,5,0)</f>
        <v>3.8246523043359693</v>
      </c>
      <c r="H14" s="493">
        <f>VLOOKUP(A1,'ANNEX 3_COMARQUES ALFABÈTIC'!$A$4:$N$15,6,0)</f>
        <v>7.6949890919007364</v>
      </c>
      <c r="I14" s="494">
        <f>VLOOKUP(A1,'ANNEX 3_COMARQUES ALFABÈTIC'!$A$4:$N$15,7,0)</f>
        <v>24.374091434043205</v>
      </c>
      <c r="J14" s="495">
        <f>VLOOKUP($A$1,'ANNEX 3_COMARQUES ALFABÈTIC'!$A$4:$N$15,8,0)</f>
        <v>121.23903640381138</v>
      </c>
      <c r="K14" s="496">
        <f>VLOOKUP($A$1,'ANNEX 3_COMARQUES ALFABÈTIC'!$A$4:$N$15,9,0)</f>
        <v>91.4632123730876</v>
      </c>
      <c r="L14" s="496">
        <f>VLOOKUP($A$1,'ANNEX 3_COMARQUES ALFABÈTIC'!$A$4:$N$15,10,0)</f>
        <v>129.88895850896859</v>
      </c>
      <c r="M14" s="497">
        <f>VLOOKUP($A$1,'ANNEX 3_COMARQUES ALFABÈTIC'!$A$4:$N$15,11,0)</f>
        <v>75.293437657872616</v>
      </c>
      <c r="N14" s="496">
        <f>VLOOKUP($A$1,'ANNEX 3_COMARQUES ALFABÈTIC'!$A$4:$N$15,12,0)</f>
        <v>140.42293352266535</v>
      </c>
      <c r="O14" s="498">
        <f>VLOOKUP($A$1,'ANNEX 3_COMARQUES ALFABÈTIC'!$A$4:$N$15,13,0)</f>
        <v>107.12006007470352</v>
      </c>
      <c r="P14" s="499">
        <f>VLOOKUP($A$1,'ANNEX 3_COMARQUES ALFABÈTIC'!$A$4:$N$15,14,0)</f>
        <v>112.70180106465071</v>
      </c>
      <c r="Q14" s="439"/>
    </row>
    <row r="15" spans="1:17" ht="15.75" customHeight="1" thickBot="1">
      <c r="A15" s="520" t="s">
        <v>1033</v>
      </c>
      <c r="B15" s="521"/>
      <c r="C15" s="522"/>
      <c r="D15" s="458">
        <f>'ANNEX 2_310 MUN ALFABÈTIC'!$E$314</f>
        <v>9.5629936448183628</v>
      </c>
      <c r="E15" s="459">
        <f>'ANNEX 2_310 MUN ALFABÈTIC'!$F$314</f>
        <v>15223.905391131739</v>
      </c>
      <c r="F15" s="460">
        <f>'ANNEX 2_310 MUN ALFABÈTIC'!$G$314</f>
        <v>23.072746919419348</v>
      </c>
      <c r="G15" s="461">
        <f>'ANNEX 2_310 MUN ALFABÈTIC'!$H$314</f>
        <v>2.9021586902979668</v>
      </c>
      <c r="H15" s="462">
        <f>'ANNEX 2_310 MUN ALFABÈTIC'!$I$314</f>
        <v>10.700276307528855</v>
      </c>
      <c r="I15" s="463">
        <f>'ANNEX 2_310 MUN ALFABÈTIC'!$J$314</f>
        <v>24.574152050227696</v>
      </c>
      <c r="J15" s="500">
        <v>100</v>
      </c>
      <c r="K15" s="501">
        <v>100</v>
      </c>
      <c r="L15" s="501">
        <v>100</v>
      </c>
      <c r="M15" s="502">
        <v>100</v>
      </c>
      <c r="N15" s="501">
        <v>100</v>
      </c>
      <c r="O15" s="503">
        <v>100</v>
      </c>
      <c r="P15" s="504">
        <v>100</v>
      </c>
      <c r="Q15" s="439"/>
    </row>
    <row r="16" spans="1:17" ht="9" customHeight="1">
      <c r="A16" s="288"/>
      <c r="B16" s="291"/>
      <c r="C16" s="292"/>
      <c r="D16" s="293"/>
      <c r="E16" s="294"/>
      <c r="F16" s="295"/>
      <c r="G16" s="296"/>
      <c r="H16" s="293"/>
      <c r="I16" s="297"/>
      <c r="J16" s="298"/>
      <c r="K16" s="298"/>
      <c r="L16" s="298"/>
      <c r="M16" s="299"/>
      <c r="N16" s="298"/>
      <c r="O16" s="299"/>
      <c r="P16" s="92"/>
      <c r="Q16" s="289"/>
    </row>
    <row r="17" spans="1:17" ht="28.5" customHeight="1">
      <c r="A17" s="527" t="s">
        <v>1044</v>
      </c>
      <c r="B17" s="527"/>
      <c r="C17" s="527"/>
      <c r="D17" s="527"/>
      <c r="E17" s="527"/>
      <c r="F17" s="527"/>
      <c r="G17" s="527"/>
      <c r="H17" s="527"/>
      <c r="I17" s="527"/>
      <c r="J17" s="527"/>
      <c r="K17" s="527"/>
      <c r="L17" s="527"/>
      <c r="M17" s="527"/>
      <c r="N17" s="527"/>
      <c r="O17" s="527"/>
      <c r="P17" s="527"/>
      <c r="Q17" s="527"/>
    </row>
    <row r="18" spans="1:17" ht="15.75" customHeight="1">
      <c r="B18" s="291"/>
      <c r="C18" s="292"/>
      <c r="D18" s="293"/>
      <c r="E18" s="294"/>
      <c r="F18" s="295"/>
      <c r="G18" s="296"/>
      <c r="H18" s="293"/>
      <c r="I18" s="297"/>
      <c r="J18" s="298"/>
      <c r="K18" s="298"/>
      <c r="L18" s="298"/>
      <c r="M18" s="299"/>
      <c r="N18" s="298"/>
      <c r="O18" s="299"/>
      <c r="P18" s="92"/>
      <c r="Q18" s="289"/>
    </row>
    <row r="19" spans="1:17" ht="15.75" customHeight="1">
      <c r="A19" s="288"/>
      <c r="B19" s="291"/>
      <c r="C19" s="292"/>
      <c r="D19" s="293"/>
      <c r="E19" s="294"/>
      <c r="F19" s="295"/>
      <c r="G19" s="296"/>
      <c r="H19" s="293"/>
      <c r="I19" s="297"/>
      <c r="J19" s="298"/>
      <c r="K19" s="298"/>
      <c r="L19" s="298"/>
      <c r="M19" s="299"/>
      <c r="N19" s="298"/>
      <c r="O19" s="299"/>
      <c r="P19" s="92"/>
      <c r="Q19" s="289"/>
    </row>
    <row r="20" spans="1:17" ht="15.75" customHeight="1">
      <c r="A20" s="288"/>
      <c r="B20" s="291"/>
      <c r="C20" s="292"/>
      <c r="D20" s="293"/>
      <c r="E20" s="294"/>
      <c r="F20" s="295"/>
      <c r="G20" s="296"/>
      <c r="H20" s="293"/>
      <c r="I20" s="297"/>
      <c r="J20" s="298"/>
      <c r="K20" s="298"/>
      <c r="L20" s="298"/>
      <c r="M20" s="299"/>
      <c r="N20" s="298"/>
      <c r="O20" s="299"/>
      <c r="P20" s="92"/>
      <c r="Q20" s="289"/>
    </row>
    <row r="21" spans="1:17" ht="15" customHeight="1">
      <c r="A21" s="301"/>
      <c r="D21" s="31"/>
      <c r="E21" s="31"/>
      <c r="F21" s="31"/>
      <c r="G21" s="31"/>
      <c r="H21" s="31"/>
      <c r="I21" s="31"/>
    </row>
    <row r="22" spans="1:17" ht="15" customHeight="1">
      <c r="A22" s="301"/>
    </row>
    <row r="23" spans="1:17" ht="15" customHeight="1">
      <c r="A23" s="301"/>
    </row>
    <row r="24" spans="1:17">
      <c r="D24"/>
      <c r="E24"/>
      <c r="F24"/>
      <c r="G24"/>
      <c r="H24"/>
      <c r="I24"/>
      <c r="M24"/>
      <c r="O24"/>
      <c r="P24"/>
    </row>
    <row r="25" spans="1:17">
      <c r="C25" s="33"/>
      <c r="F25"/>
    </row>
  </sheetData>
  <mergeCells count="5">
    <mergeCell ref="D2:I2"/>
    <mergeCell ref="A14:C14"/>
    <mergeCell ref="A15:C15"/>
    <mergeCell ref="A17:Q17"/>
    <mergeCell ref="J2:Q2"/>
  </mergeCells>
  <conditionalFormatting sqref="J4:P13">
    <cfRule type="cellIs" dxfId="159" priority="40" operator="greaterThanOrEqual">
      <formula>110</formula>
    </cfRule>
    <cfRule type="cellIs" dxfId="158" priority="41" operator="between">
      <formula>100.0001</formula>
      <formula>110</formula>
    </cfRule>
    <cfRule type="cellIs" dxfId="157" priority="42" operator="between">
      <formula>90.0001</formula>
      <formula>100</formula>
    </cfRule>
    <cfRule type="cellIs" dxfId="156" priority="43" operator="lessThanOrEqual">
      <formula>90</formula>
    </cfRule>
  </conditionalFormatting>
  <pageMargins left="0.23622047244094491" right="0.23622047244094491" top="0.55118110236220474" bottom="0.55118110236220474" header="0.31496062992125984" footer="0.31496062992125984"/>
  <pageSetup paperSize="8" scale="86" fitToHeight="5" orientation="landscape" r:id="rId1"/>
  <headerFooter>
    <oddHeader>&amp;L&amp;"Arial Rounded MT Bold,Negreta"&amp;16&amp;K08-018Annex 4: Valor dels municipis a l'Índex de vulnerabilitat social (per comarques). 2023</oddHeader>
    <oddFooter>&amp;L&amp;"Segoe UI,Normal"Els municipis apareixen per ordre alfabètic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92D050"/>
    <pageSetUpPr fitToPage="1"/>
  </sheetPr>
  <dimension ref="A1:Q62"/>
  <sheetViews>
    <sheetView zoomScale="85" zoomScaleNormal="85" workbookViewId="0">
      <pane xSplit="3" ySplit="3" topLeftCell="D26" activePane="bottomRight" state="frozen"/>
      <selection activeCell="D14" sqref="D14"/>
      <selection pane="topRight" activeCell="D14" sqref="D14"/>
      <selection pane="bottomLeft" activeCell="D14" sqref="D14"/>
      <selection pane="bottomRight" activeCell="Q57" sqref="Q57"/>
    </sheetView>
  </sheetViews>
  <sheetFormatPr defaultColWidth="9.1796875" defaultRowHeight="14.5"/>
  <cols>
    <col min="1" max="1" width="11.7265625" style="300" customWidth="1"/>
    <col min="2" max="2" width="33.453125" customWidth="1"/>
    <col min="3" max="3" width="11" customWidth="1"/>
    <col min="4" max="5" width="13" style="10" customWidth="1"/>
    <col min="6" max="6" width="14.6328125" style="10" customWidth="1"/>
    <col min="7" max="7" width="13" style="48" customWidth="1"/>
    <col min="8" max="8" width="13" style="10" customWidth="1"/>
    <col min="9" max="9" width="13.81640625" style="10" customWidth="1"/>
    <col min="10" max="11" width="13.1796875" customWidth="1"/>
    <col min="12" max="12" width="14.90625" customWidth="1"/>
    <col min="13" max="13" width="13.1796875" style="53" customWidth="1"/>
    <col min="14" max="14" width="13.1796875" customWidth="1"/>
    <col min="15" max="15" width="14.26953125" style="53" customWidth="1"/>
    <col min="16" max="16" width="15.36328125" style="53" customWidth="1"/>
    <col min="17" max="17" width="7.7265625" customWidth="1"/>
  </cols>
  <sheetData>
    <row r="1" spans="1:17" ht="25.5" customHeight="1" thickBot="1">
      <c r="A1" s="472" t="s">
        <v>635</v>
      </c>
      <c r="B1" s="303"/>
      <c r="C1" s="303"/>
      <c r="D1" s="304"/>
      <c r="E1" s="304"/>
      <c r="F1" s="304"/>
      <c r="G1" s="305"/>
      <c r="H1" s="304"/>
      <c r="I1" s="304"/>
      <c r="J1" s="303"/>
      <c r="K1" s="303"/>
      <c r="L1" s="303"/>
      <c r="M1" s="306"/>
      <c r="N1" s="303"/>
      <c r="O1" s="306"/>
      <c r="P1" s="306"/>
      <c r="Q1" s="303"/>
    </row>
    <row r="2" spans="1:17" ht="15.75" customHeight="1" thickBot="1">
      <c r="A2" s="302"/>
      <c r="B2" s="303"/>
      <c r="C2" s="303"/>
      <c r="D2" s="528" t="s">
        <v>1017</v>
      </c>
      <c r="E2" s="529"/>
      <c r="F2" s="529"/>
      <c r="G2" s="529"/>
      <c r="H2" s="529"/>
      <c r="I2" s="529"/>
      <c r="J2" s="533" t="s">
        <v>1037</v>
      </c>
      <c r="K2" s="534"/>
      <c r="L2" s="534"/>
      <c r="M2" s="534"/>
      <c r="N2" s="534"/>
      <c r="O2" s="534"/>
      <c r="P2" s="534"/>
      <c r="Q2" s="535"/>
    </row>
    <row r="3" spans="1:17" ht="88" customHeight="1" thickBot="1">
      <c r="A3" s="307" t="s">
        <v>57</v>
      </c>
      <c r="B3" s="308" t="s">
        <v>1018</v>
      </c>
      <c r="C3" s="309" t="s">
        <v>644</v>
      </c>
      <c r="D3" s="310" t="s">
        <v>2</v>
      </c>
      <c r="E3" s="311" t="s">
        <v>1045</v>
      </c>
      <c r="F3" s="311" t="s">
        <v>1047</v>
      </c>
      <c r="G3" s="312" t="s">
        <v>1038</v>
      </c>
      <c r="H3" s="311" t="s">
        <v>1039</v>
      </c>
      <c r="I3" s="311" t="s">
        <v>1040</v>
      </c>
      <c r="J3" s="313" t="s">
        <v>1034</v>
      </c>
      <c r="K3" s="314" t="s">
        <v>1046</v>
      </c>
      <c r="L3" s="314" t="s">
        <v>1048</v>
      </c>
      <c r="M3" s="315" t="s">
        <v>1041</v>
      </c>
      <c r="N3" s="314" t="s">
        <v>1042</v>
      </c>
      <c r="O3" s="316" t="s">
        <v>1043</v>
      </c>
      <c r="P3" s="317" t="s">
        <v>1028</v>
      </c>
      <c r="Q3" s="317" t="s">
        <v>1016</v>
      </c>
    </row>
    <row r="4" spans="1:17" ht="15" customHeight="1">
      <c r="A4" s="319" t="s">
        <v>64</v>
      </c>
      <c r="B4" s="320" t="s">
        <v>65</v>
      </c>
      <c r="C4" s="321">
        <f>VLOOKUP($A4,'ANNEX 2_310 MUN ALFABÈTIC'!$A$4:$Q$313,4,0)</f>
        <v>273</v>
      </c>
      <c r="D4" s="322">
        <f>VLOOKUP($A4,'ANNEX 2_310 MUN ALFABÈTIC'!$A$4:$Q$313,5,0)</f>
        <v>5.7971014492753605</v>
      </c>
      <c r="E4" s="323">
        <f>VLOOKUP($A4,'ANNEX 2_310 MUN ALFABÈTIC'!$A$4:$Q$313,6,0)</f>
        <v>18466</v>
      </c>
      <c r="F4" s="324">
        <f>VLOOKUP($A4,'ANNEX 2_310 MUN ALFABÈTIC'!$A$4:$Q$313,7,0)</f>
        <v>16.681181847465162</v>
      </c>
      <c r="G4" s="325">
        <f>VLOOKUP($A4,'ANNEX 2_310 MUN ALFABÈTIC'!$A$4:$Q$313,8,0)</f>
        <v>2.9304029304029302</v>
      </c>
      <c r="H4" s="326">
        <f>VLOOKUP($A4,'ANNEX 2_310 MUN ALFABÈTIC'!$A$4:$Q$313,9,0)</f>
        <v>5.9</v>
      </c>
      <c r="I4" s="327">
        <f>VLOOKUP($A4,'ANNEX 2_310 MUN ALFABÈTIC'!$A$4:$Q$313,10,0)</f>
        <v>21.352777058872839</v>
      </c>
      <c r="J4" s="328">
        <f>VLOOKUP($A4,'ANNEX 2_310 MUN ALFABÈTIC'!$A$4:$Q$313,11,0)</f>
        <v>164.96164037311681</v>
      </c>
      <c r="K4" s="329">
        <f>VLOOKUP($A4,'ANNEX 2_310 MUN ALFABÈTIC'!$A$4:$Q$313,12,0)</f>
        <v>121.29607696299041</v>
      </c>
      <c r="L4" s="329">
        <f>VLOOKUP($A4,'ANNEX 2_310 MUN ALFABÈTIC'!$A$4:$Q$313,13,0)</f>
        <v>138.31602059374131</v>
      </c>
      <c r="M4" s="330">
        <f>VLOOKUP($A4,'ANNEX 2_310 MUN ALFABÈTIC'!$A$4:$Q$313,14,0)</f>
        <v>99.036165306418127</v>
      </c>
      <c r="N4" s="329">
        <f>VLOOKUP($A4,'ANNEX 2_310 MUN ALFABÈTIC'!$A$4:$Q$313,15,0)</f>
        <v>181.36061538184507</v>
      </c>
      <c r="O4" s="331">
        <f>VLOOKUP($A4,'ANNEX 2_310 MUN ALFABÈTIC'!$A$4:$Q$313,16,0)</f>
        <v>115.0622477852212</v>
      </c>
      <c r="P4" s="332">
        <f>VLOOKUP($A4,'ANNEX 2_310 MUN ALFABÈTIC'!$A$4:$Q$313,17,0)</f>
        <v>102.92226896544591</v>
      </c>
      <c r="Q4" s="318">
        <f>VLOOKUP($A4,'ANNEX 2_310 MUN ALFABÈTIC'!$A$4:$R$313,18,0)</f>
        <v>90</v>
      </c>
    </row>
    <row r="5" spans="1:17" ht="15" customHeight="1">
      <c r="A5" s="339" t="s">
        <v>88</v>
      </c>
      <c r="B5" s="340" t="s">
        <v>89</v>
      </c>
      <c r="C5" s="341">
        <f>VLOOKUP($A5,'ANNEX 2_310 MUN ALFABÈTIC'!$A$4:$Q$313,4,0)</f>
        <v>3965</v>
      </c>
      <c r="D5" s="322">
        <f>VLOOKUP($A5,'ANNEX 2_310 MUN ALFABÈTIC'!$A$4:$Q$313,5,0)</f>
        <v>10.1660795168596</v>
      </c>
      <c r="E5" s="323">
        <f>VLOOKUP($A5,'ANNEX 2_310 MUN ALFABÈTIC'!$A$4:$Q$313,6,0)</f>
        <v>13869</v>
      </c>
      <c r="F5" s="334">
        <f>VLOOKUP($A5,'ANNEX 2_310 MUN ALFABÈTIC'!$A$4:$Q$313,7,0)</f>
        <v>17.745807178377415</v>
      </c>
      <c r="G5" s="325">
        <f>VLOOKUP($A5,'ANNEX 2_310 MUN ALFABÈTIC'!$A$4:$Q$313,8,0)</f>
        <v>2.849936948297604</v>
      </c>
      <c r="H5" s="326">
        <f>VLOOKUP($A5,'ANNEX 2_310 MUN ALFABÈTIC'!$A$4:$Q$313,9,0)</f>
        <v>10.1</v>
      </c>
      <c r="I5" s="327">
        <f>VLOOKUP($A5,'ANNEX 2_310 MUN ALFABÈTIC'!$A$4:$Q$313,10,0)</f>
        <v>26.299212598425196</v>
      </c>
      <c r="J5" s="328">
        <f>VLOOKUP($A5,'ANNEX 2_310 MUN ALFABÈTIC'!$A$4:$Q$313,11,0)</f>
        <v>94.067665209178529</v>
      </c>
      <c r="K5" s="329">
        <f>VLOOKUP($A5,'ANNEX 2_310 MUN ALFABÈTIC'!$A$4:$Q$313,12,0)</f>
        <v>91.100145748928512</v>
      </c>
      <c r="L5" s="329">
        <f>VLOOKUP($A5,'ANNEX 2_310 MUN ALFABÈTIC'!$A$4:$Q$313,13,0)</f>
        <v>130.01801883395086</v>
      </c>
      <c r="M5" s="330">
        <f>VLOOKUP($A5,'ANNEX 2_310 MUN ALFABÈTIC'!$A$4:$Q$313,14,0)</f>
        <v>101.83238236311009</v>
      </c>
      <c r="N5" s="329">
        <f>VLOOKUP($A5,'ANNEX 2_310 MUN ALFABÈTIC'!$A$4:$Q$313,15,0)</f>
        <v>105.94332977751345</v>
      </c>
      <c r="O5" s="331">
        <f>VLOOKUP($A5,'ANNEX 2_310 MUN ALFABÈTIC'!$A$4:$Q$313,16,0)</f>
        <v>93.420991813181999</v>
      </c>
      <c r="P5" s="332">
        <f>VLOOKUP($A5,'ANNEX 2_310 MUN ALFABÈTIC'!$A$4:$Q$313,17,0)</f>
        <v>91.272089178368986</v>
      </c>
      <c r="Q5" s="333">
        <f>VLOOKUP($A5,'ANNEX 2_310 MUN ALFABÈTIC'!$A$4:$R$313,18,0)</f>
        <v>249</v>
      </c>
    </row>
    <row r="6" spans="1:17" ht="15" customHeight="1">
      <c r="A6" s="339" t="s">
        <v>103</v>
      </c>
      <c r="B6" s="338" t="s">
        <v>606</v>
      </c>
      <c r="C6" s="321">
        <f>VLOOKUP($A6,'ANNEX 2_310 MUN ALFABÈTIC'!$A$4:$Q$313,4,0)</f>
        <v>286</v>
      </c>
      <c r="D6" s="322">
        <f>VLOOKUP($A6,'ANNEX 2_310 MUN ALFABÈTIC'!$A$4:$Q$313,5,0)</f>
        <v>6.8965517241379297</v>
      </c>
      <c r="E6" s="323">
        <f>VLOOKUP($A6,'ANNEX 2_310 MUN ALFABÈTIC'!$A$4:$Q$313,6,0)</f>
        <v>23957</v>
      </c>
      <c r="F6" s="324">
        <f>VLOOKUP($A6,'ANNEX 2_310 MUN ALFABÈTIC'!$A$4:$Q$313,7,0)</f>
        <v>8.8434535438374304</v>
      </c>
      <c r="G6" s="325">
        <f>VLOOKUP($A6,'ANNEX 2_310 MUN ALFABÈTIC'!$A$4:$Q$313,8,0)</f>
        <v>1.3986013986013985</v>
      </c>
      <c r="H6" s="326">
        <f>VLOOKUP($A6,'ANNEX 2_310 MUN ALFABÈTIC'!$A$4:$Q$313,9,0)</f>
        <v>4</v>
      </c>
      <c r="I6" s="327">
        <f>VLOOKUP($A6,'ANNEX 2_310 MUN ALFABÈTIC'!$A$4:$Q$313,10,0)</f>
        <v>21.352777058872839</v>
      </c>
      <c r="J6" s="328">
        <f>VLOOKUP($A6,'ANNEX 2_310 MUN ALFABÈTIC'!$A$4:$Q$313,11,0)</f>
        <v>138.66340784986627</v>
      </c>
      <c r="K6" s="329">
        <f>VLOOKUP($A6,'ANNEX 2_310 MUN ALFABÈTIC'!$A$4:$Q$313,12,0)</f>
        <v>157.3643515543356</v>
      </c>
      <c r="L6" s="329">
        <f>VLOOKUP($A6,'ANNEX 2_310 MUN ALFABÈTIC'!$A$4:$Q$313,13,0)</f>
        <v>260.90199722367083</v>
      </c>
      <c r="M6" s="330">
        <f>VLOOKUP($A6,'ANNEX 2_310 MUN ALFABÈTIC'!$A$4:$Q$313,14,0)</f>
        <v>207.50434635630464</v>
      </c>
      <c r="N6" s="329">
        <f>VLOOKUP($A6,'ANNEX 2_310 MUN ALFABÈTIC'!$A$4:$Q$313,15,0)</f>
        <v>267.50690768822147</v>
      </c>
      <c r="O6" s="331">
        <f>VLOOKUP($A6,'ANNEX 2_310 MUN ALFABÈTIC'!$A$4:$Q$313,16,0)</f>
        <v>115.0622477852212</v>
      </c>
      <c r="P6" s="332">
        <f>VLOOKUP($A6,'ANNEX 2_310 MUN ALFABÈTIC'!$A$4:$Q$313,17,0)</f>
        <v>131.30557892899444</v>
      </c>
      <c r="Q6" s="333">
        <f>VLOOKUP($A6,'ANNEX 2_310 MUN ALFABÈTIC'!$A$4:$R$313,18,0)</f>
        <v>5</v>
      </c>
    </row>
    <row r="7" spans="1:17" ht="15" customHeight="1">
      <c r="A7" s="319" t="s">
        <v>123</v>
      </c>
      <c r="B7" s="320" t="s">
        <v>124</v>
      </c>
      <c r="C7" s="321">
        <f>VLOOKUP($A7,'ANNEX 2_310 MUN ALFABÈTIC'!$A$4:$Q$313,4,0)</f>
        <v>2596</v>
      </c>
      <c r="D7" s="322">
        <f>VLOOKUP($A7,'ANNEX 2_310 MUN ALFABÈTIC'!$A$4:$Q$313,5,0)</f>
        <v>4.7619047619047601</v>
      </c>
      <c r="E7" s="323">
        <f>VLOOKUP($A7,'ANNEX 2_310 MUN ALFABÈTIC'!$A$4:$Q$313,6,0)</f>
        <v>16654</v>
      </c>
      <c r="F7" s="334">
        <f>VLOOKUP($A7,'ANNEX 2_310 MUN ALFABÈTIC'!$A$4:$Q$313,7,0)</f>
        <v>17.95452354903675</v>
      </c>
      <c r="G7" s="325">
        <f>VLOOKUP($A7,'ANNEX 2_310 MUN ALFABÈTIC'!$A$4:$Q$313,8,0)</f>
        <v>2.2342064714946068</v>
      </c>
      <c r="H7" s="326">
        <f>VLOOKUP($A7,'ANNEX 2_310 MUN ALFABÈTIC'!$A$4:$Q$313,9,0)</f>
        <v>4.8</v>
      </c>
      <c r="I7" s="327">
        <f>VLOOKUP($A7,'ANNEX 2_310 MUN ALFABÈTIC'!$A$4:$Q$313,10,0)</f>
        <v>22.646310432569976</v>
      </c>
      <c r="J7" s="328">
        <f>VLOOKUP($A7,'ANNEX 2_310 MUN ALFABÈTIC'!$A$4:$Q$313,11,0)</f>
        <v>200.8228665411857</v>
      </c>
      <c r="K7" s="329">
        <f>VLOOKUP($A7,'ANNEX 2_310 MUN ALFABÈTIC'!$A$4:$Q$313,12,0)</f>
        <v>109.39374340634909</v>
      </c>
      <c r="L7" s="329">
        <f>VLOOKUP($A7,'ANNEX 2_310 MUN ALFABÈTIC'!$A$4:$Q$313,13,0)</f>
        <v>128.50659532347873</v>
      </c>
      <c r="M7" s="330">
        <f>VLOOKUP($A7,'ANNEX 2_310 MUN ALFABÈTIC'!$A$4:$Q$313,14,0)</f>
        <v>129.89662000023316</v>
      </c>
      <c r="N7" s="329">
        <f>VLOOKUP($A7,'ANNEX 2_310 MUN ALFABÈTIC'!$A$4:$Q$313,15,0)</f>
        <v>222.9224230735179</v>
      </c>
      <c r="O7" s="331">
        <f>VLOOKUP($A7,'ANNEX 2_310 MUN ALFABÈTIC'!$A$4:$Q$313,16,0)</f>
        <v>108.4900135130664</v>
      </c>
      <c r="P7" s="332">
        <f>VLOOKUP($A7,'ANNEX 2_310 MUN ALFABÈTIC'!$A$4:$Q$313,17,0)</f>
        <v>102.28863222246588</v>
      </c>
      <c r="Q7" s="333">
        <f>VLOOKUP($A7,'ANNEX 2_310 MUN ALFABÈTIC'!$A$4:$R$313,18,0)</f>
        <v>99</v>
      </c>
    </row>
    <row r="8" spans="1:17" ht="15" customHeight="1">
      <c r="A8" s="319" t="s">
        <v>180</v>
      </c>
      <c r="B8" s="320" t="s">
        <v>181</v>
      </c>
      <c r="C8" s="321">
        <f>VLOOKUP($A8,'ANNEX 2_310 MUN ALFABÈTIC'!$A$4:$Q$313,4,0)</f>
        <v>7737</v>
      </c>
      <c r="D8" s="322">
        <f>VLOOKUP($A8,'ANNEX 2_310 MUN ALFABÈTIC'!$A$4:$Q$313,5,0)</f>
        <v>7.4792960662525898</v>
      </c>
      <c r="E8" s="323">
        <f>VLOOKUP($A8,'ANNEX 2_310 MUN ALFABÈTIC'!$A$4:$Q$313,6,0)</f>
        <v>15311</v>
      </c>
      <c r="F8" s="334">
        <f>VLOOKUP($A8,'ANNEX 2_310 MUN ALFABÈTIC'!$A$4:$Q$313,7,0)</f>
        <v>19.534792758423603</v>
      </c>
      <c r="G8" s="325">
        <f>VLOOKUP($A8,'ANNEX 2_310 MUN ALFABÈTIC'!$A$4:$Q$313,8,0)</f>
        <v>3.489724699495929</v>
      </c>
      <c r="H8" s="326">
        <f>VLOOKUP($A8,'ANNEX 2_310 MUN ALFABÈTIC'!$A$4:$Q$313,9,0)</f>
        <v>5.2</v>
      </c>
      <c r="I8" s="327">
        <f>VLOOKUP($A8,'ANNEX 2_310 MUN ALFABÈTIC'!$A$4:$Q$313,10,0)</f>
        <v>21.192660550458715</v>
      </c>
      <c r="J8" s="328">
        <f>VLOOKUP($A8,'ANNEX 2_310 MUN ALFABÈTIC'!$A$4:$Q$313,11,0)</f>
        <v>127.85954132726002</v>
      </c>
      <c r="K8" s="329">
        <f>VLOOKUP($A8,'ANNEX 2_310 MUN ALFABÈTIC'!$A$4:$Q$313,12,0)</f>
        <v>100.57209110691791</v>
      </c>
      <c r="L8" s="329">
        <f>VLOOKUP($A8,'ANNEX 2_310 MUN ALFABÈTIC'!$A$4:$Q$313,13,0)</f>
        <v>118.11104015664638</v>
      </c>
      <c r="M8" s="330">
        <f>VLOOKUP($A8,'ANNEX 2_310 MUN ALFABÈTIC'!$A$4:$Q$313,14,0)</f>
        <v>83.162969580871732</v>
      </c>
      <c r="N8" s="329">
        <f>VLOOKUP($A8,'ANNEX 2_310 MUN ALFABÈTIC'!$A$4:$Q$313,15,0)</f>
        <v>205.77454437555497</v>
      </c>
      <c r="O8" s="331">
        <f>VLOOKUP($A8,'ANNEX 2_310 MUN ALFABÈTIC'!$A$4:$Q$313,16,0)</f>
        <v>115.93157541502895</v>
      </c>
      <c r="P8" s="332">
        <f>VLOOKUP($A8,'ANNEX 2_310 MUN ALFABÈTIC'!$A$4:$Q$313,17,0)</f>
        <v>93.795594963199292</v>
      </c>
      <c r="Q8" s="333">
        <f>VLOOKUP($A8,'ANNEX 2_310 MUN ALFABÈTIC'!$A$4:$R$313,18,0)</f>
        <v>207</v>
      </c>
    </row>
    <row r="9" spans="1:17" ht="15" customHeight="1">
      <c r="A9" s="339" t="s">
        <v>498</v>
      </c>
      <c r="B9" s="338" t="s">
        <v>626</v>
      </c>
      <c r="C9" s="321">
        <f>VLOOKUP($A9,'ANNEX 2_310 MUN ALFABÈTIC'!$A$4:$Q$313,4,0)</f>
        <v>2265</v>
      </c>
      <c r="D9" s="322">
        <f>VLOOKUP($A9,'ANNEX 2_310 MUN ALFABÈTIC'!$A$4:$Q$313,5,0)</f>
        <v>6.5727699530516395</v>
      </c>
      <c r="E9" s="323">
        <f>VLOOKUP($A9,'ANNEX 2_310 MUN ALFABÈTIC'!$A$4:$Q$313,6,0)</f>
        <v>16157</v>
      </c>
      <c r="F9" s="334">
        <f>VLOOKUP($A9,'ANNEX 2_310 MUN ALFABÈTIC'!$A$4:$Q$313,7,0)</f>
        <v>15.766472388723068</v>
      </c>
      <c r="G9" s="325">
        <f>VLOOKUP($A9,'ANNEX 2_310 MUN ALFABÈTIC'!$A$4:$Q$313,8,0)</f>
        <v>4.9448123620309055</v>
      </c>
      <c r="H9" s="326">
        <f>VLOOKUP($A9,'ANNEX 2_310 MUN ALFABÈTIC'!$A$4:$Q$313,9,0)</f>
        <v>5</v>
      </c>
      <c r="I9" s="327">
        <f>VLOOKUP($A9,'ANNEX 2_310 MUN ALFABÈTIC'!$A$4:$Q$313,10,0)</f>
        <v>16.519174041297934</v>
      </c>
      <c r="J9" s="328">
        <f>VLOOKUP($A9,'ANNEX 2_310 MUN ALFABÈTIC'!$A$4:$Q$313,11,0)</f>
        <v>145.49411759616518</v>
      </c>
      <c r="K9" s="329">
        <f>VLOOKUP($A9,'ANNEX 2_310 MUN ALFABÈTIC'!$A$4:$Q$313,12,0)</f>
        <v>106.12914088005178</v>
      </c>
      <c r="L9" s="329">
        <f>VLOOKUP($A9,'ANNEX 2_310 MUN ALFABÈTIC'!$A$4:$Q$313,13,0)</f>
        <v>146.34057860604301</v>
      </c>
      <c r="M9" s="330">
        <f>VLOOKUP($A9,'ANNEX 2_310 MUN ALFABÈTIC'!$A$4:$Q$313,14,0)</f>
        <v>58.690977085043698</v>
      </c>
      <c r="N9" s="329">
        <f>VLOOKUP($A9,'ANNEX 2_310 MUN ALFABÈTIC'!$A$4:$Q$313,15,0)</f>
        <v>214.00552615057717</v>
      </c>
      <c r="O9" s="331">
        <f>VLOOKUP($A9,'ANNEX 2_310 MUN ALFABÈTIC'!$A$4:$Q$313,16,0)</f>
        <v>148.73010712934965</v>
      </c>
      <c r="P9" s="332">
        <f>VLOOKUP($A9,'ANNEX 2_310 MUN ALFABÈTIC'!$A$4:$Q$313,17,0)</f>
        <v>98.659046672465394</v>
      </c>
      <c r="Q9" s="333">
        <f>VLOOKUP($A9,'ANNEX 2_310 MUN ALFABÈTIC'!$A$4:$R$313,18,0)</f>
        <v>138</v>
      </c>
    </row>
    <row r="10" spans="1:17" ht="15" customHeight="1">
      <c r="A10" s="339" t="s">
        <v>208</v>
      </c>
      <c r="B10" s="340" t="s">
        <v>209</v>
      </c>
      <c r="C10" s="341">
        <f>VLOOKUP($A10,'ANNEX 2_310 MUN ALFABÈTIC'!$A$4:$Q$313,4,0)</f>
        <v>2261</v>
      </c>
      <c r="D10" s="322">
        <f>VLOOKUP($A10,'ANNEX 2_310 MUN ALFABÈTIC'!$A$4:$Q$313,5,0)</f>
        <v>4.7822374039282707</v>
      </c>
      <c r="E10" s="323">
        <f>VLOOKUP($A10,'ANNEX 2_310 MUN ALFABÈTIC'!$A$4:$Q$313,6,0)</f>
        <v>17490</v>
      </c>
      <c r="F10" s="334">
        <f>VLOOKUP($A10,'ANNEX 2_310 MUN ALFABÈTIC'!$A$4:$Q$313,7,0)</f>
        <v>15.461255771586519</v>
      </c>
      <c r="G10" s="325">
        <f>VLOOKUP($A10,'ANNEX 2_310 MUN ALFABÈTIC'!$A$4:$Q$313,8,0)</f>
        <v>2.7421494913754976</v>
      </c>
      <c r="H10" s="326">
        <f>VLOOKUP($A10,'ANNEX 2_310 MUN ALFABÈTIC'!$A$4:$Q$313,9,0)</f>
        <v>2</v>
      </c>
      <c r="I10" s="327">
        <f>VLOOKUP($A10,'ANNEX 2_310 MUN ALFABÈTIC'!$A$4:$Q$313,10,0)</f>
        <v>9.8360655737704921</v>
      </c>
      <c r="J10" s="328">
        <f>VLOOKUP($A10,'ANNEX 2_310 MUN ALFABÈTIC'!$A$4:$Q$313,11,0)</f>
        <v>199.96902782289808</v>
      </c>
      <c r="K10" s="329">
        <f>VLOOKUP($A10,'ANNEX 2_310 MUN ALFABÈTIC'!$A$4:$Q$313,12,0)</f>
        <v>114.88510701195182</v>
      </c>
      <c r="L10" s="329">
        <f>VLOOKUP($A10,'ANNEX 2_310 MUN ALFABÈTIC'!$A$4:$Q$313,13,0)</f>
        <v>149.2294497955375</v>
      </c>
      <c r="M10" s="330">
        <f>VLOOKUP($A10,'ANNEX 2_310 MUN ALFABÈTIC'!$A$4:$Q$313,14,0)</f>
        <v>105.83517417360811</v>
      </c>
      <c r="N10" s="329">
        <f>VLOOKUP($A10,'ANNEX 2_310 MUN ALFABÈTIC'!$A$4:$Q$313,15,0)</f>
        <v>535.01381537644295</v>
      </c>
      <c r="O10" s="331">
        <f>VLOOKUP($A10,'ANNEX 2_310 MUN ALFABÈTIC'!$A$4:$Q$313,16,0)</f>
        <v>249.78468335981233</v>
      </c>
      <c r="P10" s="332">
        <f>VLOOKUP($A10,'ANNEX 2_310 MUN ALFABÈTIC'!$A$4:$Q$313,17,0)</f>
        <v>113.57303576767561</v>
      </c>
      <c r="Q10" s="333">
        <f>VLOOKUP($A10,'ANNEX 2_310 MUN ALFABÈTIC'!$A$4:$R$313,18,0)</f>
        <v>41</v>
      </c>
    </row>
    <row r="11" spans="1:17" ht="15" customHeight="1">
      <c r="A11" s="319" t="s">
        <v>237</v>
      </c>
      <c r="B11" s="320" t="s">
        <v>238</v>
      </c>
      <c r="C11" s="321">
        <f>VLOOKUP($A11,'ANNEX 2_310 MUN ALFABÈTIC'!$A$4:$Q$313,4,0)</f>
        <v>2697</v>
      </c>
      <c r="D11" s="322">
        <f>VLOOKUP($A11,'ANNEX 2_310 MUN ALFABÈTIC'!$A$4:$Q$313,5,0)</f>
        <v>3.7626628075253299</v>
      </c>
      <c r="E11" s="323">
        <f>VLOOKUP($A11,'ANNEX 2_310 MUN ALFABÈTIC'!$A$4:$Q$313,6,0)</f>
        <v>20831</v>
      </c>
      <c r="F11" s="334">
        <f>VLOOKUP($A11,'ANNEX 2_310 MUN ALFABÈTIC'!$A$4:$Q$313,7,0)</f>
        <v>12.846294633694793</v>
      </c>
      <c r="G11" s="325">
        <f>VLOOKUP($A11,'ANNEX 2_310 MUN ALFABÈTIC'!$A$4:$Q$313,8,0)</f>
        <v>2.2246941045606228</v>
      </c>
      <c r="H11" s="326">
        <f>VLOOKUP($A11,'ANNEX 2_310 MUN ALFABÈTIC'!$A$4:$Q$313,9,0)</f>
        <v>2.1</v>
      </c>
      <c r="I11" s="327">
        <f>VLOOKUP($A11,'ANNEX 2_310 MUN ALFABÈTIC'!$A$4:$Q$313,10,0)</f>
        <v>10.514018691588785</v>
      </c>
      <c r="J11" s="328">
        <f>VLOOKUP($A11,'ANNEX 2_310 MUN ALFABÈTIC'!$A$4:$Q$313,11,0)</f>
        <v>254.15494648344159</v>
      </c>
      <c r="K11" s="329">
        <f>VLOOKUP($A11,'ANNEX 2_310 MUN ALFABÈTIC'!$A$4:$Q$313,12,0)</f>
        <v>136.8308555841034</v>
      </c>
      <c r="L11" s="329">
        <f>VLOOKUP($A11,'ANNEX 2_310 MUN ALFABÈTIC'!$A$4:$Q$313,13,0)</f>
        <v>179.60624115611827</v>
      </c>
      <c r="M11" s="330">
        <f>VLOOKUP($A11,'ANNEX 2_310 MUN ALFABÈTIC'!$A$4:$Q$313,14,0)</f>
        <v>130.45203312889362</v>
      </c>
      <c r="N11" s="329">
        <f>VLOOKUP($A11,'ANNEX 2_310 MUN ALFABÈTIC'!$A$4:$Q$313,15,0)</f>
        <v>509.53696702518374</v>
      </c>
      <c r="O11" s="331">
        <f>VLOOKUP($A11,'ANNEX 2_310 MUN ALFABÈTIC'!$A$4:$Q$313,16,0)</f>
        <v>233.67834858579167</v>
      </c>
      <c r="P11" s="332">
        <f>VLOOKUP($A11,'ANNEX 2_310 MUN ALFABÈTIC'!$A$4:$Q$313,17,0)</f>
        <v>124.28329643458822</v>
      </c>
      <c r="Q11" s="333">
        <f>VLOOKUP($A11,'ANNEX 2_310 MUN ALFABÈTIC'!$A$4:$R$313,18,0)</f>
        <v>12</v>
      </c>
    </row>
    <row r="12" spans="1:17" ht="15.75" customHeight="1">
      <c r="A12" s="319" t="s">
        <v>251</v>
      </c>
      <c r="B12" s="320" t="s">
        <v>252</v>
      </c>
      <c r="C12" s="321">
        <f>VLOOKUP($A12,'ANNEX 2_310 MUN ALFABÈTIC'!$A$4:$Q$313,4,0)</f>
        <v>291</v>
      </c>
      <c r="D12" s="322">
        <f>VLOOKUP($A12,'ANNEX 2_310 MUN ALFABÈTIC'!$A$4:$Q$313,5,0)</f>
        <v>4.7619047619047601</v>
      </c>
      <c r="E12" s="323">
        <f>VLOOKUP($A12,'ANNEX 2_310 MUN ALFABÈTIC'!$A$4:$Q$313,6,0)</f>
        <v>14059</v>
      </c>
      <c r="F12" s="324">
        <f>VLOOKUP($A12,'ANNEX 2_310 MUN ALFABÈTIC'!$A$4:$Q$313,7,0)</f>
        <v>18.300461761425389</v>
      </c>
      <c r="G12" s="325">
        <f>VLOOKUP($A12,'ANNEX 2_310 MUN ALFABÈTIC'!$A$4:$Q$313,8,0)</f>
        <v>2.7491408934707904</v>
      </c>
      <c r="H12" s="326">
        <f>VLOOKUP($A12,'ANNEX 2_310 MUN ALFABÈTIC'!$A$4:$Q$313,9,0)</f>
        <v>3.3</v>
      </c>
      <c r="I12" s="327">
        <f>VLOOKUP($A12,'ANNEX 2_310 MUN ALFABÈTIC'!$A$4:$Q$313,10,0)</f>
        <v>21.352777058872839</v>
      </c>
      <c r="J12" s="328">
        <f>VLOOKUP($A12,'ANNEX 2_310 MUN ALFABÈTIC'!$A$4:$Q$313,11,0)</f>
        <v>200.8228665411857</v>
      </c>
      <c r="K12" s="329">
        <f>VLOOKUP($A12,'ANNEX 2_310 MUN ALFABÈTIC'!$A$4:$Q$313,12,0)</f>
        <v>92.348182932020052</v>
      </c>
      <c r="L12" s="329">
        <f>VLOOKUP($A12,'ANNEX 2_310 MUN ALFABÈTIC'!$A$4:$Q$313,13,0)</f>
        <v>126.07740296506189</v>
      </c>
      <c r="M12" s="330">
        <f>VLOOKUP($A12,'ANNEX 2_310 MUN ALFABÈTIC'!$A$4:$Q$313,14,0)</f>
        <v>105.56602235958854</v>
      </c>
      <c r="N12" s="329">
        <f>VLOOKUP($A12,'ANNEX 2_310 MUN ALFABÈTIC'!$A$4:$Q$313,15,0)</f>
        <v>324.25079719784424</v>
      </c>
      <c r="O12" s="331">
        <f>VLOOKUP($A12,'ANNEX 2_310 MUN ALFABÈTIC'!$A$4:$Q$313,16,0)</f>
        <v>115.0622477852212</v>
      </c>
      <c r="P12" s="332">
        <f>VLOOKUP($A12,'ANNEX 2_310 MUN ALFABÈTIC'!$A$4:$Q$313,17,0)</f>
        <v>97.032586489107189</v>
      </c>
      <c r="Q12" s="333">
        <f>VLOOKUP($A12,'ANNEX 2_310 MUN ALFABÈTIC'!$A$4:$R$313,18,0)</f>
        <v>155</v>
      </c>
    </row>
    <row r="13" spans="1:17" ht="15" customHeight="1">
      <c r="A13" s="339" t="s">
        <v>255</v>
      </c>
      <c r="B13" s="340" t="s">
        <v>256</v>
      </c>
      <c r="C13" s="341">
        <f>VLOOKUP($A13,'ANNEX 2_310 MUN ALFABÈTIC'!$A$4:$Q$313,4,0)</f>
        <v>266</v>
      </c>
      <c r="D13" s="322">
        <f>VLOOKUP($A13,'ANNEX 2_310 MUN ALFABÈTIC'!$A$4:$Q$313,5,0)</f>
        <v>2.7777777777777799</v>
      </c>
      <c r="E13" s="323">
        <f>VLOOKUP($A13,'ANNEX 2_310 MUN ALFABÈTIC'!$A$4:$Q$313,6,0)</f>
        <v>20366</v>
      </c>
      <c r="F13" s="324">
        <f>VLOOKUP($A13,'ANNEX 2_310 MUN ALFABÈTIC'!$A$4:$Q$313,7,0)</f>
        <v>10.690152687386123</v>
      </c>
      <c r="G13" s="325">
        <f>VLOOKUP($A13,'ANNEX 2_310 MUN ALFABÈTIC'!$A$4:$Q$313,8,0)</f>
        <v>4.5112781954887211</v>
      </c>
      <c r="H13" s="326">
        <f>VLOOKUP($A13,'ANNEX 2_310 MUN ALFABÈTIC'!$A$4:$Q$313,9,0)</f>
        <v>2.9</v>
      </c>
      <c r="I13" s="327">
        <f>VLOOKUP($A13,'ANNEX 2_310 MUN ALFABÈTIC'!$A$4:$Q$313,10,0)</f>
        <v>21.352777058872839</v>
      </c>
      <c r="J13" s="328">
        <f>VLOOKUP($A13,'ANNEX 2_310 MUN ALFABÈTIC'!$A$4:$Q$313,11,0)</f>
        <v>344.26777121346078</v>
      </c>
      <c r="K13" s="329">
        <f>VLOOKUP($A13,'ANNEX 2_310 MUN ALFABÈTIC'!$A$4:$Q$313,12,0)</f>
        <v>133.7764487939057</v>
      </c>
      <c r="L13" s="329">
        <f>VLOOKUP($A13,'ANNEX 2_310 MUN ALFABÈTIC'!$A$4:$Q$313,13,0)</f>
        <v>215.83178083736922</v>
      </c>
      <c r="M13" s="330">
        <f>VLOOKUP($A13,'ANNEX 2_310 MUN ALFABÈTIC'!$A$4:$Q$313,14,0)</f>
        <v>64.331184301604949</v>
      </c>
      <c r="N13" s="329">
        <f>VLOOKUP($A13,'ANNEX 2_310 MUN ALFABÈTIC'!$A$4:$Q$313,15,0)</f>
        <v>368.97504508720203</v>
      </c>
      <c r="O13" s="331">
        <f>VLOOKUP($A13,'ANNEX 2_310 MUN ALFABÈTIC'!$A$4:$Q$313,16,0)</f>
        <v>115.0622477852212</v>
      </c>
      <c r="P13" s="332">
        <f>VLOOKUP($A13,'ANNEX 2_310 MUN ALFABÈTIC'!$A$4:$Q$313,17,0)</f>
        <v>117.53567395587612</v>
      </c>
      <c r="Q13" s="333">
        <f>VLOOKUP($A13,'ANNEX 2_310 MUN ALFABÈTIC'!$A$4:$R$313,18,0)</f>
        <v>24</v>
      </c>
    </row>
    <row r="14" spans="1:17" ht="15" customHeight="1">
      <c r="A14" s="319" t="s">
        <v>257</v>
      </c>
      <c r="B14" s="320" t="s">
        <v>53</v>
      </c>
      <c r="C14" s="321">
        <f>VLOOKUP($A14,'ANNEX 2_310 MUN ALFABÈTIC'!$A$4:$Q$313,4,0)</f>
        <v>21182</v>
      </c>
      <c r="D14" s="322">
        <f>VLOOKUP($A14,'ANNEX 2_310 MUN ALFABÈTIC'!$A$4:$Q$313,5,0)</f>
        <v>13.3043658183323</v>
      </c>
      <c r="E14" s="323">
        <f>VLOOKUP($A14,'ANNEX 2_310 MUN ALFABÈTIC'!$A$4:$Q$313,6,0)</f>
        <v>13020</v>
      </c>
      <c r="F14" s="334">
        <f>VLOOKUP($A14,'ANNEX 2_310 MUN ALFABÈTIC'!$A$4:$Q$313,7,0)</f>
        <v>16.736799647417836</v>
      </c>
      <c r="G14" s="325">
        <f>VLOOKUP($A14,'ANNEX 2_310 MUN ALFABÈTIC'!$A$4:$Q$313,8,0)</f>
        <v>2.9695024077046552</v>
      </c>
      <c r="H14" s="326">
        <f>VLOOKUP($A14,'ANNEX 2_310 MUN ALFABÈTIC'!$A$4:$Q$313,9,0)</f>
        <v>22.9</v>
      </c>
      <c r="I14" s="327">
        <f>VLOOKUP($A14,'ANNEX 2_310 MUN ALFABÈTIC'!$A$4:$Q$313,10,0)</f>
        <v>39.004149377593365</v>
      </c>
      <c r="J14" s="328">
        <f>VLOOKUP($A14,'ANNEX 2_310 MUN ALFABÈTIC'!$A$4:$Q$313,11,0)</f>
        <v>71.87861319658964</v>
      </c>
      <c r="K14" s="329">
        <f>VLOOKUP($A14,'ANNEX 2_310 MUN ALFABÈTIC'!$A$4:$Q$313,12,0)</f>
        <v>85.523390125535315</v>
      </c>
      <c r="L14" s="329">
        <f>VLOOKUP($A14,'ANNEX 2_310 MUN ALFABÈTIC'!$A$4:$Q$313,13,0)</f>
        <v>137.85638476576392</v>
      </c>
      <c r="M14" s="330">
        <f>VLOOKUP($A14,'ANNEX 2_310 MUN ALFABÈTIC'!$A$4:$Q$313,14,0)</f>
        <v>97.732154813818013</v>
      </c>
      <c r="N14" s="329">
        <f>VLOOKUP($A14,'ANNEX 2_310 MUN ALFABÈTIC'!$A$4:$Q$313,15,0)</f>
        <v>46.726097412789777</v>
      </c>
      <c r="O14" s="331">
        <f>VLOOKUP($A14,'ANNEX 2_310 MUN ALFABÈTIC'!$A$4:$Q$313,16,0)</f>
        <v>62.990696222233801</v>
      </c>
      <c r="P14" s="332">
        <f>VLOOKUP($A14,'ANNEX 2_310 MUN ALFABÈTIC'!$A$4:$Q$313,17,0)</f>
        <v>87.678262921896547</v>
      </c>
      <c r="Q14" s="333">
        <f>VLOOKUP($A14,'ANNEX 2_310 MUN ALFABÈTIC'!$A$4:$R$313,18,0)</f>
        <v>292</v>
      </c>
    </row>
    <row r="15" spans="1:17" ht="15" customHeight="1">
      <c r="A15" s="319" t="s">
        <v>262</v>
      </c>
      <c r="B15" s="320" t="s">
        <v>615</v>
      </c>
      <c r="C15" s="321">
        <f>VLOOKUP($A15,'ANNEX 2_310 MUN ALFABÈTIC'!$A$4:$Q$313,4,0)</f>
        <v>745</v>
      </c>
      <c r="D15" s="322">
        <f>VLOOKUP($A15,'ANNEX 2_310 MUN ALFABÈTIC'!$A$4:$Q$313,5,0)</f>
        <v>6.3324538258575203</v>
      </c>
      <c r="E15" s="323">
        <f>VLOOKUP($A15,'ANNEX 2_310 MUN ALFABÈTIC'!$A$4:$Q$313,6,0)</f>
        <v>16699</v>
      </c>
      <c r="F15" s="324">
        <f>VLOOKUP($A15,'ANNEX 2_310 MUN ALFABÈTIC'!$A$4:$Q$313,7,0)</f>
        <v>19.567469293702302</v>
      </c>
      <c r="G15" s="325">
        <f>VLOOKUP($A15,'ANNEX 2_310 MUN ALFABÈTIC'!$A$4:$Q$313,8,0)</f>
        <v>3.7583892617449663</v>
      </c>
      <c r="H15" s="326">
        <f>VLOOKUP($A15,'ANNEX 2_310 MUN ALFABÈTIC'!$A$4:$Q$313,9,0)</f>
        <v>5.6</v>
      </c>
      <c r="I15" s="327">
        <f>VLOOKUP($A15,'ANNEX 2_310 MUN ALFABÈTIC'!$A$4:$Q$313,10,0)</f>
        <v>22.033898305084744</v>
      </c>
      <c r="J15" s="328">
        <f>VLOOKUP($A15,'ANNEX 2_310 MUN ALFABÈTIC'!$A$4:$Q$313,11,0)</f>
        <v>151.01560797442329</v>
      </c>
      <c r="K15" s="329">
        <f>VLOOKUP($A15,'ANNEX 2_310 MUN ALFABÈTIC'!$A$4:$Q$313,12,0)</f>
        <v>109.68933116023919</v>
      </c>
      <c r="L15" s="329">
        <f>VLOOKUP($A15,'ANNEX 2_310 MUN ALFABÈTIC'!$A$4:$Q$313,13,0)</f>
        <v>117.91380159132385</v>
      </c>
      <c r="M15" s="330">
        <f>VLOOKUP($A15,'ANNEX 2_310 MUN ALFABÈTIC'!$A$4:$Q$313,14,0)</f>
        <v>77.218150866856618</v>
      </c>
      <c r="N15" s="329">
        <f>VLOOKUP($A15,'ANNEX 2_310 MUN ALFABÈTIC'!$A$4:$Q$313,15,0)</f>
        <v>191.07636263444391</v>
      </c>
      <c r="O15" s="331">
        <f>VLOOKUP($A15,'ANNEX 2_310 MUN ALFABÈTIC'!$A$4:$Q$313,16,0)</f>
        <v>111.50539458937399</v>
      </c>
      <c r="P15" s="332">
        <f>VLOOKUP($A15,'ANNEX 2_310 MUN ALFABÈTIC'!$A$4:$Q$313,17,0)</f>
        <v>95.911646340161241</v>
      </c>
      <c r="Q15" s="333">
        <f>VLOOKUP($A15,'ANNEX 2_310 MUN ALFABÈTIC'!$A$4:$R$313,18,0)</f>
        <v>179</v>
      </c>
    </row>
    <row r="16" spans="1:17" ht="15" customHeight="1">
      <c r="A16" s="319" t="s">
        <v>263</v>
      </c>
      <c r="B16" s="320" t="s">
        <v>616</v>
      </c>
      <c r="C16" s="321">
        <f>VLOOKUP($A16,'ANNEX 2_310 MUN ALFABÈTIC'!$A$4:$Q$313,4,0)</f>
        <v>3224</v>
      </c>
      <c r="D16" s="322">
        <f>VLOOKUP($A16,'ANNEX 2_310 MUN ALFABÈTIC'!$A$4:$Q$313,5,0)</f>
        <v>6.8598462448255502</v>
      </c>
      <c r="E16" s="323">
        <f>VLOOKUP($A16,'ANNEX 2_310 MUN ALFABÈTIC'!$A$4:$Q$313,6,0)</f>
        <v>15752</v>
      </c>
      <c r="F16" s="334">
        <f>VLOOKUP($A16,'ANNEX 2_310 MUN ALFABÈTIC'!$A$4:$Q$313,7,0)</f>
        <v>14.060924662493543</v>
      </c>
      <c r="G16" s="325">
        <f>VLOOKUP($A16,'ANNEX 2_310 MUN ALFABÈTIC'!$A$4:$Q$313,8,0)</f>
        <v>3.3498759305210917</v>
      </c>
      <c r="H16" s="326">
        <f>VLOOKUP($A16,'ANNEX 2_310 MUN ALFABÈTIC'!$A$4:$Q$313,9,0)</f>
        <v>3.8</v>
      </c>
      <c r="I16" s="327">
        <f>VLOOKUP($A16,'ANNEX 2_310 MUN ALFABÈTIC'!$A$4:$Q$313,10,0)</f>
        <v>19.361277445109781</v>
      </c>
      <c r="J16" s="328">
        <f>VLOOKUP($A16,'ANNEX 2_310 MUN ALFABÈTIC'!$A$4:$Q$313,11,0)</f>
        <v>139.40536425334349</v>
      </c>
      <c r="K16" s="329">
        <f>VLOOKUP($A16,'ANNEX 2_310 MUN ALFABÈTIC'!$A$4:$Q$313,12,0)</f>
        <v>103.46885109504088</v>
      </c>
      <c r="L16" s="329">
        <f>VLOOKUP($A16,'ANNEX 2_310 MUN ALFABÈTIC'!$A$4:$Q$313,13,0)</f>
        <v>164.09124914070668</v>
      </c>
      <c r="M16" s="330">
        <f>VLOOKUP($A16,'ANNEX 2_310 MUN ALFABÈTIC'!$A$4:$Q$313,14,0)</f>
        <v>86.634811273339309</v>
      </c>
      <c r="N16" s="329">
        <f>VLOOKUP($A16,'ANNEX 2_310 MUN ALFABÈTIC'!$A$4:$Q$313,15,0)</f>
        <v>281.5862186191805</v>
      </c>
      <c r="O16" s="331">
        <f>VLOOKUP($A16,'ANNEX 2_310 MUN ALFABÈTIC'!$A$4:$Q$313,16,0)</f>
        <v>126.89754236599559</v>
      </c>
      <c r="P16" s="332">
        <f>VLOOKUP($A16,'ANNEX 2_310 MUN ALFABÈTIC'!$A$4:$Q$313,17,0)</f>
        <v>100.68015103140067</v>
      </c>
      <c r="Q16" s="333">
        <f>VLOOKUP($A16,'ANNEX 2_310 MUN ALFABÈTIC'!$A$4:$R$313,18,0)</f>
        <v>114</v>
      </c>
    </row>
    <row r="17" spans="1:17" ht="15" customHeight="1">
      <c r="A17" s="339" t="s">
        <v>284</v>
      </c>
      <c r="B17" s="340" t="s">
        <v>285</v>
      </c>
      <c r="C17" s="341">
        <f>VLOOKUP($A17,'ANNEX 2_310 MUN ALFABÈTIC'!$A$4:$Q$313,4,0)</f>
        <v>1106</v>
      </c>
      <c r="D17" s="322">
        <f>VLOOKUP($A17,'ANNEX 2_310 MUN ALFABÈTIC'!$A$4:$Q$313,5,0)</f>
        <v>12.008281573499</v>
      </c>
      <c r="E17" s="323">
        <f>VLOOKUP($A17,'ANNEX 2_310 MUN ALFABÈTIC'!$A$4:$Q$313,6,0)</f>
        <v>14255</v>
      </c>
      <c r="F17" s="324">
        <f>VLOOKUP($A17,'ANNEX 2_310 MUN ALFABÈTIC'!$A$4:$Q$313,7,0)</f>
        <v>16.25198992443325</v>
      </c>
      <c r="G17" s="325">
        <f>VLOOKUP($A17,'ANNEX 2_310 MUN ALFABÈTIC'!$A$4:$Q$313,8,0)</f>
        <v>3.9783001808318263</v>
      </c>
      <c r="H17" s="326">
        <f>VLOOKUP($A17,'ANNEX 2_310 MUN ALFABÈTIC'!$A$4:$Q$313,9,0)</f>
        <v>11.2</v>
      </c>
      <c r="I17" s="327">
        <f>VLOOKUP($A17,'ANNEX 2_310 MUN ALFABÈTIC'!$A$4:$Q$313,10,0)</f>
        <v>26.845637583892618</v>
      </c>
      <c r="J17" s="328">
        <f>VLOOKUP($A17,'ANNEX 2_310 MUN ALFABÈTIC'!$A$4:$Q$313,11,0)</f>
        <v>79.636653973228547</v>
      </c>
      <c r="K17" s="329">
        <f>VLOOKUP($A17,'ANNEX 2_310 MUN ALFABÈTIC'!$A$4:$Q$313,12,0)</f>
        <v>93.635631815630262</v>
      </c>
      <c r="L17" s="329">
        <f>VLOOKUP($A17,'ANNEX 2_310 MUN ALFABÈTIC'!$A$4:$Q$313,13,0)</f>
        <v>141.96874983740773</v>
      </c>
      <c r="M17" s="330">
        <f>VLOOKUP($A17,'ANNEX 2_310 MUN ALFABÈTIC'!$A$4:$Q$313,14,0)</f>
        <v>72.949716169762539</v>
      </c>
      <c r="N17" s="329">
        <f>VLOOKUP($A17,'ANNEX 2_310 MUN ALFABÈTIC'!$A$4:$Q$313,15,0)</f>
        <v>95.538181317221955</v>
      </c>
      <c r="O17" s="331">
        <f>VLOOKUP($A17,'ANNEX 2_310 MUN ALFABÈTIC'!$A$4:$Q$313,16,0)</f>
        <v>91.519470050685342</v>
      </c>
      <c r="P17" s="332">
        <f>VLOOKUP($A17,'ANNEX 2_310 MUN ALFABÈTIC'!$A$4:$Q$313,17,0)</f>
        <v>90.341253525681935</v>
      </c>
      <c r="Q17" s="333">
        <f>VLOOKUP($A17,'ANNEX 2_310 MUN ALFABÈTIC'!$A$4:$R$313,18,0)</f>
        <v>268</v>
      </c>
    </row>
    <row r="18" spans="1:17" ht="15" customHeight="1">
      <c r="A18" s="319" t="s">
        <v>280</v>
      </c>
      <c r="B18" s="320" t="s">
        <v>281</v>
      </c>
      <c r="C18" s="321">
        <f>VLOOKUP($A18,'ANNEX 2_310 MUN ALFABÈTIC'!$A$4:$Q$313,4,0)</f>
        <v>721</v>
      </c>
      <c r="D18" s="322">
        <f>VLOOKUP($A18,'ANNEX 2_310 MUN ALFABÈTIC'!$A$4:$Q$313,5,0)</f>
        <v>6.5040650406504099</v>
      </c>
      <c r="E18" s="323">
        <f>VLOOKUP($A18,'ANNEX 2_310 MUN ALFABÈTIC'!$A$4:$Q$313,6,0)</f>
        <v>16724</v>
      </c>
      <c r="F18" s="324">
        <f>VLOOKUP($A18,'ANNEX 2_310 MUN ALFABÈTIC'!$A$4:$Q$313,7,0)</f>
        <v>15.092621034886186</v>
      </c>
      <c r="G18" s="325">
        <f>VLOOKUP($A18,'ANNEX 2_310 MUN ALFABÈTIC'!$A$4:$Q$313,8,0)</f>
        <v>1.8030513176144243</v>
      </c>
      <c r="H18" s="326">
        <f>VLOOKUP($A18,'ANNEX 2_310 MUN ALFABÈTIC'!$A$4:$Q$313,9,0)</f>
        <v>2.2999999999999998</v>
      </c>
      <c r="I18" s="327">
        <f>VLOOKUP($A18,'ANNEX 2_310 MUN ALFABÈTIC'!$A$4:$Q$313,10,0)</f>
        <v>12.871287128712872</v>
      </c>
      <c r="J18" s="328">
        <f>VLOOKUP($A18,'ANNEX 2_310 MUN ALFABÈTIC'!$A$4:$Q$313,11,0)</f>
        <v>147.03102728908226</v>
      </c>
      <c r="K18" s="329">
        <f>VLOOKUP($A18,'ANNEX 2_310 MUN ALFABÈTIC'!$A$4:$Q$313,12,0)</f>
        <v>109.85354657906701</v>
      </c>
      <c r="L18" s="329">
        <f>VLOOKUP($A18,'ANNEX 2_310 MUN ALFABÈTIC'!$A$4:$Q$313,13,0)</f>
        <v>152.87435407069003</v>
      </c>
      <c r="M18" s="330">
        <f>VLOOKUP($A18,'ANNEX 2_310 MUN ALFABÈTIC'!$A$4:$Q$313,14,0)</f>
        <v>160.95818582344879</v>
      </c>
      <c r="N18" s="329">
        <f>VLOOKUP($A18,'ANNEX 2_310 MUN ALFABÈTIC'!$A$4:$Q$313,15,0)</f>
        <v>465.22940467516781</v>
      </c>
      <c r="O18" s="331">
        <f>VLOOKUP($A18,'ANNEX 2_310 MUN ALFABÈTIC'!$A$4:$Q$313,16,0)</f>
        <v>190.88211616147072</v>
      </c>
      <c r="P18" s="332">
        <f>VLOOKUP($A18,'ANNEX 2_310 MUN ALFABÈTIC'!$A$4:$Q$313,17,0)</f>
        <v>111.35929040899872</v>
      </c>
      <c r="Q18" s="333">
        <f>VLOOKUP($A18,'ANNEX 2_310 MUN ALFABÈTIC'!$A$4:$R$313,18,0)</f>
        <v>53</v>
      </c>
    </row>
    <row r="19" spans="1:17" ht="15" customHeight="1">
      <c r="A19" s="342" t="s">
        <v>317</v>
      </c>
      <c r="B19" s="343" t="s">
        <v>318</v>
      </c>
      <c r="C19" s="341">
        <f>VLOOKUP($A19,'ANNEX 2_310 MUN ALFABÈTIC'!$A$4:$Q$313,4,0)</f>
        <v>1218</v>
      </c>
      <c r="D19" s="322">
        <f>VLOOKUP($A19,'ANNEX 2_310 MUN ALFABÈTIC'!$A$4:$Q$313,5,0)</f>
        <v>5.9900166389351099</v>
      </c>
      <c r="E19" s="323">
        <f>VLOOKUP($A19,'ANNEX 2_310 MUN ALFABÈTIC'!$A$4:$Q$313,6,0)</f>
        <v>17238</v>
      </c>
      <c r="F19" s="334">
        <f>VLOOKUP($A19,'ANNEX 2_310 MUN ALFABÈTIC'!$A$4:$Q$313,7,0)</f>
        <v>12.54575578931145</v>
      </c>
      <c r="G19" s="325">
        <f>VLOOKUP($A19,'ANNEX 2_310 MUN ALFABÈTIC'!$A$4:$Q$313,8,0)</f>
        <v>5.8292282430213467</v>
      </c>
      <c r="H19" s="326">
        <f>VLOOKUP($A19,'ANNEX 2_310 MUN ALFABÈTIC'!$A$4:$Q$313,9,0)</f>
        <v>3.4</v>
      </c>
      <c r="I19" s="327">
        <f>VLOOKUP($A19,'ANNEX 2_310 MUN ALFABÈTIC'!$A$4:$Q$313,10,0)</f>
        <v>19.786096256684495</v>
      </c>
      <c r="J19" s="328">
        <f>VLOOKUP($A19,'ANNEX 2_310 MUN ALFABÈTIC'!$A$4:$Q$313,11,0)</f>
        <v>159.6488661259954</v>
      </c>
      <c r="K19" s="329">
        <f>VLOOKUP($A19,'ANNEX 2_310 MUN ALFABÈTIC'!$A$4:$Q$313,12,0)</f>
        <v>113.22981559016726</v>
      </c>
      <c r="L19" s="329">
        <f>VLOOKUP($A19,'ANNEX 2_310 MUN ALFABÈTIC'!$A$4:$Q$313,13,0)</f>
        <v>183.90878402938893</v>
      </c>
      <c r="M19" s="330">
        <f>VLOOKUP($A19,'ANNEX 2_310 MUN ALFABÈTIC'!$A$4:$Q$313,14,0)</f>
        <v>49.786327954689064</v>
      </c>
      <c r="N19" s="329">
        <f>VLOOKUP($A19,'ANNEX 2_310 MUN ALFABÈTIC'!$A$4:$Q$313,15,0)</f>
        <v>314.71400904496647</v>
      </c>
      <c r="O19" s="331">
        <f>VLOOKUP($A19,'ANNEX 2_310 MUN ALFABÈTIC'!$A$4:$Q$313,16,0)</f>
        <v>124.17297949920666</v>
      </c>
      <c r="P19" s="332">
        <f>VLOOKUP($A19,'ANNEX 2_310 MUN ALFABÈTIC'!$A$4:$Q$313,17,0)</f>
        <v>102.90351069130929</v>
      </c>
      <c r="Q19" s="333">
        <f>VLOOKUP($A19,'ANNEX 2_310 MUN ALFABÈTIC'!$A$4:$R$313,18,0)</f>
        <v>91</v>
      </c>
    </row>
    <row r="20" spans="1:17" ht="15" customHeight="1">
      <c r="A20" s="339" t="s">
        <v>319</v>
      </c>
      <c r="B20" s="340" t="s">
        <v>320</v>
      </c>
      <c r="C20" s="341">
        <f>VLOOKUP($A20,'ANNEX 2_310 MUN ALFABÈTIC'!$A$4:$Q$313,4,0)</f>
        <v>354</v>
      </c>
      <c r="D20" s="322">
        <f>VLOOKUP($A20,'ANNEX 2_310 MUN ALFABÈTIC'!$A$4:$Q$313,5,0)</f>
        <v>7.6923076923076898</v>
      </c>
      <c r="E20" s="323">
        <f>VLOOKUP($A20,'ANNEX 2_310 MUN ALFABÈTIC'!$A$4:$Q$313,6,0)</f>
        <v>16786</v>
      </c>
      <c r="F20" s="324">
        <f>VLOOKUP($A20,'ANNEX 2_310 MUN ALFABÈTIC'!$A$4:$Q$313,7,0)</f>
        <v>13.568180650759079</v>
      </c>
      <c r="G20" s="325">
        <f>VLOOKUP($A20,'ANNEX 2_310 MUN ALFABÈTIC'!$A$4:$Q$313,8,0)</f>
        <v>3.9548022598870061</v>
      </c>
      <c r="H20" s="326">
        <f>VLOOKUP($A20,'ANNEX 2_310 MUN ALFABÈTIC'!$A$4:$Q$313,9,0)</f>
        <v>3.8</v>
      </c>
      <c r="I20" s="327">
        <f>VLOOKUP($A20,'ANNEX 2_310 MUN ALFABÈTIC'!$A$4:$Q$313,10,0)</f>
        <v>21.352777058872839</v>
      </c>
      <c r="J20" s="328">
        <f>VLOOKUP($A20,'ANNEX 2_310 MUN ALFABÈTIC'!$A$4:$Q$313,11,0)</f>
        <v>124.31891738263876</v>
      </c>
      <c r="K20" s="329">
        <f>VLOOKUP($A20,'ANNEX 2_310 MUN ALFABÈTIC'!$A$4:$Q$313,12,0)</f>
        <v>110.26080081776004</v>
      </c>
      <c r="L20" s="329">
        <f>VLOOKUP($A20,'ANNEX 2_310 MUN ALFABÈTIC'!$A$4:$Q$313,13,0)</f>
        <v>170.0504106873646</v>
      </c>
      <c r="M20" s="330">
        <f>VLOOKUP($A20,'ANNEX 2_310 MUN ALFABÈTIC'!$A$4:$Q$313,14,0)</f>
        <v>73.383155454677151</v>
      </c>
      <c r="N20" s="329">
        <f>VLOOKUP($A20,'ANNEX 2_310 MUN ALFABÈTIC'!$A$4:$Q$313,15,0)</f>
        <v>281.5862186191805</v>
      </c>
      <c r="O20" s="331">
        <f>VLOOKUP($A20,'ANNEX 2_310 MUN ALFABÈTIC'!$A$4:$Q$313,16,0)</f>
        <v>115.0622477852212</v>
      </c>
      <c r="P20" s="332">
        <f>VLOOKUP($A20,'ANNEX 2_310 MUN ALFABÈTIC'!$A$4:$Q$313,17,0)</f>
        <v>100.75654871553883</v>
      </c>
      <c r="Q20" s="333">
        <f>VLOOKUP($A20,'ANNEX 2_310 MUN ALFABÈTIC'!$A$4:$R$313,18,0)</f>
        <v>113</v>
      </c>
    </row>
    <row r="21" spans="1:17" ht="15" customHeight="1">
      <c r="A21" s="319" t="s">
        <v>321</v>
      </c>
      <c r="B21" s="320" t="s">
        <v>322</v>
      </c>
      <c r="C21" s="321">
        <f>VLOOKUP($A21,'ANNEX 2_310 MUN ALFABÈTIC'!$A$4:$Q$313,4,0)</f>
        <v>585</v>
      </c>
      <c r="D21" s="322">
        <f>VLOOKUP($A21,'ANNEX 2_310 MUN ALFABÈTIC'!$A$4:$Q$313,5,0)</f>
        <v>3.3457249070632002</v>
      </c>
      <c r="E21" s="323">
        <f>VLOOKUP($A21,'ANNEX 2_310 MUN ALFABÈTIC'!$A$4:$Q$313,6,0)</f>
        <v>16081</v>
      </c>
      <c r="F21" s="324">
        <f>VLOOKUP($A21,'ANNEX 2_310 MUN ALFABÈTIC'!$A$4:$Q$313,7,0)</f>
        <v>20.410216541284615</v>
      </c>
      <c r="G21" s="325">
        <f>VLOOKUP($A21,'ANNEX 2_310 MUN ALFABÈTIC'!$A$4:$Q$313,8,0)</f>
        <v>4.9572649572649574</v>
      </c>
      <c r="H21" s="326">
        <f>VLOOKUP($A21,'ANNEX 2_310 MUN ALFABÈTIC'!$A$4:$Q$313,9,0)</f>
        <v>3.7</v>
      </c>
      <c r="I21" s="327">
        <f>VLOOKUP($A21,'ANNEX 2_310 MUN ALFABÈTIC'!$A$4:$Q$313,10,0)</f>
        <v>14.634146341463413</v>
      </c>
      <c r="J21" s="328">
        <f>VLOOKUP($A21,'ANNEX 2_310 MUN ALFABÈTIC'!$A$4:$Q$313,11,0)</f>
        <v>285.82725449512634</v>
      </c>
      <c r="K21" s="329">
        <f>VLOOKUP($A21,'ANNEX 2_310 MUN ALFABÈTIC'!$A$4:$Q$313,12,0)</f>
        <v>105.62992600681517</v>
      </c>
      <c r="L21" s="329">
        <f>VLOOKUP($A21,'ANNEX 2_310 MUN ALFABÈTIC'!$A$4:$Q$313,13,0)</f>
        <v>113.04508637989764</v>
      </c>
      <c r="M21" s="330">
        <f>VLOOKUP($A21,'ANNEX 2_310 MUN ALFABÈTIC'!$A$4:$Q$313,14,0)</f>
        <v>58.543545993941741</v>
      </c>
      <c r="N21" s="329">
        <f>VLOOKUP($A21,'ANNEX 2_310 MUN ALFABÈTIC'!$A$4:$Q$313,15,0)</f>
        <v>289.19665696023941</v>
      </c>
      <c r="O21" s="331">
        <f>VLOOKUP($A21,'ANNEX 2_310 MUN ALFABÈTIC'!$A$4:$Q$313,16,0)</f>
        <v>167.88806586479191</v>
      </c>
      <c r="P21" s="332">
        <f>VLOOKUP($A21,'ANNEX 2_310 MUN ALFABÈTIC'!$A$4:$Q$313,17,0)</f>
        <v>101.04620966995918</v>
      </c>
      <c r="Q21" s="333">
        <f>VLOOKUP($A21,'ANNEX 2_310 MUN ALFABÈTIC'!$A$4:$R$313,18,0)</f>
        <v>108</v>
      </c>
    </row>
    <row r="22" spans="1:17" ht="15" customHeight="1">
      <c r="A22" s="319" t="s">
        <v>337</v>
      </c>
      <c r="B22" s="320" t="s">
        <v>338</v>
      </c>
      <c r="C22" s="321">
        <f>VLOOKUP($A22,'ANNEX 2_310 MUN ALFABÈTIC'!$A$4:$Q$313,4,0)</f>
        <v>423</v>
      </c>
      <c r="D22" s="322">
        <f>VLOOKUP($A22,'ANNEX 2_310 MUN ALFABÈTIC'!$A$4:$Q$313,5,0)</f>
        <v>6.9767441860465098</v>
      </c>
      <c r="E22" s="323">
        <f>VLOOKUP($A22,'ANNEX 2_310 MUN ALFABÈTIC'!$A$4:$Q$313,6,0)</f>
        <v>16003</v>
      </c>
      <c r="F22" s="324">
        <f>VLOOKUP($A22,'ANNEX 2_310 MUN ALFABÈTIC'!$A$4:$Q$313,7,0)</f>
        <v>16.686084232412497</v>
      </c>
      <c r="G22" s="325">
        <f>VLOOKUP($A22,'ANNEX 2_310 MUN ALFABÈTIC'!$A$4:$Q$313,8,0)</f>
        <v>3.5460992907801421</v>
      </c>
      <c r="H22" s="326">
        <f>VLOOKUP($A22,'ANNEX 2_310 MUN ALFABÈTIC'!$A$4:$Q$313,9,0)</f>
        <v>4.5999999999999996</v>
      </c>
      <c r="I22" s="327">
        <f>VLOOKUP($A22,'ANNEX 2_310 MUN ALFABÈTIC'!$A$4:$Q$313,10,0)</f>
        <v>21.352777058872839</v>
      </c>
      <c r="J22" s="328">
        <f>VLOOKUP($A22,'ANNEX 2_310 MUN ALFABÈTIC'!$A$4:$Q$313,11,0)</f>
        <v>137.06957557572991</v>
      </c>
      <c r="K22" s="329">
        <f>VLOOKUP($A22,'ANNEX 2_310 MUN ALFABÈTIC'!$A$4:$Q$313,12,0)</f>
        <v>105.11757390007233</v>
      </c>
      <c r="L22" s="329">
        <f>VLOOKUP($A22,'ANNEX 2_310 MUN ALFABÈTIC'!$A$4:$Q$313,13,0)</f>
        <v>138.27538323581541</v>
      </c>
      <c r="M22" s="330">
        <f>VLOOKUP($A22,'ANNEX 2_310 MUN ALFABÈTIC'!$A$4:$Q$313,14,0)</f>
        <v>81.84087506640266</v>
      </c>
      <c r="N22" s="329">
        <f>VLOOKUP($A22,'ANNEX 2_310 MUN ALFABÈTIC'!$A$4:$Q$313,15,0)</f>
        <v>232.61470233758391</v>
      </c>
      <c r="O22" s="331">
        <f>VLOOKUP($A22,'ANNEX 2_310 MUN ALFABÈTIC'!$A$4:$Q$313,16,0)</f>
        <v>115.0622477852212</v>
      </c>
      <c r="P22" s="332">
        <f>VLOOKUP($A22,'ANNEX 2_310 MUN ALFABÈTIC'!$A$4:$Q$313,17,0)</f>
        <v>97.15446538079739</v>
      </c>
      <c r="Q22" s="333">
        <f>VLOOKUP($A22,'ANNEX 2_310 MUN ALFABÈTIC'!$A$4:$R$313,18,0)</f>
        <v>152</v>
      </c>
    </row>
    <row r="23" spans="1:17" ht="15" customHeight="1">
      <c r="A23" s="319" t="s">
        <v>353</v>
      </c>
      <c r="B23" s="320" t="s">
        <v>354</v>
      </c>
      <c r="C23" s="321">
        <f>VLOOKUP($A23,'ANNEX 2_310 MUN ALFABÈTIC'!$A$4:$Q$313,4,0)</f>
        <v>2682</v>
      </c>
      <c r="D23" s="322">
        <f>VLOOKUP($A23,'ANNEX 2_310 MUN ALFABÈTIC'!$A$4:$Q$313,5,0)</f>
        <v>7.3929961089494203</v>
      </c>
      <c r="E23" s="323">
        <f>VLOOKUP($A23,'ANNEX 2_310 MUN ALFABÈTIC'!$A$4:$Q$313,6,0)</f>
        <v>15229</v>
      </c>
      <c r="F23" s="334">
        <f>VLOOKUP($A23,'ANNEX 2_310 MUN ALFABÈTIC'!$A$4:$Q$313,7,0)</f>
        <v>14.030914586753934</v>
      </c>
      <c r="G23" s="325">
        <f>VLOOKUP($A23,'ANNEX 2_310 MUN ALFABÈTIC'!$A$4:$Q$313,8,0)</f>
        <v>5.2199850857568979</v>
      </c>
      <c r="H23" s="326">
        <f>VLOOKUP($A23,'ANNEX 2_310 MUN ALFABÈTIC'!$A$4:$Q$313,9,0)</f>
        <v>7.9</v>
      </c>
      <c r="I23" s="327">
        <f>VLOOKUP($A23,'ANNEX 2_310 MUN ALFABÈTIC'!$A$4:$Q$313,10,0)</f>
        <v>24.475524475524477</v>
      </c>
      <c r="J23" s="328">
        <f>VLOOKUP($A23,'ANNEX 2_310 MUN ALFABÈTIC'!$A$4:$Q$313,11,0)</f>
        <v>129.35207193254305</v>
      </c>
      <c r="K23" s="329">
        <f>VLOOKUP($A23,'ANNEX 2_310 MUN ALFABÈTIC'!$A$4:$Q$313,12,0)</f>
        <v>100.03346453316261</v>
      </c>
      <c r="L23" s="329">
        <f>VLOOKUP($A23,'ANNEX 2_310 MUN ALFABÈTIC'!$A$4:$Q$313,13,0)</f>
        <v>164.44221634134581</v>
      </c>
      <c r="M23" s="330">
        <f>VLOOKUP($A23,'ANNEX 2_310 MUN ALFABÈTIC'!$A$4:$Q$313,14,0)</f>
        <v>55.597068624136767</v>
      </c>
      <c r="N23" s="329">
        <f>VLOOKUP($A23,'ANNEX 2_310 MUN ALFABÈTIC'!$A$4:$Q$313,15,0)</f>
        <v>135.44653553833999</v>
      </c>
      <c r="O23" s="331">
        <f>VLOOKUP($A23,'ANNEX 2_310 MUN ALFABÈTIC'!$A$4:$Q$313,16,0)</f>
        <v>100.38185401532505</v>
      </c>
      <c r="P23" s="332">
        <f>VLOOKUP($A23,'ANNEX 2_310 MUN ALFABÈTIC'!$A$4:$Q$313,17,0)</f>
        <v>95.090535738094175</v>
      </c>
      <c r="Q23" s="333">
        <f>VLOOKUP($A23,'ANNEX 2_310 MUN ALFABÈTIC'!$A$4:$R$313,18,0)</f>
        <v>189</v>
      </c>
    </row>
    <row r="24" spans="1:17" ht="15" customHeight="1">
      <c r="A24" s="319" t="s">
        <v>371</v>
      </c>
      <c r="B24" s="320" t="s">
        <v>372</v>
      </c>
      <c r="C24" s="321">
        <f>VLOOKUP($A24,'ANNEX 2_310 MUN ALFABÈTIC'!$A$4:$Q$313,4,0)</f>
        <v>6696</v>
      </c>
      <c r="D24" s="322">
        <f>VLOOKUP($A24,'ANNEX 2_310 MUN ALFABÈTIC'!$A$4:$Q$313,5,0)</f>
        <v>7.7196095829636198</v>
      </c>
      <c r="E24" s="323">
        <f>VLOOKUP($A24,'ANNEX 2_310 MUN ALFABÈTIC'!$A$4:$Q$313,6,0)</f>
        <v>14552</v>
      </c>
      <c r="F24" s="334">
        <f>VLOOKUP($A24,'ANNEX 2_310 MUN ALFABÈTIC'!$A$4:$Q$313,7,0)</f>
        <v>16.540720708979539</v>
      </c>
      <c r="G24" s="325">
        <f>VLOOKUP($A24,'ANNEX 2_310 MUN ALFABÈTIC'!$A$4:$Q$313,8,0)</f>
        <v>3.2407407407407405</v>
      </c>
      <c r="H24" s="326">
        <f>VLOOKUP($A24,'ANNEX 2_310 MUN ALFABÈTIC'!$A$4:$Q$313,9,0)</f>
        <v>11.8</v>
      </c>
      <c r="I24" s="327">
        <f>VLOOKUP($A24,'ANNEX 2_310 MUN ALFABÈTIC'!$A$4:$Q$313,10,0)</f>
        <v>34.518647007805725</v>
      </c>
      <c r="J24" s="328">
        <f>VLOOKUP($A24,'ANNEX 2_310 MUN ALFABÈTIC'!$A$4:$Q$313,11,0)</f>
        <v>123.87923951391144</v>
      </c>
      <c r="K24" s="329">
        <f>VLOOKUP($A24,'ANNEX 2_310 MUN ALFABÈTIC'!$A$4:$Q$313,12,0)</f>
        <v>95.586510991304905</v>
      </c>
      <c r="L24" s="329">
        <f>VLOOKUP($A24,'ANNEX 2_310 MUN ALFABÈTIC'!$A$4:$Q$313,13,0)</f>
        <v>139.49057798245599</v>
      </c>
      <c r="M24" s="330">
        <f>VLOOKUP($A24,'ANNEX 2_310 MUN ALFABÈTIC'!$A$4:$Q$313,14,0)</f>
        <v>89.552325300622982</v>
      </c>
      <c r="N24" s="329">
        <f>VLOOKUP($A24,'ANNEX 2_310 MUN ALFABÈTIC'!$A$4:$Q$313,15,0)</f>
        <v>90.680307690922533</v>
      </c>
      <c r="O24" s="331">
        <f>VLOOKUP($A24,'ANNEX 2_310 MUN ALFABÈTIC'!$A$4:$Q$313,16,0)</f>
        <v>71.175979878209972</v>
      </c>
      <c r="P24" s="332">
        <f>VLOOKUP($A24,'ANNEX 2_310 MUN ALFABÈTIC'!$A$4:$Q$313,17,0)</f>
        <v>91.942984226650651</v>
      </c>
      <c r="Q24" s="333">
        <f>VLOOKUP($A24,'ANNEX 2_310 MUN ALFABÈTIC'!$A$4:$R$313,18,0)</f>
        <v>237</v>
      </c>
    </row>
    <row r="25" spans="1:17" ht="15" customHeight="1">
      <c r="A25" s="319" t="s">
        <v>594</v>
      </c>
      <c r="B25" s="320" t="s">
        <v>595</v>
      </c>
      <c r="C25" s="321">
        <f>VLOOKUP($A25,'ANNEX 2_310 MUN ALFABÈTIC'!$A$4:$Q$313,4,0)</f>
        <v>276</v>
      </c>
      <c r="D25" s="322">
        <f>VLOOKUP($A25,'ANNEX 2_310 MUN ALFABÈTIC'!$A$4:$Q$313,5,0)</f>
        <v>5.7971014492753605</v>
      </c>
      <c r="E25" s="323">
        <f>VLOOKUP($A25,'ANNEX 2_310 MUN ALFABÈTIC'!$A$4:$Q$313,6,0)</f>
        <v>17029</v>
      </c>
      <c r="F25" s="324">
        <f>VLOOKUP($A25,'ANNEX 2_310 MUN ALFABÈTIC'!$A$4:$Q$313,7,0)</f>
        <v>17.395858432769931</v>
      </c>
      <c r="G25" s="325">
        <f>VLOOKUP($A25,'ANNEX 2_310 MUN ALFABÈTIC'!$A$4:$Q$313,8,0)</f>
        <v>2.1739130434782608</v>
      </c>
      <c r="H25" s="326">
        <f>VLOOKUP($A25,'ANNEX 2_310 MUN ALFABÈTIC'!$A$4:$Q$313,9,0)</f>
        <v>3.1</v>
      </c>
      <c r="I25" s="327">
        <f>VLOOKUP($A25,'ANNEX 2_310 MUN ALFABÈTIC'!$A$4:$Q$313,10,0)</f>
        <v>21.352777058872839</v>
      </c>
      <c r="J25" s="328">
        <f>VLOOKUP($A25,'ANNEX 2_310 MUN ALFABÈTIC'!$A$4:$Q$313,11,0)</f>
        <v>164.96164037311681</v>
      </c>
      <c r="K25" s="329">
        <f>VLOOKUP($A25,'ANNEX 2_310 MUN ALFABÈTIC'!$A$4:$Q$313,12,0)</f>
        <v>111.85697468876658</v>
      </c>
      <c r="L25" s="329">
        <f>VLOOKUP($A25,'ANNEX 2_310 MUN ALFABÈTIC'!$A$4:$Q$313,13,0)</f>
        <v>132.63356337710488</v>
      </c>
      <c r="M25" s="330">
        <f>VLOOKUP($A25,'ANNEX 2_310 MUN ALFABÈTIC'!$A$4:$Q$313,14,0)</f>
        <v>133.49929975370648</v>
      </c>
      <c r="N25" s="329">
        <f>VLOOKUP($A25,'ANNEX 2_310 MUN ALFABÈTIC'!$A$4:$Q$313,15,0)</f>
        <v>345.17020346867287</v>
      </c>
      <c r="O25" s="331">
        <f>VLOOKUP($A25,'ANNEX 2_310 MUN ALFABÈTIC'!$A$4:$Q$313,16,0)</f>
        <v>115.0622477852212</v>
      </c>
      <c r="P25" s="332">
        <f>VLOOKUP($A25,'ANNEX 2_310 MUN ALFABÈTIC'!$A$4:$Q$313,17,0)</f>
        <v>103.36697585537185</v>
      </c>
      <c r="Q25" s="333">
        <f>VLOOKUP($A25,'ANNEX 2_310 MUN ALFABÈTIC'!$A$4:$R$313,18,0)</f>
        <v>87</v>
      </c>
    </row>
    <row r="26" spans="1:17" ht="15" customHeight="1">
      <c r="A26" s="319" t="s">
        <v>389</v>
      </c>
      <c r="B26" s="320" t="s">
        <v>390</v>
      </c>
      <c r="C26" s="321">
        <f>VLOOKUP($A26,'ANNEX 2_310 MUN ALFABÈTIC'!$A$4:$Q$313,4,0)</f>
        <v>109</v>
      </c>
      <c r="D26" s="322">
        <f>VLOOKUP($A26,'ANNEX 2_310 MUN ALFABÈTIC'!$A$4:$Q$313,5,0)</f>
        <v>5.1724137931034502</v>
      </c>
      <c r="E26" s="323">
        <f>VLOOKUP($A26,'ANNEX 2_310 MUN ALFABÈTIC'!$A$4:$Q$313,6,0)</f>
        <v>15370</v>
      </c>
      <c r="F26" s="324">
        <f>VLOOKUP($A26,'ANNEX 2_310 MUN ALFABÈTIC'!$A$4:$Q$313,7,0)</f>
        <v>16.674241731182963</v>
      </c>
      <c r="G26" s="325">
        <f>VLOOKUP($A26,'ANNEX 2_310 MUN ALFABÈTIC'!$A$4:$Q$313,8,0)</f>
        <v>0.91743119266055051</v>
      </c>
      <c r="H26" s="326">
        <f>VLOOKUP($A26,'ANNEX 2_310 MUN ALFABÈTIC'!$A$4:$Q$313,9,0)</f>
        <v>0</v>
      </c>
      <c r="I26" s="327">
        <f>VLOOKUP($A26,'ANNEX 2_310 MUN ALFABÈTIC'!$A$4:$Q$313,10,0)</f>
        <v>21.352777058872839</v>
      </c>
      <c r="J26" s="328">
        <f>VLOOKUP($A26,'ANNEX 2_310 MUN ALFABÈTIC'!$A$4:$Q$313,11,0)</f>
        <v>184.88454379982161</v>
      </c>
      <c r="K26" s="329">
        <f>VLOOKUP($A26,'ANNEX 2_310 MUN ALFABÈTIC'!$A$4:$Q$313,12,0)</f>
        <v>100.9596394953516</v>
      </c>
      <c r="L26" s="329">
        <f>VLOOKUP($A26,'ANNEX 2_310 MUN ALFABÈTIC'!$A$4:$Q$313,13,0)</f>
        <v>138.37359018413633</v>
      </c>
      <c r="M26" s="330">
        <f>VLOOKUP($A26,'ANNEX 2_310 MUN ALFABÈTIC'!$A$4:$Q$313,14,0)</f>
        <v>316.33529724247836</v>
      </c>
      <c r="N26" s="329">
        <f>VLOOKUP($A26,'ANNEX 2_310 MUN ALFABÈTIC'!$A$4:$Q$313,15,0)</f>
        <v>3567</v>
      </c>
      <c r="O26" s="331">
        <f>VLOOKUP($A26,'ANNEX 2_310 MUN ALFABÈTIC'!$A$4:$Q$313,16,0)</f>
        <v>115.0622477852212</v>
      </c>
      <c r="P26" s="332">
        <f>VLOOKUP($A26,'ANNEX 2_310 MUN ALFABÈTIC'!$A$4:$Q$313,17,0)</f>
        <v>129.81821519127413</v>
      </c>
      <c r="Q26" s="333">
        <f>VLOOKUP($A26,'ANNEX 2_310 MUN ALFABÈTIC'!$A$4:$R$313,18,0)</f>
        <v>7</v>
      </c>
    </row>
    <row r="27" spans="1:17" ht="15" customHeight="1">
      <c r="A27" s="339" t="s">
        <v>396</v>
      </c>
      <c r="B27" s="340" t="s">
        <v>397</v>
      </c>
      <c r="C27" s="341">
        <f>VLOOKUP($A27,'ANNEX 2_310 MUN ALFABÈTIC'!$A$4:$Q$313,4,0)</f>
        <v>939</v>
      </c>
      <c r="D27" s="322">
        <f>VLOOKUP($A27,'ANNEX 2_310 MUN ALFABÈTIC'!$A$4:$Q$313,5,0)</f>
        <v>8.7677725118483405</v>
      </c>
      <c r="E27" s="323">
        <f>VLOOKUP($A27,'ANNEX 2_310 MUN ALFABÈTIC'!$A$4:$Q$313,6,0)</f>
        <v>14609</v>
      </c>
      <c r="F27" s="324">
        <f>VLOOKUP($A27,'ANNEX 2_310 MUN ALFABÈTIC'!$A$4:$Q$313,7,0)</f>
        <v>12.734293717486997</v>
      </c>
      <c r="G27" s="325">
        <f>VLOOKUP($A27,'ANNEX 2_310 MUN ALFABÈTIC'!$A$4:$Q$313,8,0)</f>
        <v>3.3013844515441959</v>
      </c>
      <c r="H27" s="326">
        <f>VLOOKUP($A27,'ANNEX 2_310 MUN ALFABÈTIC'!$A$4:$Q$313,9,0)</f>
        <v>12.5</v>
      </c>
      <c r="I27" s="327">
        <f>VLOOKUP($A27,'ANNEX 2_310 MUN ALFABÈTIC'!$A$4:$Q$313,10,0)</f>
        <v>35.555555555555557</v>
      </c>
      <c r="J27" s="328">
        <f>VLOOKUP($A27,'ANNEX 2_310 MUN ALFABÈTIC'!$A$4:$Q$313,11,0)</f>
        <v>109.0698194084689</v>
      </c>
      <c r="K27" s="329">
        <f>VLOOKUP($A27,'ANNEX 2_310 MUN ALFABÈTIC'!$A$4:$Q$313,12,0)</f>
        <v>95.960922146232363</v>
      </c>
      <c r="L27" s="329">
        <f>VLOOKUP($A27,'ANNEX 2_310 MUN ALFABÈTIC'!$A$4:$Q$313,13,0)</f>
        <v>181.18591758045736</v>
      </c>
      <c r="M27" s="330">
        <f>VLOOKUP($A27,'ANNEX 2_310 MUN ALFABÈTIC'!$A$4:$Q$313,14,0)</f>
        <v>87.907322909348096</v>
      </c>
      <c r="N27" s="329">
        <f>VLOOKUP($A27,'ANNEX 2_310 MUN ALFABÈTIC'!$A$4:$Q$313,15,0)</f>
        <v>85.602210460230879</v>
      </c>
      <c r="O27" s="331">
        <f>VLOOKUP($A27,'ANNEX 2_310 MUN ALFABÈTIC'!$A$4:$Q$313,16,0)</f>
        <v>69.100271011423501</v>
      </c>
      <c r="P27" s="332">
        <f>VLOOKUP($A27,'ANNEX 2_310 MUN ALFABÈTIC'!$A$4:$Q$313,17,0)</f>
        <v>95.47062817450697</v>
      </c>
      <c r="Q27" s="333">
        <f>VLOOKUP($A27,'ANNEX 2_310 MUN ALFABÈTIC'!$A$4:$R$313,18,0)</f>
        <v>184</v>
      </c>
    </row>
    <row r="28" spans="1:17" ht="15" customHeight="1">
      <c r="A28" s="319" t="s">
        <v>399</v>
      </c>
      <c r="B28" s="320" t="s">
        <v>400</v>
      </c>
      <c r="C28" s="321">
        <f>VLOOKUP($A28,'ANNEX 2_310 MUN ALFABÈTIC'!$A$4:$Q$313,4,0)</f>
        <v>572</v>
      </c>
      <c r="D28" s="322">
        <f>VLOOKUP($A28,'ANNEX 2_310 MUN ALFABÈTIC'!$A$4:$Q$313,5,0)</f>
        <v>4.6511627906976702</v>
      </c>
      <c r="E28" s="323">
        <f>VLOOKUP($A28,'ANNEX 2_310 MUN ALFABÈTIC'!$A$4:$Q$313,6,0)</f>
        <v>15930</v>
      </c>
      <c r="F28" s="324">
        <f>VLOOKUP($A28,'ANNEX 2_310 MUN ALFABÈTIC'!$A$4:$Q$313,7,0)</f>
        <v>12.617788397003945</v>
      </c>
      <c r="G28" s="325">
        <f>VLOOKUP($A28,'ANNEX 2_310 MUN ALFABÈTIC'!$A$4:$Q$313,8,0)</f>
        <v>9.265734265734265</v>
      </c>
      <c r="H28" s="326">
        <f>VLOOKUP($A28,'ANNEX 2_310 MUN ALFABÈTIC'!$A$4:$Q$313,9,0)</f>
        <v>9.1999999999999993</v>
      </c>
      <c r="I28" s="327">
        <f>VLOOKUP($A28,'ANNEX 2_310 MUN ALFABÈTIC'!$A$4:$Q$313,10,0)</f>
        <v>16.417910447761194</v>
      </c>
      <c r="J28" s="328">
        <f>VLOOKUP($A28,'ANNEX 2_310 MUN ALFABÈTIC'!$A$4:$Q$313,11,0)</f>
        <v>205.60436336359498</v>
      </c>
      <c r="K28" s="329">
        <f>VLOOKUP($A28,'ANNEX 2_310 MUN ALFABÈTIC'!$A$4:$Q$313,12,0)</f>
        <v>104.63806487709505</v>
      </c>
      <c r="L28" s="329">
        <f>VLOOKUP($A28,'ANNEX 2_310 MUN ALFABÈTIC'!$A$4:$Q$313,13,0)</f>
        <v>182.85888297903222</v>
      </c>
      <c r="M28" s="330">
        <f>VLOOKUP($A28,'ANNEX 2_310 MUN ALFABÈTIC'!$A$4:$Q$313,14,0)</f>
        <v>31.321410770762967</v>
      </c>
      <c r="N28" s="329">
        <f>VLOOKUP($A28,'ANNEX 2_310 MUN ALFABÈTIC'!$A$4:$Q$313,15,0)</f>
        <v>116.30735116879195</v>
      </c>
      <c r="O28" s="331">
        <f>VLOOKUP($A28,'ANNEX 2_310 MUN ALFABÈTIC'!$A$4:$Q$313,16,0)</f>
        <v>149.64745560453736</v>
      </c>
      <c r="P28" s="332">
        <f>VLOOKUP($A28,'ANNEX 2_310 MUN ALFABÈTIC'!$A$4:$Q$313,17,0)</f>
        <v>101.43570242172464</v>
      </c>
      <c r="Q28" s="333">
        <f>VLOOKUP($A28,'ANNEX 2_310 MUN ALFABÈTIC'!$A$4:$R$313,18,0)</f>
        <v>104</v>
      </c>
    </row>
    <row r="29" spans="1:17" ht="15" customHeight="1">
      <c r="A29" s="319" t="s">
        <v>425</v>
      </c>
      <c r="B29" s="320" t="s">
        <v>426</v>
      </c>
      <c r="C29" s="321">
        <f>VLOOKUP($A29,'ANNEX 2_310 MUN ALFABÈTIC'!$A$4:$Q$313,4,0)</f>
        <v>3704</v>
      </c>
      <c r="D29" s="322">
        <f>VLOOKUP($A29,'ANNEX 2_310 MUN ALFABÈTIC'!$A$4:$Q$313,5,0)</f>
        <v>7.1541294055760094</v>
      </c>
      <c r="E29" s="323">
        <f>VLOOKUP($A29,'ANNEX 2_310 MUN ALFABÈTIC'!$A$4:$Q$313,6,0)</f>
        <v>15444</v>
      </c>
      <c r="F29" s="334">
        <f>VLOOKUP($A29,'ANNEX 2_310 MUN ALFABÈTIC'!$A$4:$Q$313,7,0)</f>
        <v>15.266439067834348</v>
      </c>
      <c r="G29" s="325">
        <f>VLOOKUP($A29,'ANNEX 2_310 MUN ALFABÈTIC'!$A$4:$Q$313,8,0)</f>
        <v>4.3736501079913603</v>
      </c>
      <c r="H29" s="326">
        <f>VLOOKUP($A29,'ANNEX 2_310 MUN ALFABÈTIC'!$A$4:$Q$313,9,0)</f>
        <v>10.1</v>
      </c>
      <c r="I29" s="327">
        <f>VLOOKUP($A29,'ANNEX 2_310 MUN ALFABÈTIC'!$A$4:$Q$313,10,0)</f>
        <v>28.180354267310786</v>
      </c>
      <c r="J29" s="328">
        <f>VLOOKUP($A29,'ANNEX 2_310 MUN ALFABÈTIC'!$A$4:$Q$313,11,0)</f>
        <v>133.67096263823319</v>
      </c>
      <c r="K29" s="329">
        <f>VLOOKUP($A29,'ANNEX 2_310 MUN ALFABÈTIC'!$A$4:$Q$313,12,0)</f>
        <v>101.44571713508198</v>
      </c>
      <c r="L29" s="329">
        <f>VLOOKUP($A29,'ANNEX 2_310 MUN ALFABÈTIC'!$A$4:$Q$313,13,0)</f>
        <v>151.13378317562291</v>
      </c>
      <c r="M29" s="330">
        <f>VLOOKUP($A29,'ANNEX 2_310 MUN ALFABÈTIC'!$A$4:$Q$313,14,0)</f>
        <v>66.355529560886851</v>
      </c>
      <c r="N29" s="329">
        <f>VLOOKUP($A29,'ANNEX 2_310 MUN ALFABÈTIC'!$A$4:$Q$313,15,0)</f>
        <v>105.94332977751345</v>
      </c>
      <c r="O29" s="331">
        <f>VLOOKUP($A29,'ANNEX 2_310 MUN ALFABÈTIC'!$A$4:$Q$313,16,0)</f>
        <v>87.184799081841774</v>
      </c>
      <c r="P29" s="332">
        <f>VLOOKUP($A29,'ANNEX 2_310 MUN ALFABÈTIC'!$A$4:$Q$313,17,0)</f>
        <v>94.115233848712649</v>
      </c>
      <c r="Q29" s="333">
        <f>VLOOKUP($A29,'ANNEX 2_310 MUN ALFABÈTIC'!$A$4:$R$313,18,0)</f>
        <v>202</v>
      </c>
    </row>
    <row r="30" spans="1:17" ht="15" customHeight="1">
      <c r="A30" s="335" t="s">
        <v>434</v>
      </c>
      <c r="B30" s="344" t="s">
        <v>435</v>
      </c>
      <c r="C30" s="321">
        <f>VLOOKUP($A30,'ANNEX 2_310 MUN ALFABÈTIC'!$A$4:$Q$313,4,0)</f>
        <v>3235</v>
      </c>
      <c r="D30" s="322">
        <f>VLOOKUP($A30,'ANNEX 2_310 MUN ALFABÈTIC'!$A$4:$Q$313,5,0)</f>
        <v>4.0492957746478906</v>
      </c>
      <c r="E30" s="323">
        <f>VLOOKUP($A30,'ANNEX 2_310 MUN ALFABÈTIC'!$A$4:$Q$313,6,0)</f>
        <v>19418</v>
      </c>
      <c r="F30" s="334">
        <f>VLOOKUP($A30,'ANNEX 2_310 MUN ALFABÈTIC'!$A$4:$Q$313,7,0)</f>
        <v>12.114414452470468</v>
      </c>
      <c r="G30" s="325">
        <f>VLOOKUP($A30,'ANNEX 2_310 MUN ALFABÈTIC'!$A$4:$Q$313,8,0)</f>
        <v>2.4420401854714067</v>
      </c>
      <c r="H30" s="326">
        <f>VLOOKUP($A30,'ANNEX 2_310 MUN ALFABÈTIC'!$A$4:$Q$313,9,0)</f>
        <v>3.2</v>
      </c>
      <c r="I30" s="327">
        <f>VLOOKUP($A30,'ANNEX 2_310 MUN ALFABÈTIC'!$A$4:$Q$313,10,0)</f>
        <v>14.516129032258066</v>
      </c>
      <c r="J30" s="328">
        <f>VLOOKUP($A30,'ANNEX 2_310 MUN ALFABÈTIC'!$A$4:$Q$313,11,0)</f>
        <v>236.16436479377504</v>
      </c>
      <c r="K30" s="329">
        <f>VLOOKUP($A30,'ANNEX 2_310 MUN ALFABÈTIC'!$A$4:$Q$313,12,0)</f>
        <v>127.54940011195428</v>
      </c>
      <c r="L30" s="329">
        <f>VLOOKUP($A30,'ANNEX 2_310 MUN ALFABÈTIC'!$A$4:$Q$313,13,0)</f>
        <v>190.45697181603501</v>
      </c>
      <c r="M30" s="330">
        <f>VLOOKUP($A30,'ANNEX 2_310 MUN ALFABÈTIC'!$A$4:$Q$313,14,0)</f>
        <v>118.84156155840408</v>
      </c>
      <c r="N30" s="329">
        <f>VLOOKUP($A30,'ANNEX 2_310 MUN ALFABÈTIC'!$A$4:$Q$313,15,0)</f>
        <v>334.38363461027683</v>
      </c>
      <c r="O30" s="331">
        <f>VLOOKUP($A30,'ANNEX 2_310 MUN ALFABÈTIC'!$A$4:$Q$313,16,0)</f>
        <v>169.25300948970889</v>
      </c>
      <c r="P30" s="332">
        <f>VLOOKUP($A30,'ANNEX 2_310 MUN ALFABÈTIC'!$A$4:$Q$313,17,0)</f>
        <v>117.1701734043169</v>
      </c>
      <c r="Q30" s="333">
        <f>VLOOKUP($A30,'ANNEX 2_310 MUN ALFABÈTIC'!$A$4:$R$313,18,0)</f>
        <v>25</v>
      </c>
    </row>
    <row r="31" spans="1:17" ht="15" customHeight="1">
      <c r="A31" s="319" t="s">
        <v>443</v>
      </c>
      <c r="B31" s="320" t="s">
        <v>444</v>
      </c>
      <c r="C31" s="321">
        <f>VLOOKUP($A31,'ANNEX 2_310 MUN ALFABÈTIC'!$A$4:$Q$313,4,0)</f>
        <v>121</v>
      </c>
      <c r="D31" s="322">
        <f>VLOOKUP($A31,'ANNEX 2_310 MUN ALFABÈTIC'!$A$4:$Q$313,5,0)</f>
        <v>0</v>
      </c>
      <c r="E31" s="323">
        <f>VLOOKUP($A31,'ANNEX 2_310 MUN ALFABÈTIC'!$A$4:$Q$313,6,0)</f>
        <v>17272</v>
      </c>
      <c r="F31" s="324">
        <f>VLOOKUP($A31,'ANNEX 2_310 MUN ALFABÈTIC'!$A$4:$Q$313,7,0)</f>
        <v>14.344313263250394</v>
      </c>
      <c r="G31" s="325">
        <f>VLOOKUP($A31,'ANNEX 2_310 MUN ALFABÈTIC'!$A$4:$Q$313,8,0)</f>
        <v>4.1322314049586781</v>
      </c>
      <c r="H31" s="326">
        <f>VLOOKUP($A31,'ANNEX 2_310 MUN ALFABÈTIC'!$A$4:$Q$313,9,0)</f>
        <v>0.9</v>
      </c>
      <c r="I31" s="327">
        <f>VLOOKUP($A31,'ANNEX 2_310 MUN ALFABÈTIC'!$A$4:$Q$313,10,0)</f>
        <v>21.352777058872839</v>
      </c>
      <c r="J31" s="328">
        <f>VLOOKUP($A31,'ANNEX 2_310 MUN ALFABÈTIC'!$A$4:$Q$313,11,0)</f>
        <v>823</v>
      </c>
      <c r="K31" s="329">
        <f>VLOOKUP($A31,'ANNEX 2_310 MUN ALFABÈTIC'!$A$4:$Q$313,12,0)</f>
        <v>113.45314855977311</v>
      </c>
      <c r="L31" s="329">
        <f>VLOOKUP($A31,'ANNEX 2_310 MUN ALFABÈTIC'!$A$4:$Q$313,13,0)</f>
        <v>160.84943556364519</v>
      </c>
      <c r="M31" s="330">
        <f>VLOOKUP($A31,'ANNEX 2_310 MUN ALFABÈTIC'!$A$4:$Q$313,14,0)</f>
        <v>70.232240305210794</v>
      </c>
      <c r="N31" s="329">
        <f>VLOOKUP($A31,'ANNEX 2_310 MUN ALFABÈTIC'!$A$4:$Q$313,15,0)</f>
        <v>1188.9195897254288</v>
      </c>
      <c r="O31" s="331">
        <f>VLOOKUP($A31,'ANNEX 2_310 MUN ALFABÈTIC'!$A$4:$Q$313,16,0)</f>
        <v>115.0622477852212</v>
      </c>
      <c r="P31" s="332">
        <f>VLOOKUP($A31,'ANNEX 2_310 MUN ALFABÈTIC'!$A$4:$Q$313,17,0)</f>
        <v>126.24729212243685</v>
      </c>
      <c r="Q31" s="333">
        <f>VLOOKUP($A31,'ANNEX 2_310 MUN ALFABÈTIC'!$A$4:$R$313,18,0)</f>
        <v>11</v>
      </c>
    </row>
    <row r="32" spans="1:17" ht="15" customHeight="1">
      <c r="A32" s="342" t="s">
        <v>441</v>
      </c>
      <c r="B32" s="343" t="s">
        <v>442</v>
      </c>
      <c r="C32" s="341">
        <f>VLOOKUP($A32,'ANNEX 2_310 MUN ALFABÈTIC'!$A$4:$Q$313,4,0)</f>
        <v>1240</v>
      </c>
      <c r="D32" s="322">
        <f>VLOOKUP($A32,'ANNEX 2_310 MUN ALFABÈTIC'!$A$4:$Q$313,5,0)</f>
        <v>11.4977307110439</v>
      </c>
      <c r="E32" s="323">
        <f>VLOOKUP($A32,'ANNEX 2_310 MUN ALFABÈTIC'!$A$4:$Q$313,6,0)</f>
        <v>14410</v>
      </c>
      <c r="F32" s="334">
        <f>VLOOKUP($A32,'ANNEX 2_310 MUN ALFABÈTIC'!$A$4:$Q$313,7,0)</f>
        <v>19.934838836888318</v>
      </c>
      <c r="G32" s="325">
        <f>VLOOKUP($A32,'ANNEX 2_310 MUN ALFABÈTIC'!$A$4:$Q$313,8,0)</f>
        <v>2.82258064516129</v>
      </c>
      <c r="H32" s="326">
        <f>VLOOKUP($A32,'ANNEX 2_310 MUN ALFABÈTIC'!$A$4:$Q$313,9,0)</f>
        <v>9.5</v>
      </c>
      <c r="I32" s="327">
        <f>VLOOKUP($A32,'ANNEX 2_310 MUN ALFABÈTIC'!$A$4:$Q$313,10,0)</f>
        <v>25.55066079295154</v>
      </c>
      <c r="J32" s="328">
        <f>VLOOKUP($A32,'ANNEX 2_310 MUN ALFABÈTIC'!$A$4:$Q$313,11,0)</f>
        <v>83.17287893717004</v>
      </c>
      <c r="K32" s="329">
        <f>VLOOKUP($A32,'ANNEX 2_310 MUN ALFABÈTIC'!$A$4:$Q$313,12,0)</f>
        <v>94.653767412362825</v>
      </c>
      <c r="L32" s="329">
        <f>VLOOKUP($A32,'ANNEX 2_310 MUN ALFABÈTIC'!$A$4:$Q$313,13,0)</f>
        <v>115.74082493571258</v>
      </c>
      <c r="M32" s="330">
        <f>VLOOKUP($A32,'ANNEX 2_310 MUN ALFABÈTIC'!$A$4:$Q$313,14,0)</f>
        <v>102.81933645627083</v>
      </c>
      <c r="N32" s="329">
        <f>VLOOKUP($A32,'ANNEX 2_310 MUN ALFABÈTIC'!$A$4:$Q$313,15,0)</f>
        <v>112.6344874476722</v>
      </c>
      <c r="O32" s="331">
        <f>VLOOKUP($A32,'ANNEX 2_310 MUN ALFABÈTIC'!$A$4:$Q$313,16,0)</f>
        <v>96.157925024325735</v>
      </c>
      <c r="P32" s="332">
        <f>VLOOKUP($A32,'ANNEX 2_310 MUN ALFABÈTIC'!$A$4:$Q$313,17,0)</f>
        <v>90.616301248508393</v>
      </c>
      <c r="Q32" s="333">
        <f>VLOOKUP($A32,'ANNEX 2_310 MUN ALFABÈTIC'!$A$4:$R$313,18,0)</f>
        <v>264</v>
      </c>
    </row>
    <row r="33" spans="1:17" ht="15" customHeight="1">
      <c r="A33" s="319" t="s">
        <v>458</v>
      </c>
      <c r="B33" s="320" t="s">
        <v>459</v>
      </c>
      <c r="C33" s="321">
        <f>VLOOKUP($A33,'ANNEX 2_310 MUN ALFABÈTIC'!$A$4:$Q$313,4,0)</f>
        <v>2571</v>
      </c>
      <c r="D33" s="322">
        <f>VLOOKUP($A33,'ANNEX 2_310 MUN ALFABÈTIC'!$A$4:$Q$313,5,0)</f>
        <v>8.2792207792207808</v>
      </c>
      <c r="E33" s="323">
        <f>VLOOKUP($A33,'ANNEX 2_310 MUN ALFABÈTIC'!$A$4:$Q$313,6,0)</f>
        <v>14984</v>
      </c>
      <c r="F33" s="334">
        <f>VLOOKUP($A33,'ANNEX 2_310 MUN ALFABÈTIC'!$A$4:$Q$313,7,0)</f>
        <v>14.608624270166246</v>
      </c>
      <c r="G33" s="325">
        <f>VLOOKUP($A33,'ANNEX 2_310 MUN ALFABÈTIC'!$A$4:$Q$313,8,0)</f>
        <v>3.2283158304161805</v>
      </c>
      <c r="H33" s="326">
        <f>VLOOKUP($A33,'ANNEX 2_310 MUN ALFABÈTIC'!$A$4:$Q$313,9,0)</f>
        <v>7.3</v>
      </c>
      <c r="I33" s="327">
        <f>VLOOKUP($A33,'ANNEX 2_310 MUN ALFABÈTIC'!$A$4:$Q$313,10,0)</f>
        <v>28.032345013477091</v>
      </c>
      <c r="J33" s="328">
        <f>VLOOKUP($A33,'ANNEX 2_310 MUN ALFABÈTIC'!$A$4:$Q$313,11,0)</f>
        <v>115.50596245506098</v>
      </c>
      <c r="K33" s="329">
        <f>VLOOKUP($A33,'ANNEX 2_310 MUN ALFABÈTIC'!$A$4:$Q$313,12,0)</f>
        <v>98.424153428649859</v>
      </c>
      <c r="L33" s="329">
        <f>VLOOKUP($A33,'ANNEX 2_310 MUN ALFABÈTIC'!$A$4:$Q$313,13,0)</f>
        <v>157.93921790800349</v>
      </c>
      <c r="M33" s="330">
        <f>VLOOKUP($A33,'ANNEX 2_310 MUN ALFABÈTIC'!$A$4:$Q$313,14,0)</f>
        <v>89.896987864530999</v>
      </c>
      <c r="N33" s="329">
        <f>VLOOKUP($A33,'ANNEX 2_310 MUN ALFABÈTIC'!$A$4:$Q$313,15,0)</f>
        <v>146.57912750039534</v>
      </c>
      <c r="O33" s="331">
        <f>VLOOKUP($A33,'ANNEX 2_310 MUN ALFABÈTIC'!$A$4:$Q$313,16,0)</f>
        <v>87.645130069190145</v>
      </c>
      <c r="P33" s="332">
        <f>VLOOKUP($A33,'ANNEX 2_310 MUN ALFABÈTIC'!$A$4:$Q$313,17,0)</f>
        <v>95.444932967011667</v>
      </c>
      <c r="Q33" s="333">
        <f>VLOOKUP($A33,'ANNEX 2_310 MUN ALFABÈTIC'!$A$4:$R$313,18,0)</f>
        <v>185</v>
      </c>
    </row>
    <row r="34" spans="1:17" ht="15" customHeight="1">
      <c r="A34" s="319" t="s">
        <v>466</v>
      </c>
      <c r="B34" s="320" t="s">
        <v>467</v>
      </c>
      <c r="C34" s="321">
        <f>VLOOKUP($A34,'ANNEX 2_310 MUN ALFABÈTIC'!$A$4:$Q$313,4,0)</f>
        <v>2109</v>
      </c>
      <c r="D34" s="322">
        <f>VLOOKUP($A34,'ANNEX 2_310 MUN ALFABÈTIC'!$A$4:$Q$313,5,0)</f>
        <v>8.95372233400402</v>
      </c>
      <c r="E34" s="323">
        <f>VLOOKUP($A34,'ANNEX 2_310 MUN ALFABÈTIC'!$A$4:$Q$313,6,0)</f>
        <v>15708</v>
      </c>
      <c r="F34" s="334">
        <f>VLOOKUP($A34,'ANNEX 2_310 MUN ALFABÈTIC'!$A$4:$Q$313,7,0)</f>
        <v>15.969080770272425</v>
      </c>
      <c r="G34" s="325">
        <f>VLOOKUP($A34,'ANNEX 2_310 MUN ALFABÈTIC'!$A$4:$Q$313,8,0)</f>
        <v>5.7847321005215742</v>
      </c>
      <c r="H34" s="326">
        <f>VLOOKUP($A34,'ANNEX 2_310 MUN ALFABÈTIC'!$A$4:$Q$313,9,0)</f>
        <v>9.6</v>
      </c>
      <c r="I34" s="327">
        <f>VLOOKUP($A34,'ANNEX 2_310 MUN ALFABÈTIC'!$A$4:$Q$313,10,0)</f>
        <v>33.568904593639573</v>
      </c>
      <c r="J34" s="328">
        <f>VLOOKUP($A34,'ANNEX 2_310 MUN ALFABÈTIC'!$A$4:$Q$313,11,0)</f>
        <v>106.80467059493772</v>
      </c>
      <c r="K34" s="329">
        <f>VLOOKUP($A34,'ANNEX 2_310 MUN ALFABÈTIC'!$A$4:$Q$313,12,0)</f>
        <v>103.1798319579039</v>
      </c>
      <c r="L34" s="329">
        <f>VLOOKUP($A34,'ANNEX 2_310 MUN ALFABÈTIC'!$A$4:$Q$313,13,0)</f>
        <v>144.48387638173202</v>
      </c>
      <c r="M34" s="330">
        <f>VLOOKUP($A34,'ANNEX 2_310 MUN ALFABÈTIC'!$A$4:$Q$313,14,0)</f>
        <v>50.169284244577149</v>
      </c>
      <c r="N34" s="329">
        <f>VLOOKUP($A34,'ANNEX 2_310 MUN ALFABÈTIC'!$A$4:$Q$313,15,0)</f>
        <v>111.46121153675895</v>
      </c>
      <c r="O34" s="331">
        <f>VLOOKUP($A34,'ANNEX 2_310 MUN ALFABÈTIC'!$A$4:$Q$313,16,0)</f>
        <v>73.189713950813015</v>
      </c>
      <c r="P34" s="332">
        <f>VLOOKUP($A34,'ANNEX 2_310 MUN ALFABÈTIC'!$A$4:$Q$313,17,0)</f>
        <v>91.039622673245404</v>
      </c>
      <c r="Q34" s="333">
        <f>VLOOKUP($A34,'ANNEX 2_310 MUN ALFABÈTIC'!$A$4:$R$313,18,0)</f>
        <v>254</v>
      </c>
    </row>
    <row r="35" spans="1:17" ht="15" customHeight="1">
      <c r="A35" s="319" t="s">
        <v>474</v>
      </c>
      <c r="B35" s="320" t="s">
        <v>475</v>
      </c>
      <c r="C35" s="321">
        <f>VLOOKUP($A35,'ANNEX 2_310 MUN ALFABÈTIC'!$A$4:$Q$313,4,0)</f>
        <v>89</v>
      </c>
      <c r="D35" s="322">
        <f>VLOOKUP($A35,'ANNEX 2_310 MUN ALFABÈTIC'!$A$4:$Q$313,5,0)</f>
        <v>9.0909090909090899</v>
      </c>
      <c r="E35" s="323">
        <f>VLOOKUP($A35,'ANNEX 2_310 MUN ALFABÈTIC'!$A$4:$Q$313,6,0)</f>
        <v>16426.418685522196</v>
      </c>
      <c r="F35" s="324">
        <f>VLOOKUP($A35,'ANNEX 2_310 MUN ALFABÈTIC'!$A$4:$Q$313,7,0)</f>
        <v>15.404763375688923</v>
      </c>
      <c r="G35" s="325">
        <f>VLOOKUP($A35,'ANNEX 2_310 MUN ALFABÈTIC'!$A$4:$Q$313,8,0)</f>
        <v>3.3707865168539324</v>
      </c>
      <c r="H35" s="326">
        <f>VLOOKUP($A35,'ANNEX 2_310 MUN ALFABÈTIC'!$A$4:$Q$313,9,0)</f>
        <v>7.9</v>
      </c>
      <c r="I35" s="327">
        <f>VLOOKUP($A35,'ANNEX 2_310 MUN ALFABÈTIC'!$A$4:$Q$313,10,0)</f>
        <v>21.352777058872839</v>
      </c>
      <c r="J35" s="328">
        <f>VLOOKUP($A35,'ANNEX 2_310 MUN ALFABÈTIC'!$A$4:$Q$313,11,0)</f>
        <v>105.192930093002</v>
      </c>
      <c r="K35" s="329">
        <f>VLOOKUP($A35,'ANNEX 2_310 MUN ALFABÈTIC'!$A$4:$Q$313,12,0)</f>
        <v>107.89884897137463</v>
      </c>
      <c r="L35" s="329">
        <f>VLOOKUP($A35,'ANNEX 2_310 MUN ALFABÈTIC'!$A$4:$Q$313,13,0)</f>
        <v>149.77670449538797</v>
      </c>
      <c r="M35" s="330">
        <f>VLOOKUP($A35,'ANNEX 2_310 MUN ALFABÈTIC'!$A$4:$Q$313,14,0)</f>
        <v>86.097374478839697</v>
      </c>
      <c r="N35" s="329">
        <f>VLOOKUP($A35,'ANNEX 2_310 MUN ALFABÈTIC'!$A$4:$Q$313,15,0)</f>
        <v>135.44653553833999</v>
      </c>
      <c r="O35" s="331">
        <f>VLOOKUP($A35,'ANNEX 2_310 MUN ALFABÈTIC'!$A$4:$Q$313,16,0)</f>
        <v>115.0622477852212</v>
      </c>
      <c r="P35" s="332">
        <f>VLOOKUP($A35,'ANNEX 2_310 MUN ALFABÈTIC'!$A$4:$Q$313,17,0)</f>
        <v>97.849245039952777</v>
      </c>
      <c r="Q35" s="333">
        <f>VLOOKUP($A35,'ANNEX 2_310 MUN ALFABÈTIC'!$A$4:$R$313,18,0)</f>
        <v>146</v>
      </c>
    </row>
    <row r="36" spans="1:17" ht="15" customHeight="1">
      <c r="A36" s="342" t="s">
        <v>517</v>
      </c>
      <c r="B36" s="343" t="s">
        <v>518</v>
      </c>
      <c r="C36" s="341">
        <f>VLOOKUP($A36,'ANNEX 2_310 MUN ALFABÈTIC'!$A$4:$Q$313,4,0)</f>
        <v>2071</v>
      </c>
      <c r="D36" s="322">
        <f>VLOOKUP($A36,'ANNEX 2_310 MUN ALFABÈTIC'!$A$4:$Q$313,5,0)</f>
        <v>7.6994434137291305</v>
      </c>
      <c r="E36" s="323">
        <f>VLOOKUP($A36,'ANNEX 2_310 MUN ALFABÈTIC'!$A$4:$Q$313,6,0)</f>
        <v>16621</v>
      </c>
      <c r="F36" s="334">
        <f>VLOOKUP($A36,'ANNEX 2_310 MUN ALFABÈTIC'!$A$4:$Q$313,7,0)</f>
        <v>12.693803582630514</v>
      </c>
      <c r="G36" s="325">
        <f>VLOOKUP($A36,'ANNEX 2_310 MUN ALFABÈTIC'!$A$4:$Q$313,8,0)</f>
        <v>4.3457267020762913</v>
      </c>
      <c r="H36" s="326">
        <f>VLOOKUP($A36,'ANNEX 2_310 MUN ALFABÈTIC'!$A$4:$Q$313,9,0)</f>
        <v>4.4000000000000004</v>
      </c>
      <c r="I36" s="327">
        <f>VLOOKUP($A36,'ANNEX 2_310 MUN ALFABÈTIC'!$A$4:$Q$313,10,0)</f>
        <v>21.405750798722046</v>
      </c>
      <c r="J36" s="328">
        <f>VLOOKUP($A36,'ANNEX 2_310 MUN ALFABÈTIC'!$A$4:$Q$313,11,0)</f>
        <v>124.20370059173725</v>
      </c>
      <c r="K36" s="329">
        <f>VLOOKUP($A36,'ANNEX 2_310 MUN ALFABÈTIC'!$A$4:$Q$313,12,0)</f>
        <v>109.17697905349635</v>
      </c>
      <c r="L36" s="329">
        <f>VLOOKUP($A36,'ANNEX 2_310 MUN ALFABÈTIC'!$A$4:$Q$313,13,0)</f>
        <v>181.76385642984738</v>
      </c>
      <c r="M36" s="330">
        <f>VLOOKUP($A36,'ANNEX 2_310 MUN ALFABÈTIC'!$A$4:$Q$313,14,0)</f>
        <v>66.781896084523225</v>
      </c>
      <c r="N36" s="329">
        <f>VLOOKUP($A36,'ANNEX 2_310 MUN ALFABÈTIC'!$A$4:$Q$313,15,0)</f>
        <v>243.18809789838315</v>
      </c>
      <c r="O36" s="331">
        <f>VLOOKUP($A36,'ANNEX 2_310 MUN ALFABÈTIC'!$A$4:$Q$313,16,0)</f>
        <v>114.77749825048387</v>
      </c>
      <c r="P36" s="332">
        <f>VLOOKUP($A36,'ANNEX 2_310 MUN ALFABÈTIC'!$A$4:$Q$313,17,0)</f>
        <v>100.99135444520557</v>
      </c>
      <c r="Q36" s="333">
        <f>VLOOKUP($A36,'ANNEX 2_310 MUN ALFABÈTIC'!$A$4:$R$313,18,0)</f>
        <v>109</v>
      </c>
    </row>
    <row r="37" spans="1:17" ht="15" customHeight="1">
      <c r="A37" s="335" t="s">
        <v>478</v>
      </c>
      <c r="B37" s="336" t="s">
        <v>479</v>
      </c>
      <c r="C37" s="321">
        <f>VLOOKUP($A37,'ANNEX 2_310 MUN ALFABÈTIC'!$A$4:$Q$313,4,0)</f>
        <v>184</v>
      </c>
      <c r="D37" s="322">
        <f>VLOOKUP($A37,'ANNEX 2_310 MUN ALFABÈTIC'!$A$4:$Q$313,5,0)</f>
        <v>2.9126213592233001</v>
      </c>
      <c r="E37" s="323">
        <f>VLOOKUP($A37,'ANNEX 2_310 MUN ALFABÈTIC'!$A$4:$Q$313,6,0)</f>
        <v>21404</v>
      </c>
      <c r="F37" s="324">
        <f>VLOOKUP($A37,'ANNEX 2_310 MUN ALFABÈTIC'!$A$4:$Q$313,7,0)</f>
        <v>9.5147987121072966</v>
      </c>
      <c r="G37" s="325">
        <f>VLOOKUP($A37,'ANNEX 2_310 MUN ALFABÈTIC'!$A$4:$Q$313,8,0)</f>
        <v>3.2608695652173911</v>
      </c>
      <c r="H37" s="326">
        <f>VLOOKUP($A37,'ANNEX 2_310 MUN ALFABÈTIC'!$A$4:$Q$313,9,0)</f>
        <v>0.6</v>
      </c>
      <c r="I37" s="327">
        <f>VLOOKUP($A37,'ANNEX 2_310 MUN ALFABÈTIC'!$A$4:$Q$313,10,0)</f>
        <v>21.352777058872839</v>
      </c>
      <c r="J37" s="328">
        <f>VLOOKUP($A37,'ANNEX 2_310 MUN ALFABÈTIC'!$A$4:$Q$313,11,0)</f>
        <v>328.32944847209723</v>
      </c>
      <c r="K37" s="329">
        <f>VLOOKUP($A37,'ANNEX 2_310 MUN ALFABÈTIC'!$A$4:$Q$313,12,0)</f>
        <v>140.59467298363731</v>
      </c>
      <c r="L37" s="329">
        <f>VLOOKUP($A37,'ANNEX 2_310 MUN ALFABÈTIC'!$A$4:$Q$313,13,0)</f>
        <v>242.49327408324436</v>
      </c>
      <c r="M37" s="330">
        <f>VLOOKUP($A37,'ANNEX 2_310 MUN ALFABÈTIC'!$A$4:$Q$313,14,0)</f>
        <v>88.999533169137663</v>
      </c>
      <c r="N37" s="329">
        <f>VLOOKUP($A37,'ANNEX 2_310 MUN ALFABÈTIC'!$A$4:$Q$313,15,0)</f>
        <v>1783.3793845881432</v>
      </c>
      <c r="O37" s="331">
        <f>VLOOKUP($A37,'ANNEX 2_310 MUN ALFABÈTIC'!$A$4:$Q$313,16,0)</f>
        <v>115.0622477852212</v>
      </c>
      <c r="P37" s="332">
        <f>VLOOKUP($A37,'ANNEX 2_310 MUN ALFABÈTIC'!$A$4:$Q$313,17,0)</f>
        <v>129.47459732450528</v>
      </c>
      <c r="Q37" s="333">
        <f>VLOOKUP($A37,'ANNEX 2_310 MUN ALFABÈTIC'!$A$4:$R$313,18,0)</f>
        <v>8</v>
      </c>
    </row>
    <row r="38" spans="1:17" ht="15" customHeight="1">
      <c r="A38" s="337" t="s">
        <v>483</v>
      </c>
      <c r="B38" s="338" t="s">
        <v>484</v>
      </c>
      <c r="C38" s="321">
        <f>VLOOKUP($A38,'ANNEX 2_310 MUN ALFABÈTIC'!$A$4:$Q$313,4,0)</f>
        <v>2295</v>
      </c>
      <c r="D38" s="322">
        <f>VLOOKUP($A38,'ANNEX 2_310 MUN ALFABÈTIC'!$A$4:$Q$313,5,0)</f>
        <v>6.4625850340136095</v>
      </c>
      <c r="E38" s="323">
        <f>VLOOKUP($A38,'ANNEX 2_310 MUN ALFABÈTIC'!$A$4:$Q$313,6,0)</f>
        <v>15475</v>
      </c>
      <c r="F38" s="334">
        <f>VLOOKUP($A38,'ANNEX 2_310 MUN ALFABÈTIC'!$A$4:$Q$313,7,0)</f>
        <v>18.147403752830797</v>
      </c>
      <c r="G38" s="325">
        <f>VLOOKUP($A38,'ANNEX 2_310 MUN ALFABÈTIC'!$A$4:$Q$313,8,0)</f>
        <v>2.7886710239651413</v>
      </c>
      <c r="H38" s="326">
        <f>VLOOKUP($A38,'ANNEX 2_310 MUN ALFABÈTIC'!$A$4:$Q$313,9,0)</f>
        <v>8.6999999999999993</v>
      </c>
      <c r="I38" s="327">
        <f>VLOOKUP($A38,'ANNEX 2_310 MUN ALFABÈTIC'!$A$4:$Q$313,10,0)</f>
        <v>26.301369863013697</v>
      </c>
      <c r="J38" s="328">
        <f>VLOOKUP($A38,'ANNEX 2_310 MUN ALFABÈTIC'!$A$4:$Q$313,11,0)</f>
        <v>147.97474376718932</v>
      </c>
      <c r="K38" s="329">
        <f>VLOOKUP($A38,'ANNEX 2_310 MUN ALFABÈTIC'!$A$4:$Q$313,12,0)</f>
        <v>101.6493442544285</v>
      </c>
      <c r="L38" s="329">
        <f>VLOOKUP($A38,'ANNEX 2_310 MUN ALFABÈTIC'!$A$4:$Q$313,13,0)</f>
        <v>127.1407592715308</v>
      </c>
      <c r="M38" s="330">
        <f>VLOOKUP($A38,'ANNEX 2_310 MUN ALFABÈTIC'!$A$4:$Q$313,14,0)</f>
        <v>104.06959678490367</v>
      </c>
      <c r="N38" s="329">
        <f>VLOOKUP($A38,'ANNEX 2_310 MUN ALFABÈTIC'!$A$4:$Q$313,15,0)</f>
        <v>122.99168169573402</v>
      </c>
      <c r="O38" s="331">
        <f>VLOOKUP($A38,'ANNEX 2_310 MUN ALFABÈTIC'!$A$4:$Q$313,16,0)</f>
        <v>93.413329330257696</v>
      </c>
      <c r="P38" s="332">
        <f>VLOOKUP($A38,'ANNEX 2_310 MUN ALFABÈTIC'!$A$4:$Q$313,17,0)</f>
        <v>95.424721518533261</v>
      </c>
      <c r="Q38" s="333">
        <f>VLOOKUP($A38,'ANNEX 2_310 MUN ALFABÈTIC'!$A$4:$R$313,18,0)</f>
        <v>186</v>
      </c>
    </row>
    <row r="39" spans="1:17" ht="15" customHeight="1">
      <c r="A39" s="339" t="s">
        <v>485</v>
      </c>
      <c r="B39" s="340" t="s">
        <v>486</v>
      </c>
      <c r="C39" s="341">
        <f>VLOOKUP($A39,'ANNEX 2_310 MUN ALFABÈTIC'!$A$4:$Q$313,4,0)</f>
        <v>1448</v>
      </c>
      <c r="D39" s="322">
        <f>VLOOKUP($A39,'ANNEX 2_310 MUN ALFABÈTIC'!$A$4:$Q$313,5,0)</f>
        <v>6.0880829015544</v>
      </c>
      <c r="E39" s="323">
        <f>VLOOKUP($A39,'ANNEX 2_310 MUN ALFABÈTIC'!$A$4:$Q$313,6,0)</f>
        <v>16023</v>
      </c>
      <c r="F39" s="334">
        <f>VLOOKUP($A39,'ANNEX 2_310 MUN ALFABÈTIC'!$A$4:$Q$313,7,0)</f>
        <v>18.27286384121637</v>
      </c>
      <c r="G39" s="325">
        <f>VLOOKUP($A39,'ANNEX 2_310 MUN ALFABÈTIC'!$A$4:$Q$313,8,0)</f>
        <v>2.1408839779005526</v>
      </c>
      <c r="H39" s="326">
        <f>VLOOKUP($A39,'ANNEX 2_310 MUN ALFABÈTIC'!$A$4:$Q$313,9,0)</f>
        <v>2.8</v>
      </c>
      <c r="I39" s="327">
        <f>VLOOKUP($A39,'ANNEX 2_310 MUN ALFABÈTIC'!$A$4:$Q$313,10,0)</f>
        <v>15.346534653465346</v>
      </c>
      <c r="J39" s="328">
        <f>VLOOKUP($A39,'ANNEX 2_310 MUN ALFABÈTIC'!$A$4:$Q$313,11,0)</f>
        <v>157.07725731488895</v>
      </c>
      <c r="K39" s="329">
        <f>VLOOKUP($A39,'ANNEX 2_310 MUN ALFABÈTIC'!$A$4:$Q$313,12,0)</f>
        <v>105.2489462351346</v>
      </c>
      <c r="L39" s="329">
        <f>VLOOKUP($A39,'ANNEX 2_310 MUN ALFABÈTIC'!$A$4:$Q$313,13,0)</f>
        <v>126.2678205228911</v>
      </c>
      <c r="M39" s="330">
        <f>VLOOKUP($A39,'ANNEX 2_310 MUN ALFABÈTIC'!$A$4:$Q$313,14,0)</f>
        <v>135.55889624359534</v>
      </c>
      <c r="N39" s="329">
        <f>VLOOKUP($A39,'ANNEX 2_310 MUN ALFABÈTIC'!$A$4:$Q$313,15,0)</f>
        <v>382.15272526888782</v>
      </c>
      <c r="O39" s="331">
        <f>VLOOKUP($A39,'ANNEX 2_310 MUN ALFABÈTIC'!$A$4:$Q$313,16,0)</f>
        <v>160.09467807091093</v>
      </c>
      <c r="P39" s="332">
        <f>VLOOKUP($A39,'ANNEX 2_310 MUN ALFABÈTIC'!$A$4:$Q$313,17,0)</f>
        <v>103.87030524393256</v>
      </c>
      <c r="Q39" s="333">
        <f>VLOOKUP($A39,'ANNEX 2_310 MUN ALFABÈTIC'!$A$4:$R$313,18,0)</f>
        <v>81</v>
      </c>
    </row>
    <row r="40" spans="1:17" ht="15" customHeight="1">
      <c r="A40" s="319" t="s">
        <v>496</v>
      </c>
      <c r="B40" s="320" t="s">
        <v>497</v>
      </c>
      <c r="C40" s="321">
        <f>VLOOKUP($A40,'ANNEX 2_310 MUN ALFABÈTIC'!$A$4:$Q$313,4,0)</f>
        <v>164</v>
      </c>
      <c r="D40" s="322">
        <f>VLOOKUP($A40,'ANNEX 2_310 MUN ALFABÈTIC'!$A$4:$Q$313,5,0)</f>
        <v>5.7971014492753605</v>
      </c>
      <c r="E40" s="323">
        <f>VLOOKUP($A40,'ANNEX 2_310 MUN ALFABÈTIC'!$A$4:$Q$313,6,0)</f>
        <v>15143</v>
      </c>
      <c r="F40" s="324">
        <f>VLOOKUP($A40,'ANNEX 2_310 MUN ALFABÈTIC'!$A$4:$Q$313,7,0)</f>
        <v>21.125083448402183</v>
      </c>
      <c r="G40" s="325">
        <f>VLOOKUP($A40,'ANNEX 2_310 MUN ALFABÈTIC'!$A$4:$Q$313,8,0)</f>
        <v>6.0975609756097562</v>
      </c>
      <c r="H40" s="326">
        <f>VLOOKUP($A40,'ANNEX 2_310 MUN ALFABÈTIC'!$A$4:$Q$313,9,0)</f>
        <v>3.1</v>
      </c>
      <c r="I40" s="327">
        <f>VLOOKUP($A40,'ANNEX 2_310 MUN ALFABÈTIC'!$A$4:$Q$313,10,0)</f>
        <v>21.352777058872839</v>
      </c>
      <c r="J40" s="328">
        <f>VLOOKUP($A40,'ANNEX 2_310 MUN ALFABÈTIC'!$A$4:$Q$313,11,0)</f>
        <v>164.96164037311681</v>
      </c>
      <c r="K40" s="329">
        <f>VLOOKUP($A40,'ANNEX 2_310 MUN ALFABÈTIC'!$A$4:$Q$313,12,0)</f>
        <v>99.468563492394878</v>
      </c>
      <c r="L40" s="329">
        <f>VLOOKUP($A40,'ANNEX 2_310 MUN ALFABÈTIC'!$A$4:$Q$313,13,0)</f>
        <v>109.21967231880677</v>
      </c>
      <c r="M40" s="330">
        <f>VLOOKUP($A40,'ANNEX 2_310 MUN ALFABÈTIC'!$A$4:$Q$313,14,0)</f>
        <v>47.595402520886658</v>
      </c>
      <c r="N40" s="329">
        <f>VLOOKUP($A40,'ANNEX 2_310 MUN ALFABÈTIC'!$A$4:$Q$313,15,0)</f>
        <v>345.17020346867287</v>
      </c>
      <c r="O40" s="331">
        <f>VLOOKUP($A40,'ANNEX 2_310 MUN ALFABÈTIC'!$A$4:$Q$313,16,0)</f>
        <v>115.0622477852212</v>
      </c>
      <c r="P40" s="332">
        <f>VLOOKUP($A40,'ANNEX 2_310 MUN ALFABÈTIC'!$A$4:$Q$313,17,0)</f>
        <v>91.763816511900558</v>
      </c>
      <c r="Q40" s="333">
        <f>VLOOKUP($A40,'ANNEX 2_310 MUN ALFABÈTIC'!$A$4:$R$313,18,0)</f>
        <v>241</v>
      </c>
    </row>
    <row r="41" spans="1:17" ht="15" customHeight="1">
      <c r="A41" s="319" t="s">
        <v>524</v>
      </c>
      <c r="B41" s="320" t="s">
        <v>525</v>
      </c>
      <c r="C41" s="321">
        <f>VLOOKUP($A41,'ANNEX 2_310 MUN ALFABÈTIC'!$A$4:$Q$313,4,0)</f>
        <v>3775</v>
      </c>
      <c r="D41" s="322">
        <f>VLOOKUP($A41,'ANNEX 2_310 MUN ALFABÈTIC'!$A$4:$Q$313,5,0)</f>
        <v>5.96330275229358</v>
      </c>
      <c r="E41" s="323">
        <f>VLOOKUP($A41,'ANNEX 2_310 MUN ALFABÈTIC'!$A$4:$Q$313,6,0)</f>
        <v>17388</v>
      </c>
      <c r="F41" s="334">
        <f>VLOOKUP($A41,'ANNEX 2_310 MUN ALFABÈTIC'!$A$4:$Q$313,7,0)</f>
        <v>18.65745061221736</v>
      </c>
      <c r="G41" s="325">
        <f>VLOOKUP($A41,'ANNEX 2_310 MUN ALFABÈTIC'!$A$4:$Q$313,8,0)</f>
        <v>2.5430463576158941</v>
      </c>
      <c r="H41" s="326">
        <f>VLOOKUP($A41,'ANNEX 2_310 MUN ALFABÈTIC'!$A$4:$Q$313,9,0)</f>
        <v>4.9000000000000004</v>
      </c>
      <c r="I41" s="327">
        <f>VLOOKUP($A41,'ANNEX 2_310 MUN ALFABÈTIC'!$A$4:$Q$313,10,0)</f>
        <v>16.602316602316602</v>
      </c>
      <c r="J41" s="328">
        <f>VLOOKUP($A41,'ANNEX 2_310 MUN ALFABÈTIC'!$A$4:$Q$313,11,0)</f>
        <v>160.36404727464634</v>
      </c>
      <c r="K41" s="329">
        <f>VLOOKUP($A41,'ANNEX 2_310 MUN ALFABÈTIC'!$A$4:$Q$313,12,0)</f>
        <v>114.21510810313426</v>
      </c>
      <c r="L41" s="329">
        <f>VLOOKUP($A41,'ANNEX 2_310 MUN ALFABÈTIC'!$A$4:$Q$313,13,0)</f>
        <v>123.66505691999927</v>
      </c>
      <c r="M41" s="330">
        <f>VLOOKUP($A41,'ANNEX 2_310 MUN ALFABÈTIC'!$A$4:$Q$313,14,0)</f>
        <v>114.12134433202942</v>
      </c>
      <c r="N41" s="329">
        <f>VLOOKUP($A41,'ANNEX 2_310 MUN ALFABÈTIC'!$A$4:$Q$313,15,0)</f>
        <v>218.37298586793588</v>
      </c>
      <c r="O41" s="331">
        <f>VLOOKUP($A41,'ANNEX 2_310 MUN ALFABÈTIC'!$A$4:$Q$313,16,0)</f>
        <v>147.98528324100207</v>
      </c>
      <c r="P41" s="332">
        <f>VLOOKUP($A41,'ANNEX 2_310 MUN ALFABÈTIC'!$A$4:$Q$313,17,0)</f>
        <v>102.8328805452206</v>
      </c>
      <c r="Q41" s="333">
        <f>VLOOKUP($A41,'ANNEX 2_310 MUN ALFABÈTIC'!$A$4:$R$313,18,0)</f>
        <v>92</v>
      </c>
    </row>
    <row r="42" spans="1:17" ht="15" customHeight="1">
      <c r="A42" s="319" t="s">
        <v>527</v>
      </c>
      <c r="B42" s="320" t="s">
        <v>528</v>
      </c>
      <c r="C42" s="321">
        <f>VLOOKUP($A42,'ANNEX 2_310 MUN ALFABÈTIC'!$A$4:$Q$313,4,0)</f>
        <v>86</v>
      </c>
      <c r="D42" s="322">
        <f>VLOOKUP($A42,'ANNEX 2_310 MUN ALFABÈTIC'!$A$4:$Q$313,5,0)</f>
        <v>4.7619047619047601</v>
      </c>
      <c r="E42" s="323">
        <f>VLOOKUP($A42,'ANNEX 2_310 MUN ALFABÈTIC'!$A$4:$Q$313,6,0)</f>
        <v>16426.418685522196</v>
      </c>
      <c r="F42" s="324">
        <f>VLOOKUP($A42,'ANNEX 2_310 MUN ALFABÈTIC'!$A$4:$Q$313,7,0)</f>
        <v>15.404763375688923</v>
      </c>
      <c r="G42" s="325">
        <f>VLOOKUP($A42,'ANNEX 2_310 MUN ALFABÈTIC'!$A$4:$Q$313,8,0)</f>
        <v>5.8139534883720927</v>
      </c>
      <c r="H42" s="326">
        <f>VLOOKUP($A42,'ANNEX 2_310 MUN ALFABÈTIC'!$A$4:$Q$313,9,0)</f>
        <v>3.9</v>
      </c>
      <c r="I42" s="327">
        <f>VLOOKUP($A42,'ANNEX 2_310 MUN ALFABÈTIC'!$A$4:$Q$313,10,0)</f>
        <v>21.352777058872839</v>
      </c>
      <c r="J42" s="328">
        <f>VLOOKUP($A42,'ANNEX 2_310 MUN ALFABÈTIC'!$A$4:$Q$313,11,0)</f>
        <v>200.8228665411857</v>
      </c>
      <c r="K42" s="329">
        <f>VLOOKUP($A42,'ANNEX 2_310 MUN ALFABÈTIC'!$A$4:$Q$313,12,0)</f>
        <v>107.89884897137463</v>
      </c>
      <c r="L42" s="329">
        <f>VLOOKUP($A42,'ANNEX 2_310 MUN ALFABÈTIC'!$A$4:$Q$313,13,0)</f>
        <v>149.77670449538797</v>
      </c>
      <c r="M42" s="330">
        <f>VLOOKUP($A42,'ANNEX 2_310 MUN ALFABÈTIC'!$A$4:$Q$313,14,0)</f>
        <v>49.917129473125037</v>
      </c>
      <c r="N42" s="329">
        <f>VLOOKUP($A42,'ANNEX 2_310 MUN ALFABÈTIC'!$A$4:$Q$313,15,0)</f>
        <v>274.36605916740666</v>
      </c>
      <c r="O42" s="331">
        <f>VLOOKUP($A42,'ANNEX 2_310 MUN ALFABÈTIC'!$A$4:$Q$313,16,0)</f>
        <v>115.0622477852212</v>
      </c>
      <c r="P42" s="332">
        <f>VLOOKUP($A42,'ANNEX 2_310 MUN ALFABÈTIC'!$A$4:$Q$313,17,0)</f>
        <v>98.800635257991374</v>
      </c>
      <c r="Q42" s="333">
        <f>VLOOKUP($A42,'ANNEX 2_310 MUN ALFABÈTIC'!$A$4:$R$313,18,0)</f>
        <v>134</v>
      </c>
    </row>
    <row r="43" spans="1:17" ht="15" customHeight="1">
      <c r="A43" s="319" t="s">
        <v>529</v>
      </c>
      <c r="B43" s="320" t="s">
        <v>530</v>
      </c>
      <c r="C43" s="321">
        <f>VLOOKUP($A43,'ANNEX 2_310 MUN ALFABÈTIC'!$A$4:$Q$313,4,0)</f>
        <v>217</v>
      </c>
      <c r="D43" s="322">
        <f>VLOOKUP($A43,'ANNEX 2_310 MUN ALFABÈTIC'!$A$4:$Q$313,5,0)</f>
        <v>4.3478260869565206</v>
      </c>
      <c r="E43" s="323">
        <f>VLOOKUP($A43,'ANNEX 2_310 MUN ALFABÈTIC'!$A$4:$Q$313,6,0)</f>
        <v>14343</v>
      </c>
      <c r="F43" s="324">
        <f>VLOOKUP($A43,'ANNEX 2_310 MUN ALFABÈTIC'!$A$4:$Q$313,7,0)</f>
        <v>17.292981836540701</v>
      </c>
      <c r="G43" s="325">
        <f>VLOOKUP($A43,'ANNEX 2_310 MUN ALFABÈTIC'!$A$4:$Q$313,8,0)</f>
        <v>3.6866359447004609</v>
      </c>
      <c r="H43" s="326">
        <f>VLOOKUP($A43,'ANNEX 2_310 MUN ALFABÈTIC'!$A$4:$Q$313,9,0)</f>
        <v>1.9</v>
      </c>
      <c r="I43" s="327">
        <f>VLOOKUP($A43,'ANNEX 2_310 MUN ALFABÈTIC'!$A$4:$Q$313,10,0)</f>
        <v>21.352777058872839</v>
      </c>
      <c r="J43" s="328">
        <f>VLOOKUP($A43,'ANNEX 2_310 MUN ALFABÈTIC'!$A$4:$Q$313,11,0)</f>
        <v>219.9488538308224</v>
      </c>
      <c r="K43" s="329">
        <f>VLOOKUP($A43,'ANNEX 2_310 MUN ALFABÈTIC'!$A$4:$Q$313,12,0)</f>
        <v>94.213670089904227</v>
      </c>
      <c r="L43" s="329">
        <f>VLOOKUP($A43,'ANNEX 2_310 MUN ALFABÈTIC'!$A$4:$Q$313,13,0)</f>
        <v>133.42260541016586</v>
      </c>
      <c r="M43" s="330">
        <f>VLOOKUP($A43,'ANNEX 2_310 MUN ALFABÈTIC'!$A$4:$Q$313,14,0)</f>
        <v>78.721054474332348</v>
      </c>
      <c r="N43" s="329">
        <f>VLOOKUP($A43,'ANNEX 2_310 MUN ALFABÈTIC'!$A$4:$Q$313,15,0)</f>
        <v>563.172437238361</v>
      </c>
      <c r="O43" s="331">
        <f>VLOOKUP($A43,'ANNEX 2_310 MUN ALFABÈTIC'!$A$4:$Q$313,16,0)</f>
        <v>115.0622477852212</v>
      </c>
      <c r="P43" s="332">
        <f>VLOOKUP($A43,'ANNEX 2_310 MUN ALFABÈTIC'!$A$4:$Q$313,17,0)</f>
        <v>97.907498385946582</v>
      </c>
      <c r="Q43" s="333">
        <f>VLOOKUP($A43,'ANNEX 2_310 MUN ALFABÈTIC'!$A$4:$R$313,18,0)</f>
        <v>145</v>
      </c>
    </row>
    <row r="44" spans="1:17" ht="15" customHeight="1">
      <c r="A44" s="339" t="s">
        <v>541</v>
      </c>
      <c r="B44" s="340" t="s">
        <v>542</v>
      </c>
      <c r="C44" s="341">
        <f>VLOOKUP($A44,'ANNEX 2_310 MUN ALFABÈTIC'!$A$4:$Q$313,4,0)</f>
        <v>6797</v>
      </c>
      <c r="D44" s="322">
        <f>VLOOKUP($A44,'ANNEX 2_310 MUN ALFABÈTIC'!$A$4:$Q$313,5,0)</f>
        <v>6.5338411954292397</v>
      </c>
      <c r="E44" s="323">
        <f>VLOOKUP($A44,'ANNEX 2_310 MUN ALFABÈTIC'!$A$4:$Q$313,6,0)</f>
        <v>17281</v>
      </c>
      <c r="F44" s="334">
        <f>VLOOKUP($A44,'ANNEX 2_310 MUN ALFABÈTIC'!$A$4:$Q$313,7,0)</f>
        <v>15.997841593617757</v>
      </c>
      <c r="G44" s="325">
        <f>VLOOKUP($A44,'ANNEX 2_310 MUN ALFABÈTIC'!$A$4:$Q$313,8,0)</f>
        <v>3.2367220832720318</v>
      </c>
      <c r="H44" s="326">
        <f>VLOOKUP($A44,'ANNEX 2_310 MUN ALFABÈTIC'!$A$4:$Q$313,9,0)</f>
        <v>6.3</v>
      </c>
      <c r="I44" s="327">
        <f>VLOOKUP($A44,'ANNEX 2_310 MUN ALFABÈTIC'!$A$4:$Q$313,10,0)</f>
        <v>21.256038647342994</v>
      </c>
      <c r="J44" s="328">
        <f>VLOOKUP($A44,'ANNEX 2_310 MUN ALFABÈTIC'!$A$4:$Q$313,11,0)</f>
        <v>146.36097448325148</v>
      </c>
      <c r="K44" s="329">
        <f>VLOOKUP($A44,'ANNEX 2_310 MUN ALFABÈTIC'!$A$4:$Q$313,12,0)</f>
        <v>113.51226611055114</v>
      </c>
      <c r="L44" s="329">
        <f>VLOOKUP($A44,'ANNEX 2_310 MUN ALFABÈTIC'!$A$4:$Q$313,13,0)</f>
        <v>144.22412413824679</v>
      </c>
      <c r="M44" s="330">
        <f>VLOOKUP($A44,'ANNEX 2_310 MUN ALFABÈTIC'!$A$4:$Q$313,14,0)</f>
        <v>89.663511899796731</v>
      </c>
      <c r="N44" s="329">
        <f>VLOOKUP($A44,'ANNEX 2_310 MUN ALFABÈTIC'!$A$4:$Q$313,15,0)</f>
        <v>169.84565567506127</v>
      </c>
      <c r="O44" s="331">
        <f>VLOOKUP($A44,'ANNEX 2_310 MUN ALFABÈTIC'!$A$4:$Q$313,16,0)</f>
        <v>115.58590787365387</v>
      </c>
      <c r="P44" s="332">
        <f>VLOOKUP($A44,'ANNEX 2_310 MUN ALFABÈTIC'!$A$4:$Q$313,17,0)</f>
        <v>100.36576949298259</v>
      </c>
      <c r="Q44" s="333">
        <f>VLOOKUP($A44,'ANNEX 2_310 MUN ALFABÈTIC'!$A$4:$R$313,18,0)</f>
        <v>115</v>
      </c>
    </row>
    <row r="45" spans="1:17" ht="15" customHeight="1">
      <c r="A45" s="319" t="s">
        <v>535</v>
      </c>
      <c r="B45" s="320" t="s">
        <v>536</v>
      </c>
      <c r="C45" s="321">
        <f>VLOOKUP($A45,'ANNEX 2_310 MUN ALFABÈTIC'!$A$4:$Q$313,4,0)</f>
        <v>339</v>
      </c>
      <c r="D45" s="322">
        <f>VLOOKUP($A45,'ANNEX 2_310 MUN ALFABÈTIC'!$A$4:$Q$313,5,0)</f>
        <v>1.68539325842697</v>
      </c>
      <c r="E45" s="323">
        <f>VLOOKUP($A45,'ANNEX 2_310 MUN ALFABÈTIC'!$A$4:$Q$313,6,0)</f>
        <v>20150</v>
      </c>
      <c r="F45" s="324">
        <f>VLOOKUP($A45,'ANNEX 2_310 MUN ALFABÈTIC'!$A$4:$Q$313,7,0)</f>
        <v>12.104718604588479</v>
      </c>
      <c r="G45" s="325">
        <f>VLOOKUP($A45,'ANNEX 2_310 MUN ALFABÈTIC'!$A$4:$Q$313,8,0)</f>
        <v>1.7699115044247788</v>
      </c>
      <c r="H45" s="326">
        <f>VLOOKUP($A45,'ANNEX 2_310 MUN ALFABÈTIC'!$A$4:$Q$313,9,0)</f>
        <v>2.7</v>
      </c>
      <c r="I45" s="327">
        <f>VLOOKUP($A45,'ANNEX 2_310 MUN ALFABÈTIC'!$A$4:$Q$313,10,0)</f>
        <v>21.352777058872839</v>
      </c>
      <c r="J45" s="328">
        <f>VLOOKUP($A45,'ANNEX 2_310 MUN ALFABÈTIC'!$A$4:$Q$313,11,0)</f>
        <v>567.40428959255496</v>
      </c>
      <c r="K45" s="329">
        <f>VLOOKUP($A45,'ANNEX 2_310 MUN ALFABÈTIC'!$A$4:$Q$313,12,0)</f>
        <v>132.35762757523324</v>
      </c>
      <c r="L45" s="329">
        <f>VLOOKUP($A45,'ANNEX 2_310 MUN ALFABÈTIC'!$A$4:$Q$313,13,0)</f>
        <v>190.6095273513692</v>
      </c>
      <c r="M45" s="330">
        <f>VLOOKUP($A45,'ANNEX 2_310 MUN ALFABÈTIC'!$A$4:$Q$313,14,0)</f>
        <v>163.97196600183511</v>
      </c>
      <c r="N45" s="329">
        <f>VLOOKUP($A45,'ANNEX 2_310 MUN ALFABÈTIC'!$A$4:$Q$313,15,0)</f>
        <v>396.30652990847625</v>
      </c>
      <c r="O45" s="331">
        <f>VLOOKUP($A45,'ANNEX 2_310 MUN ALFABÈTIC'!$A$4:$Q$313,16,0)</f>
        <v>115.0622477852212</v>
      </c>
      <c r="P45" s="332">
        <f>VLOOKUP($A45,'ANNEX 2_310 MUN ALFABÈTIC'!$A$4:$Q$313,17,0)</f>
        <v>129.08373551402656</v>
      </c>
      <c r="Q45" s="333">
        <f>VLOOKUP($A45,'ANNEX 2_310 MUN ALFABÈTIC'!$A$4:$R$313,18,0)</f>
        <v>9</v>
      </c>
    </row>
    <row r="46" spans="1:17" ht="15" customHeight="1">
      <c r="A46" s="319" t="s">
        <v>544</v>
      </c>
      <c r="B46" s="320" t="s">
        <v>545</v>
      </c>
      <c r="C46" s="321">
        <f>VLOOKUP($A46,'ANNEX 2_310 MUN ALFABÈTIC'!$A$4:$Q$313,4,0)</f>
        <v>126</v>
      </c>
      <c r="D46" s="322">
        <f>VLOOKUP($A46,'ANNEX 2_310 MUN ALFABÈTIC'!$A$4:$Q$313,5,0)</f>
        <v>5.7971014492753605</v>
      </c>
      <c r="E46" s="323">
        <f>VLOOKUP($A46,'ANNEX 2_310 MUN ALFABÈTIC'!$A$4:$Q$313,6,0)</f>
        <v>17427</v>
      </c>
      <c r="F46" s="324">
        <f>VLOOKUP($A46,'ANNEX 2_310 MUN ALFABÈTIC'!$A$4:$Q$313,7,0)</f>
        <v>17.996412778411134</v>
      </c>
      <c r="G46" s="325">
        <f>VLOOKUP($A46,'ANNEX 2_310 MUN ALFABÈTIC'!$A$4:$Q$313,8,0)</f>
        <v>4.7619047619047619</v>
      </c>
      <c r="H46" s="326">
        <f>VLOOKUP($A46,'ANNEX 2_310 MUN ALFABÈTIC'!$A$4:$Q$313,9,0)</f>
        <v>2.7</v>
      </c>
      <c r="I46" s="327">
        <f>VLOOKUP($A46,'ANNEX 2_310 MUN ALFABÈTIC'!$A$4:$Q$313,10,0)</f>
        <v>21.352777058872839</v>
      </c>
      <c r="J46" s="328">
        <f>VLOOKUP($A46,'ANNEX 2_310 MUN ALFABÈTIC'!$A$4:$Q$313,11,0)</f>
        <v>164.96164037311681</v>
      </c>
      <c r="K46" s="329">
        <f>VLOOKUP($A46,'ANNEX 2_310 MUN ALFABÈTIC'!$A$4:$Q$313,12,0)</f>
        <v>114.47128415650567</v>
      </c>
      <c r="L46" s="329">
        <f>VLOOKUP($A46,'ANNEX 2_310 MUN ALFABÈTIC'!$A$4:$Q$313,13,0)</f>
        <v>128.2074778096771</v>
      </c>
      <c r="M46" s="330">
        <f>VLOOKUP($A46,'ANNEX 2_310 MUN ALFABÈTIC'!$A$4:$Q$313,14,0)</f>
        <v>60.945332496257308</v>
      </c>
      <c r="N46" s="329">
        <f>VLOOKUP($A46,'ANNEX 2_310 MUN ALFABÈTIC'!$A$4:$Q$313,15,0)</f>
        <v>396.30652990847625</v>
      </c>
      <c r="O46" s="331">
        <f>VLOOKUP($A46,'ANNEX 2_310 MUN ALFABÈTIC'!$A$4:$Q$313,16,0)</f>
        <v>115.0622477852212</v>
      </c>
      <c r="P46" s="332">
        <f>VLOOKUP($A46,'ANNEX 2_310 MUN ALFABÈTIC'!$A$4:$Q$313,17,0)</f>
        <v>98.449579836411317</v>
      </c>
      <c r="Q46" s="333">
        <f>VLOOKUP($A46,'ANNEX 2_310 MUN ALFABÈTIC'!$A$4:$R$313,18,0)</f>
        <v>141</v>
      </c>
    </row>
    <row r="47" spans="1:17" ht="15" customHeight="1">
      <c r="A47" s="339" t="s">
        <v>549</v>
      </c>
      <c r="B47" s="340" t="s">
        <v>550</v>
      </c>
      <c r="C47" s="341">
        <f>VLOOKUP($A47,'ANNEX 2_310 MUN ALFABÈTIC'!$A$4:$Q$313,4,0)</f>
        <v>8440</v>
      </c>
      <c r="D47" s="322">
        <f>VLOOKUP($A47,'ANNEX 2_310 MUN ALFABÈTIC'!$A$4:$Q$313,5,0)</f>
        <v>6.47316286569915</v>
      </c>
      <c r="E47" s="323">
        <f>VLOOKUP($A47,'ANNEX 2_310 MUN ALFABÈTIC'!$A$4:$Q$313,6,0)</f>
        <v>16106</v>
      </c>
      <c r="F47" s="334">
        <f>VLOOKUP($A47,'ANNEX 2_310 MUN ALFABÈTIC'!$A$4:$Q$313,7,0)</f>
        <v>16.848968762515018</v>
      </c>
      <c r="G47" s="325">
        <f>VLOOKUP($A47,'ANNEX 2_310 MUN ALFABÈTIC'!$A$4:$Q$313,8,0)</f>
        <v>3.0094786729857819</v>
      </c>
      <c r="H47" s="326">
        <f>VLOOKUP($A47,'ANNEX 2_310 MUN ALFABÈTIC'!$A$4:$Q$313,9,0)</f>
        <v>7</v>
      </c>
      <c r="I47" s="327">
        <f>VLOOKUP($A47,'ANNEX 2_310 MUN ALFABÈTIC'!$A$4:$Q$313,10,0)</f>
        <v>23.48087021755439</v>
      </c>
      <c r="J47" s="328">
        <f>VLOOKUP($A47,'ANNEX 2_310 MUN ALFABÈTIC'!$A$4:$Q$313,11,0)</f>
        <v>147.73293740980961</v>
      </c>
      <c r="K47" s="329">
        <f>VLOOKUP($A47,'ANNEX 2_310 MUN ALFABÈTIC'!$A$4:$Q$313,12,0)</f>
        <v>105.79414142564299</v>
      </c>
      <c r="L47" s="329">
        <f>VLOOKUP($A47,'ANNEX 2_310 MUN ALFABÈTIC'!$A$4:$Q$313,13,0)</f>
        <v>136.93862956616533</v>
      </c>
      <c r="M47" s="330">
        <f>VLOOKUP($A47,'ANNEX 2_310 MUN ALFABÈTIC'!$A$4:$Q$313,14,0)</f>
        <v>96.433934433522992</v>
      </c>
      <c r="N47" s="329">
        <f>VLOOKUP($A47,'ANNEX 2_310 MUN ALFABÈTIC'!$A$4:$Q$313,15,0)</f>
        <v>152.86109010755513</v>
      </c>
      <c r="O47" s="331">
        <f>VLOOKUP($A47,'ANNEX 2_310 MUN ALFABÈTIC'!$A$4:$Q$313,16,0)</f>
        <v>104.63404899763154</v>
      </c>
      <c r="P47" s="332">
        <f>VLOOKUP($A47,'ANNEX 2_310 MUN ALFABÈTIC'!$A$4:$Q$313,17,0)</f>
        <v>97.617150367095078</v>
      </c>
      <c r="Q47" s="333">
        <f>VLOOKUP($A47,'ANNEX 2_310 MUN ALFABÈTIC'!$A$4:$R$313,18,0)</f>
        <v>149</v>
      </c>
    </row>
    <row r="48" spans="1:17" ht="15" customHeight="1">
      <c r="A48" s="319" t="s">
        <v>552</v>
      </c>
      <c r="B48" s="320" t="s">
        <v>32</v>
      </c>
      <c r="C48" s="321">
        <f>VLOOKUP($A48,'ANNEX 2_310 MUN ALFABÈTIC'!$A$4:$Q$313,4,0)</f>
        <v>14922</v>
      </c>
      <c r="D48" s="322">
        <f>VLOOKUP($A48,'ANNEX 2_310 MUN ALFABÈTIC'!$A$4:$Q$313,5,0)</f>
        <v>9.6725371491469403</v>
      </c>
      <c r="E48" s="323">
        <f>VLOOKUP($A48,'ANNEX 2_310 MUN ALFABÈTIC'!$A$4:$Q$313,6,0)</f>
        <v>15223</v>
      </c>
      <c r="F48" s="334">
        <f>VLOOKUP($A48,'ANNEX 2_310 MUN ALFABÈTIC'!$A$4:$Q$313,7,0)</f>
        <v>15.34984274799484</v>
      </c>
      <c r="G48" s="325">
        <f>VLOOKUP($A48,'ANNEX 2_310 MUN ALFABÈTIC'!$A$4:$Q$313,8,0)</f>
        <v>3.3507572711432787</v>
      </c>
      <c r="H48" s="326">
        <f>VLOOKUP($A48,'ANNEX 2_310 MUN ALFABÈTIC'!$A$4:$Q$313,9,0)</f>
        <v>13.1</v>
      </c>
      <c r="I48" s="327">
        <f>VLOOKUP($A48,'ANNEX 2_310 MUN ALFABÈTIC'!$A$4:$Q$313,10,0)</f>
        <v>30.038676407391492</v>
      </c>
      <c r="J48" s="328">
        <f>VLOOKUP($A48,'ANNEX 2_310 MUN ALFABÈTIC'!$A$4:$Q$313,11,0)</f>
        <v>98.867479104608677</v>
      </c>
      <c r="K48" s="329">
        <f>VLOOKUP($A48,'ANNEX 2_310 MUN ALFABÈTIC'!$A$4:$Q$313,12,0)</f>
        <v>99.994052832643945</v>
      </c>
      <c r="L48" s="329">
        <f>VLOOKUP($A48,'ANNEX 2_310 MUN ALFABÈTIC'!$A$4:$Q$313,13,0)</f>
        <v>150.3125947165378</v>
      </c>
      <c r="M48" s="330">
        <f>VLOOKUP($A48,'ANNEX 2_310 MUN ALFABÈTIC'!$A$4:$Q$313,14,0)</f>
        <v>86.612023953252518</v>
      </c>
      <c r="N48" s="329">
        <f>VLOOKUP($A48,'ANNEX 2_310 MUN ALFABÈTIC'!$A$4:$Q$313,15,0)</f>
        <v>81.681498530754652</v>
      </c>
      <c r="O48" s="331">
        <f>VLOOKUP($A48,'ANNEX 2_310 MUN ALFABÈTIC'!$A$4:$Q$313,16,0)</f>
        <v>81.79117120640025</v>
      </c>
      <c r="P48" s="332">
        <f>VLOOKUP($A48,'ANNEX 2_310 MUN ALFABÈTIC'!$A$4:$Q$313,17,0)</f>
        <v>93.662137059192403</v>
      </c>
      <c r="Q48" s="333">
        <f>VLOOKUP($A48,'ANNEX 2_310 MUN ALFABÈTIC'!$A$4:$R$313,18,0)</f>
        <v>210</v>
      </c>
    </row>
    <row r="49" spans="1:17" ht="15" customHeight="1">
      <c r="A49" s="319" t="s">
        <v>576</v>
      </c>
      <c r="B49" s="320" t="s">
        <v>49</v>
      </c>
      <c r="C49" s="321">
        <f>VLOOKUP($A49,'ANNEX 2_310 MUN ALFABÈTIC'!$A$4:$Q$313,4,0)</f>
        <v>48235</v>
      </c>
      <c r="D49" s="322">
        <f>VLOOKUP($A49,'ANNEX 2_310 MUN ALFABÈTIC'!$A$4:$Q$313,5,0)</f>
        <v>9.4788488496742804</v>
      </c>
      <c r="E49" s="323">
        <f>VLOOKUP($A49,'ANNEX 2_310 MUN ALFABÈTIC'!$A$4:$Q$313,6,0)</f>
        <v>14476</v>
      </c>
      <c r="F49" s="334">
        <f>VLOOKUP($A49,'ANNEX 2_310 MUN ALFABÈTIC'!$A$4:$Q$313,7,0)</f>
        <v>18.697519090781778</v>
      </c>
      <c r="G49" s="325">
        <f>VLOOKUP($A49,'ANNEX 2_310 MUN ALFABÈTIC'!$A$4:$Q$313,8,0)</f>
        <v>2.8133098372551051</v>
      </c>
      <c r="H49" s="326">
        <f>VLOOKUP($A49,'ANNEX 2_310 MUN ALFABÈTIC'!$A$4:$Q$313,9,0)</f>
        <v>26.8</v>
      </c>
      <c r="I49" s="327">
        <f>VLOOKUP($A49,'ANNEX 2_310 MUN ALFABÈTIC'!$A$4:$Q$313,10,0)</f>
        <v>35.638479972612117</v>
      </c>
      <c r="J49" s="328">
        <f>VLOOKUP($A49,'ANNEX 2_310 MUN ALFABÈTIC'!$A$4:$Q$313,11,0)</f>
        <v>100.88771111849698</v>
      </c>
      <c r="K49" s="329">
        <f>VLOOKUP($A49,'ANNEX 2_310 MUN ALFABÈTIC'!$A$4:$Q$313,12,0)</f>
        <v>95.087296118068295</v>
      </c>
      <c r="L49" s="329">
        <f>VLOOKUP($A49,'ANNEX 2_310 MUN ALFABÈTIC'!$A$4:$Q$313,13,0)</f>
        <v>123.40004471927315</v>
      </c>
      <c r="M49" s="330">
        <f>VLOOKUP($A49,'ANNEX 2_310 MUN ALFABÈTIC'!$A$4:$Q$313,14,0)</f>
        <v>103.1581609628021</v>
      </c>
      <c r="N49" s="329">
        <f>VLOOKUP($A49,'ANNEX 2_310 MUN ALFABÈTIC'!$A$4:$Q$313,15,0)</f>
        <v>39.926404132570369</v>
      </c>
      <c r="O49" s="331">
        <f>VLOOKUP($A49,'ANNEX 2_310 MUN ALFABÈTIC'!$A$4:$Q$313,16,0)</f>
        <v>68.939486946096466</v>
      </c>
      <c r="P49" s="332">
        <f>VLOOKUP($A49,'ANNEX 2_310 MUN ALFABÈTIC'!$A$4:$Q$313,17,0)</f>
        <v>90.138645858733824</v>
      </c>
      <c r="Q49" s="333">
        <f>VLOOKUP($A49,'ANNEX 2_310 MUN ALFABÈTIC'!$A$4:$R$313,18,0)</f>
        <v>269</v>
      </c>
    </row>
    <row r="50" spans="1:17" ht="15" customHeight="1" thickBot="1">
      <c r="A50" s="337" t="s">
        <v>584</v>
      </c>
      <c r="B50" s="338" t="s">
        <v>585</v>
      </c>
      <c r="C50" s="321">
        <f>VLOOKUP($A50,'ANNEX 2_310 MUN ALFABÈTIC'!$A$4:$Q$313,4,0)</f>
        <v>309</v>
      </c>
      <c r="D50" s="322">
        <f>VLOOKUP($A50,'ANNEX 2_310 MUN ALFABÈTIC'!$A$4:$Q$313,5,0)</f>
        <v>6.6666666666666696</v>
      </c>
      <c r="E50" s="323">
        <f>VLOOKUP($A50,'ANNEX 2_310 MUN ALFABÈTIC'!$A$4:$Q$313,6,0)</f>
        <v>16609</v>
      </c>
      <c r="F50" s="324">
        <f>VLOOKUP($A50,'ANNEX 2_310 MUN ALFABÈTIC'!$A$4:$Q$313,7,0)</f>
        <v>21.895355045381741</v>
      </c>
      <c r="G50" s="325">
        <f>VLOOKUP($A50,'ANNEX 2_310 MUN ALFABÈTIC'!$A$4:$Q$313,8,0)</f>
        <v>5.5016181229773462</v>
      </c>
      <c r="H50" s="326">
        <f>VLOOKUP($A50,'ANNEX 2_310 MUN ALFABÈTIC'!$A$4:$Q$313,9,0)</f>
        <v>1.3</v>
      </c>
      <c r="I50" s="327">
        <f>VLOOKUP($A50,'ANNEX 2_310 MUN ALFABÈTIC'!$A$4:$Q$313,10,0)</f>
        <v>21.352777058872839</v>
      </c>
      <c r="J50" s="328">
        <f>VLOOKUP($A50,'ANNEX 2_310 MUN ALFABÈTIC'!$A$4:$Q$313,11,0)</f>
        <v>143.44490467227538</v>
      </c>
      <c r="K50" s="329">
        <f>VLOOKUP($A50,'ANNEX 2_310 MUN ALFABÈTIC'!$A$4:$Q$313,12,0)</f>
        <v>109.09815565245898</v>
      </c>
      <c r="L50" s="329">
        <f>VLOOKUP($A50,'ANNEX 2_310 MUN ALFABÈTIC'!$A$4:$Q$313,13,0)</f>
        <v>105.37735913209569</v>
      </c>
      <c r="M50" s="330">
        <f>VLOOKUP($A50,'ANNEX 2_310 MUN ALFABÈTIC'!$A$4:$Q$313,14,0)</f>
        <v>52.751002076592457</v>
      </c>
      <c r="N50" s="329">
        <f>VLOOKUP($A50,'ANNEX 2_310 MUN ALFABÈTIC'!$A$4:$Q$313,15,0)</f>
        <v>823.09817750221987</v>
      </c>
      <c r="O50" s="331">
        <f>VLOOKUP($A50,'ANNEX 2_310 MUN ALFABÈTIC'!$A$4:$Q$313,16,0)</f>
        <v>115.0622477852212</v>
      </c>
      <c r="P50" s="332">
        <f>VLOOKUP($A50,'ANNEX 2_310 MUN ALFABÈTIC'!$A$4:$Q$313,17,0)</f>
        <v>95.524355522290122</v>
      </c>
      <c r="Q50" s="345">
        <f>VLOOKUP($A50,'ANNEX 2_310 MUN ALFABÈTIC'!$A$4:$R$313,18,0)</f>
        <v>182</v>
      </c>
    </row>
    <row r="51" spans="1:17" ht="15.75" customHeight="1" thickBot="1">
      <c r="A51" s="530" t="s">
        <v>1030</v>
      </c>
      <c r="B51" s="531"/>
      <c r="C51" s="532"/>
      <c r="D51" s="473">
        <f>VLOOKUP(A1,'ANNEX 3_COMARQUES ALFABÈTIC'!$A$4:$N$15,2,0)</f>
        <v>8.6890625994826696</v>
      </c>
      <c r="E51" s="474">
        <f>VLOOKUP(A1,'ANNEX 3_COMARQUES ALFABÈTIC'!$A$4:$N$15,3,0)</f>
        <v>15207.543473599642</v>
      </c>
      <c r="F51" s="475">
        <f>VLOOKUP(A1,'ANNEX 3_COMARQUES ALFABÈTIC'!$A$4:$N$15,4,0)</f>
        <v>16.93415304286022</v>
      </c>
      <c r="G51" s="476">
        <f>VLOOKUP(A1,'ANNEX 3_COMARQUES ALFABÈTIC'!$A$4:$N$15,5,0)</f>
        <v>3.1727188362479359</v>
      </c>
      <c r="H51" s="477">
        <f>VLOOKUP(A1,'ANNEX 3_COMARQUES ALFABÈTIC'!$A$4:$N$15,6,0)</f>
        <v>15.101460716136577</v>
      </c>
      <c r="I51" s="478">
        <f>VLOOKUP(A1,'ANNEX 3_COMARQUES ALFABÈTIC'!$A$4:$N$15,7,0)</f>
        <v>29.167347205827301</v>
      </c>
      <c r="J51" s="479">
        <f>VLOOKUP($A$1,'ANNEX 3_COMARQUES ALFABÈTIC'!$A$4:$N$15,8,0)</f>
        <v>113.62017156640995</v>
      </c>
      <c r="K51" s="480">
        <f>VLOOKUP($A$1,'ANNEX 3_COMARQUES ALFABÈTIC'!$A$4:$N$15,9,0)</f>
        <v>93.802110592470214</v>
      </c>
      <c r="L51" s="480">
        <f>VLOOKUP($A$1,'ANNEX 3_COMARQUES ALFABÈTIC'!$A$4:$N$15,10,0)</f>
        <v>123.72156353540559</v>
      </c>
      <c r="M51" s="481">
        <f>VLOOKUP($A$1,'ANNEX 3_COMARQUES ALFABÈTIC'!$A$4:$N$15,11,0)</f>
        <v>88.673987776547548</v>
      </c>
      <c r="N51" s="480">
        <f>VLOOKUP($A$1,'ANNEX 3_COMARQUES ALFABÈTIC'!$A$4:$N$15,12,0)</f>
        <v>71.375195540871402</v>
      </c>
      <c r="O51" s="482">
        <f>VLOOKUP($A$1,'ANNEX 3_COMARQUES ALFABÈTIC'!$A$4:$N$15,13,0)</f>
        <v>104.54890751119707</v>
      </c>
      <c r="P51" s="483">
        <f>VLOOKUP($A$1,'ANNEX 3_COMARQUES ALFABÈTIC'!$A$4:$N$15,14,0)</f>
        <v>101.73712503956122</v>
      </c>
      <c r="Q51" s="349"/>
    </row>
    <row r="52" spans="1:17" ht="15.75" customHeight="1" thickBot="1">
      <c r="A52" s="520" t="s">
        <v>1033</v>
      </c>
      <c r="B52" s="521"/>
      <c r="C52" s="522"/>
      <c r="D52" s="440">
        <f>'ANNEX 2_310 MUN ALFABÈTIC'!$E$314</f>
        <v>9.5629936448183628</v>
      </c>
      <c r="E52" s="441">
        <f>'ANNEX 2_310 MUN ALFABÈTIC'!$F$314</f>
        <v>15223.905391131739</v>
      </c>
      <c r="F52" s="442">
        <f>'ANNEX 2_310 MUN ALFABÈTIC'!$G$314</f>
        <v>23.072746919419348</v>
      </c>
      <c r="G52" s="443">
        <f>'ANNEX 2_310 MUN ALFABÈTIC'!$H$314</f>
        <v>2.9021586902979668</v>
      </c>
      <c r="H52" s="444">
        <f>'ANNEX 2_310 MUN ALFABÈTIC'!$I$314</f>
        <v>10.700276307528855</v>
      </c>
      <c r="I52" s="445">
        <f>'ANNEX 2_310 MUN ALFABÈTIC'!$J$314</f>
        <v>24.574152050227696</v>
      </c>
      <c r="J52" s="484">
        <v>100</v>
      </c>
      <c r="K52" s="485">
        <v>100</v>
      </c>
      <c r="L52" s="485">
        <v>100</v>
      </c>
      <c r="M52" s="486">
        <v>100</v>
      </c>
      <c r="N52" s="485">
        <v>100</v>
      </c>
      <c r="O52" s="487">
        <v>100</v>
      </c>
      <c r="P52" s="488">
        <v>100</v>
      </c>
      <c r="Q52" s="349"/>
    </row>
    <row r="53" spans="1:17" ht="9" customHeight="1">
      <c r="A53" s="288"/>
      <c r="B53" s="291"/>
      <c r="C53" s="292"/>
      <c r="D53" s="293"/>
      <c r="E53" s="294"/>
      <c r="F53" s="295"/>
      <c r="G53" s="296"/>
      <c r="H53" s="293"/>
      <c r="I53" s="297"/>
      <c r="J53" s="298"/>
      <c r="K53" s="298"/>
      <c r="L53" s="298"/>
      <c r="M53" s="299"/>
      <c r="N53" s="298"/>
      <c r="O53" s="299"/>
      <c r="P53" s="92"/>
      <c r="Q53" s="289"/>
    </row>
    <row r="54" spans="1:17" ht="26.5" customHeight="1">
      <c r="A54" s="527" t="s">
        <v>1044</v>
      </c>
      <c r="B54" s="527"/>
      <c r="C54" s="527"/>
      <c r="D54" s="527"/>
      <c r="E54" s="527"/>
      <c r="F54" s="527"/>
      <c r="G54" s="527"/>
      <c r="H54" s="527"/>
      <c r="I54" s="527"/>
      <c r="J54" s="527"/>
      <c r="K54" s="527"/>
      <c r="L54" s="527"/>
      <c r="M54" s="527"/>
      <c r="N54" s="527"/>
      <c r="O54" s="527"/>
      <c r="P54" s="527"/>
      <c r="Q54" s="527"/>
    </row>
    <row r="55" spans="1:17" ht="15.75" customHeight="1">
      <c r="B55" s="291"/>
      <c r="C55" s="292"/>
      <c r="D55" s="293"/>
      <c r="E55" s="294"/>
      <c r="F55" s="295"/>
      <c r="G55" s="296"/>
      <c r="H55" s="293"/>
      <c r="I55" s="297"/>
      <c r="J55" s="298"/>
      <c r="K55" s="298"/>
      <c r="L55" s="298"/>
      <c r="M55" s="299"/>
      <c r="N55" s="298"/>
      <c r="O55" s="299"/>
      <c r="P55" s="92"/>
      <c r="Q55" s="289"/>
    </row>
    <row r="56" spans="1:17" ht="15.75" customHeight="1">
      <c r="A56" s="288"/>
      <c r="B56" s="291"/>
      <c r="C56" s="292"/>
      <c r="D56" s="293"/>
      <c r="E56" s="294"/>
      <c r="F56" s="295"/>
      <c r="G56" s="296"/>
      <c r="H56" s="293"/>
      <c r="I56" s="297"/>
      <c r="J56" s="298"/>
      <c r="K56" s="298"/>
      <c r="L56" s="298"/>
      <c r="M56" s="299"/>
      <c r="N56" s="298"/>
      <c r="O56" s="299"/>
      <c r="P56" s="92"/>
      <c r="Q56" s="289"/>
    </row>
    <row r="57" spans="1:17" ht="15.75" customHeight="1">
      <c r="A57" s="288"/>
      <c r="B57" s="291"/>
      <c r="C57" s="292"/>
      <c r="D57" s="293"/>
      <c r="E57" s="294"/>
      <c r="F57" s="295"/>
      <c r="G57" s="296"/>
      <c r="H57" s="293"/>
      <c r="I57" s="297"/>
      <c r="J57" s="298"/>
      <c r="K57" s="298"/>
      <c r="L57" s="298"/>
      <c r="M57" s="299"/>
      <c r="N57" s="298"/>
      <c r="O57" s="299"/>
      <c r="P57" s="92"/>
      <c r="Q57" s="289"/>
    </row>
    <row r="58" spans="1:17" ht="15" customHeight="1">
      <c r="A58" s="301"/>
      <c r="D58" s="31"/>
      <c r="E58" s="31"/>
      <c r="F58" s="31"/>
      <c r="G58" s="31"/>
      <c r="H58" s="31"/>
      <c r="I58" s="31"/>
    </row>
    <row r="59" spans="1:17" ht="15" customHeight="1">
      <c r="A59" s="301"/>
    </row>
    <row r="60" spans="1:17" ht="15" customHeight="1">
      <c r="A60" s="301"/>
    </row>
    <row r="61" spans="1:17">
      <c r="D61"/>
      <c r="E61"/>
      <c r="F61"/>
      <c r="G61"/>
      <c r="H61"/>
      <c r="I61"/>
      <c r="M61"/>
      <c r="O61"/>
      <c r="P61"/>
    </row>
    <row r="62" spans="1:17">
      <c r="C62" s="33"/>
      <c r="F62"/>
    </row>
  </sheetData>
  <mergeCells count="5">
    <mergeCell ref="D2:I2"/>
    <mergeCell ref="A51:C51"/>
    <mergeCell ref="A52:C52"/>
    <mergeCell ref="A54:Q54"/>
    <mergeCell ref="J2:Q2"/>
  </mergeCells>
  <conditionalFormatting sqref="J4:P50">
    <cfRule type="cellIs" dxfId="155" priority="40" operator="greaterThanOrEqual">
      <formula>110</formula>
    </cfRule>
    <cfRule type="cellIs" dxfId="154" priority="41" operator="between">
      <formula>100.0001</formula>
      <formula>110</formula>
    </cfRule>
    <cfRule type="cellIs" dxfId="153" priority="42" operator="between">
      <formula>90.0001</formula>
      <formula>100</formula>
    </cfRule>
    <cfRule type="cellIs" dxfId="152" priority="43" operator="lessThanOrEqual">
      <formula>90</formula>
    </cfRule>
  </conditionalFormatting>
  <pageMargins left="0.23622047244094491" right="0.23622047244094491" top="0.55118110236220474" bottom="0.55118110236220474" header="0.31496062992125984" footer="0.31496062992125984"/>
  <pageSetup paperSize="8" scale="74" orientation="landscape" r:id="rId1"/>
  <headerFooter>
    <oddHeader>&amp;L&amp;"Arial Rounded MT Bold,Negreta"&amp;16&amp;K08-018Annex 4: Valor dels municipis a l'Índex de vulnerabilitat social (per comarques). 2023</oddHeader>
    <oddFooter>&amp;L&amp;"Segoe UI,Normal"Els municipis apareixen per ordre alfabètic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92D050"/>
    <pageSetUpPr fitToPage="1"/>
  </sheetPr>
  <dimension ref="A1:R38"/>
  <sheetViews>
    <sheetView zoomScale="85" zoomScaleNormal="85" workbookViewId="0">
      <pane xSplit="3" ySplit="3" topLeftCell="D4" activePane="bottomRight" state="frozen"/>
      <selection activeCell="D14" sqref="D14"/>
      <selection pane="topRight" activeCell="D14" sqref="D14"/>
      <selection pane="bottomLeft" activeCell="D14" sqref="D14"/>
      <selection pane="bottomRight" activeCell="A30" sqref="A30:Q30"/>
    </sheetView>
  </sheetViews>
  <sheetFormatPr defaultColWidth="9.1796875" defaultRowHeight="13.5"/>
  <cols>
    <col min="1" max="1" width="11.7265625" style="361" customWidth="1"/>
    <col min="2" max="2" width="33.453125" style="362" customWidth="1"/>
    <col min="3" max="3" width="11" style="362" customWidth="1"/>
    <col min="4" max="5" width="13" style="446" customWidth="1"/>
    <col min="6" max="6" width="13.81640625" style="446" customWidth="1"/>
    <col min="7" max="7" width="13" style="447" customWidth="1"/>
    <col min="8" max="8" width="13" style="446" customWidth="1"/>
    <col min="9" max="9" width="13.54296875" style="446" customWidth="1"/>
    <col min="10" max="11" width="13.1796875" style="362" customWidth="1"/>
    <col min="12" max="12" width="14" style="362" customWidth="1"/>
    <col min="13" max="13" width="13.1796875" style="448" customWidth="1"/>
    <col min="14" max="14" width="13.1796875" style="362" customWidth="1"/>
    <col min="15" max="15" width="13.90625" style="448" customWidth="1"/>
    <col min="16" max="16" width="15.6328125" style="448" customWidth="1"/>
    <col min="17" max="17" width="7.7265625" style="362" customWidth="1"/>
    <col min="18" max="18" width="7" style="362" customWidth="1"/>
    <col min="19" max="16384" width="9.1796875" style="362"/>
  </cols>
  <sheetData>
    <row r="1" spans="1:18" ht="35" customHeight="1" thickBot="1">
      <c r="A1" s="472" t="s">
        <v>643</v>
      </c>
    </row>
    <row r="2" spans="1:18" ht="15.75" customHeight="1" thickBot="1">
      <c r="D2" s="518" t="s">
        <v>1017</v>
      </c>
      <c r="E2" s="519"/>
      <c r="F2" s="519"/>
      <c r="G2" s="519"/>
      <c r="H2" s="519"/>
      <c r="I2" s="519"/>
      <c r="J2" s="524" t="s">
        <v>1035</v>
      </c>
      <c r="K2" s="525"/>
      <c r="L2" s="525"/>
      <c r="M2" s="525"/>
      <c r="N2" s="525"/>
      <c r="O2" s="525"/>
      <c r="P2" s="525"/>
      <c r="Q2" s="525"/>
    </row>
    <row r="3" spans="1:18" ht="87" customHeight="1" thickBot="1">
      <c r="A3" s="363" t="s">
        <v>57</v>
      </c>
      <c r="B3" s="364" t="s">
        <v>1018</v>
      </c>
      <c r="C3" s="365" t="s">
        <v>644</v>
      </c>
      <c r="D3" s="366" t="s">
        <v>2</v>
      </c>
      <c r="E3" s="367" t="s">
        <v>1045</v>
      </c>
      <c r="F3" s="367" t="s">
        <v>1047</v>
      </c>
      <c r="G3" s="368" t="s">
        <v>1038</v>
      </c>
      <c r="H3" s="367" t="s">
        <v>1039</v>
      </c>
      <c r="I3" s="367" t="s">
        <v>1040</v>
      </c>
      <c r="J3" s="369" t="s">
        <v>1034</v>
      </c>
      <c r="K3" s="370" t="s">
        <v>1046</v>
      </c>
      <c r="L3" s="370" t="s">
        <v>1048</v>
      </c>
      <c r="M3" s="371" t="s">
        <v>1041</v>
      </c>
      <c r="N3" s="370" t="s">
        <v>1042</v>
      </c>
      <c r="O3" s="372" t="s">
        <v>1043</v>
      </c>
      <c r="P3" s="374" t="s">
        <v>1028</v>
      </c>
      <c r="Q3" s="374" t="s">
        <v>1016</v>
      </c>
      <c r="R3" s="516"/>
    </row>
    <row r="4" spans="1:18" ht="15" customHeight="1">
      <c r="A4" s="388" t="s">
        <v>600</v>
      </c>
      <c r="B4" s="389" t="s">
        <v>601</v>
      </c>
      <c r="C4" s="390">
        <f>VLOOKUP($A4,'ANNEX 2_310 MUN ALFABÈTIC'!$A$4:$Q$313,4,0)</f>
        <v>13055</v>
      </c>
      <c r="D4" s="391">
        <f>VLOOKUP($A4,'ANNEX 2_310 MUN ALFABÈTIC'!$A$4:$Q$313,5,0)</f>
        <v>15.9863945578231</v>
      </c>
      <c r="E4" s="392">
        <f>VLOOKUP($A4,'ANNEX 2_310 MUN ALFABÈTIC'!$A$4:$Q$313,6,0)</f>
        <v>12065</v>
      </c>
      <c r="F4" s="403">
        <f>VLOOKUP($A4,'ANNEX 2_310 MUN ALFABÈTIC'!$A$4:$Q$313,7,0)</f>
        <v>10.986533639130084</v>
      </c>
      <c r="G4" s="394">
        <f>VLOOKUP($A4,'ANNEX 2_310 MUN ALFABÈTIC'!$A$4:$Q$313,8,0)</f>
        <v>2.8571428571428572</v>
      </c>
      <c r="H4" s="395">
        <f>VLOOKUP($A4,'ANNEX 2_310 MUN ALFABÈTIC'!$A$4:$Q$313,9,0)</f>
        <v>5.5</v>
      </c>
      <c r="I4" s="396">
        <f>VLOOKUP($A4,'ANNEX 2_310 MUN ALFABÈTIC'!$A$4:$Q$313,10,0)</f>
        <v>41.889218595450053</v>
      </c>
      <c r="J4" s="397">
        <f>VLOOKUP($A4,'ANNEX 2_310 MUN ALFABÈTIC'!$A$4:$Q$313,11,0)</f>
        <v>59.819577267587313</v>
      </c>
      <c r="K4" s="398">
        <f>VLOOKUP($A4,'ANNEX 2_310 MUN ALFABÈTIC'!$A$4:$Q$313,12,0)</f>
        <v>79.2503611263121</v>
      </c>
      <c r="L4" s="398">
        <f>VLOOKUP($A4,'ANNEX 2_310 MUN ALFABÈTIC'!$A$4:$Q$313,13,0)</f>
        <v>210.00934122881597</v>
      </c>
      <c r="M4" s="399">
        <f>VLOOKUP($A4,'ANNEX 2_310 MUN ALFABÈTIC'!$A$4:$Q$313,14,0)</f>
        <v>101.57555416042884</v>
      </c>
      <c r="N4" s="398">
        <f>VLOOKUP($A4,'ANNEX 2_310 MUN ALFABÈTIC'!$A$4:$Q$313,15,0)</f>
        <v>194.55047831870652</v>
      </c>
      <c r="O4" s="400">
        <f>VLOOKUP($A4,'ANNEX 2_310 MUN ALFABÈTIC'!$A$4:$Q$313,16,0)</f>
        <v>58.652288279196455</v>
      </c>
      <c r="P4" s="401">
        <f>VLOOKUP($A4,'ANNEX 2_310 MUN ALFABÈTIC'!$A$4:$Q$313,17,0)</f>
        <v>93.704166187094529</v>
      </c>
      <c r="Q4" s="387">
        <f>VLOOKUP($A4,'ANNEX 2_310 MUN ALFABÈTIC'!$A$4:$R$313,18,0)</f>
        <v>209</v>
      </c>
      <c r="R4" s="517"/>
    </row>
    <row r="5" spans="1:18" ht="15" customHeight="1">
      <c r="A5" s="388" t="s">
        <v>495</v>
      </c>
      <c r="B5" s="389" t="s">
        <v>22</v>
      </c>
      <c r="C5" s="390">
        <f>VLOOKUP($A5,'ANNEX 2_310 MUN ALFABÈTIC'!$A$4:$Q$313,4,0)</f>
        <v>33353</v>
      </c>
      <c r="D5" s="391">
        <f>VLOOKUP($A5,'ANNEX 2_310 MUN ALFABÈTIC'!$A$4:$Q$313,5,0)</f>
        <v>8.8156938726083798</v>
      </c>
      <c r="E5" s="392">
        <f>VLOOKUP($A5,'ANNEX 2_310 MUN ALFABÈTIC'!$A$4:$Q$313,6,0)</f>
        <v>15104</v>
      </c>
      <c r="F5" s="403">
        <f>VLOOKUP($A5,'ANNEX 2_310 MUN ALFABÈTIC'!$A$4:$Q$313,7,0)</f>
        <v>22.093480973922176</v>
      </c>
      <c r="G5" s="394">
        <f>VLOOKUP($A5,'ANNEX 2_310 MUN ALFABÈTIC'!$A$4:$Q$313,8,0)</f>
        <v>2.425568914340539</v>
      </c>
      <c r="H5" s="395">
        <f>VLOOKUP($A5,'ANNEX 2_310 MUN ALFABÈTIC'!$A$4:$Q$313,9,0)</f>
        <v>6.6</v>
      </c>
      <c r="I5" s="396">
        <f>VLOOKUP($A5,'ANNEX 2_310 MUN ALFABÈTIC'!$A$4:$Q$313,10,0)</f>
        <v>22.901072223346148</v>
      </c>
      <c r="J5" s="397">
        <f>VLOOKUP($A5,'ANNEX 2_310 MUN ALFABÈTIC'!$A$4:$Q$313,11,0)</f>
        <v>108.47692516333797</v>
      </c>
      <c r="K5" s="398">
        <f>VLOOKUP($A5,'ANNEX 2_310 MUN ALFABÈTIC'!$A$4:$Q$313,12,0)</f>
        <v>99.212387439023459</v>
      </c>
      <c r="L5" s="398">
        <f>VLOOKUP($A5,'ANNEX 2_310 MUN ALFABÈTIC'!$A$4:$Q$313,13,0)</f>
        <v>104.43237508228351</v>
      </c>
      <c r="M5" s="399">
        <f>VLOOKUP($A5,'ANNEX 2_310 MUN ALFABÈTIC'!$A$4:$Q$313,14,0)</f>
        <v>119.64857700557243</v>
      </c>
      <c r="N5" s="398">
        <f>VLOOKUP($A5,'ANNEX 2_310 MUN ALFABÈTIC'!$A$4:$Q$313,15,0)</f>
        <v>162.12539859892212</v>
      </c>
      <c r="O5" s="400">
        <f>VLOOKUP($A5,'ANNEX 2_310 MUN ALFABÈTIC'!$A$4:$Q$313,16,0)</f>
        <v>107.28312198177191</v>
      </c>
      <c r="P5" s="401">
        <f>VLOOKUP($A5,'ANNEX 2_310 MUN ALFABÈTIC'!$A$4:$Q$313,17,0)</f>
        <v>93.474967584279398</v>
      </c>
      <c r="Q5" s="402">
        <f>VLOOKUP($A5,'ANNEX 2_310 MUN ALFABÈTIC'!$A$4:$R$313,18,0)</f>
        <v>215</v>
      </c>
      <c r="R5" s="517"/>
    </row>
    <row r="6" spans="1:18" ht="15" customHeight="1">
      <c r="A6" s="411" t="s">
        <v>149</v>
      </c>
      <c r="B6" s="412" t="s">
        <v>150</v>
      </c>
      <c r="C6" s="410">
        <f>VLOOKUP($A6,'ANNEX 2_310 MUN ALFABÈTIC'!$A$4:$Q$313,4,0)</f>
        <v>25122</v>
      </c>
      <c r="D6" s="391">
        <f>VLOOKUP($A6,'ANNEX 2_310 MUN ALFABÈTIC'!$A$4:$Q$313,5,0)</f>
        <v>7.4363380721762198</v>
      </c>
      <c r="E6" s="392">
        <f>VLOOKUP($A6,'ANNEX 2_310 MUN ALFABÈTIC'!$A$4:$Q$313,6,0)</f>
        <v>16225</v>
      </c>
      <c r="F6" s="403">
        <f>VLOOKUP($A6,'ANNEX 2_310 MUN ALFABÈTIC'!$A$4:$Q$313,7,0)</f>
        <v>19.927534105198134</v>
      </c>
      <c r="G6" s="394">
        <f>VLOOKUP($A6,'ANNEX 2_310 MUN ALFABÈTIC'!$A$4:$Q$313,8,0)</f>
        <v>2.8739750019902872</v>
      </c>
      <c r="H6" s="395">
        <f>VLOOKUP($A6,'ANNEX 2_310 MUN ALFABÈTIC'!$A$4:$Q$313,9,0)</f>
        <v>3.6</v>
      </c>
      <c r="I6" s="396">
        <f>VLOOKUP($A6,'ANNEX 2_310 MUN ALFABÈTIC'!$A$4:$Q$313,10,0)</f>
        <v>16.570378151260503</v>
      </c>
      <c r="J6" s="397">
        <f>VLOOKUP($A6,'ANNEX 2_310 MUN ALFABÈTIC'!$A$4:$Q$313,11,0)</f>
        <v>128.59815613546715</v>
      </c>
      <c r="K6" s="398">
        <f>VLOOKUP($A6,'ANNEX 2_310 MUN ALFABÈTIC'!$A$4:$Q$313,12,0)</f>
        <v>106.57580681926348</v>
      </c>
      <c r="L6" s="398">
        <f>VLOOKUP($A6,'ANNEX 2_310 MUN ALFABÈTIC'!$A$4:$Q$313,13,0)</f>
        <v>115.78325144304122</v>
      </c>
      <c r="M6" s="399">
        <f>VLOOKUP($A6,'ANNEX 2_310 MUN ALFABÈTIC'!$A$4:$Q$313,14,0)</f>
        <v>100.98065182502151</v>
      </c>
      <c r="N6" s="398">
        <f>VLOOKUP($A6,'ANNEX 2_310 MUN ALFABÈTIC'!$A$4:$Q$313,15,0)</f>
        <v>297.22989743135719</v>
      </c>
      <c r="O6" s="400">
        <f>VLOOKUP($A6,'ANNEX 2_310 MUN ALFABÈTIC'!$A$4:$Q$313,16,0)</f>
        <v>148.27051636499422</v>
      </c>
      <c r="P6" s="401">
        <f>VLOOKUP($A6,'ANNEX 2_310 MUN ALFABÈTIC'!$A$4:$Q$313,17,0)</f>
        <v>98.635912656454764</v>
      </c>
      <c r="Q6" s="402">
        <f>VLOOKUP($A6,'ANNEX 2_310 MUN ALFABÈTIC'!$A$4:$R$313,18,0)</f>
        <v>139</v>
      </c>
      <c r="R6" s="517"/>
    </row>
    <row r="7" spans="1:18" ht="15" customHeight="1">
      <c r="A7" s="408" t="s">
        <v>155</v>
      </c>
      <c r="B7" s="409" t="s">
        <v>156</v>
      </c>
      <c r="C7" s="410">
        <f>VLOOKUP($A7,'ANNEX 2_310 MUN ALFABÈTIC'!$A$4:$Q$313,4,0)</f>
        <v>12811</v>
      </c>
      <c r="D7" s="391">
        <f>VLOOKUP($A7,'ANNEX 2_310 MUN ALFABÈTIC'!$A$4:$Q$313,5,0)</f>
        <v>7.6376554174067497</v>
      </c>
      <c r="E7" s="392">
        <f>VLOOKUP($A7,'ANNEX 2_310 MUN ALFABÈTIC'!$A$4:$Q$313,6,0)</f>
        <v>15858</v>
      </c>
      <c r="F7" s="403">
        <f>VLOOKUP($A7,'ANNEX 2_310 MUN ALFABÈTIC'!$A$4:$Q$313,7,0)</f>
        <v>21.485793266139346</v>
      </c>
      <c r="G7" s="394">
        <f>VLOOKUP($A7,'ANNEX 2_310 MUN ALFABÈTIC'!$A$4:$Q$313,8,0)</f>
        <v>2.1622043556318791</v>
      </c>
      <c r="H7" s="395">
        <f>VLOOKUP($A7,'ANNEX 2_310 MUN ALFABÈTIC'!$A$4:$Q$313,9,0)</f>
        <v>5.0999999999999996</v>
      </c>
      <c r="I7" s="396">
        <f>VLOOKUP($A7,'ANNEX 2_310 MUN ALFABÈTIC'!$A$4:$Q$313,10,0)</f>
        <v>18.854415274463008</v>
      </c>
      <c r="J7" s="397">
        <f>VLOOKUP($A7,'ANNEX 2_310 MUN ALFABÈTIC'!$A$4:$Q$313,11,0)</f>
        <v>125.20849818680786</v>
      </c>
      <c r="K7" s="398">
        <f>VLOOKUP($A7,'ANNEX 2_310 MUN ALFABÈTIC'!$A$4:$Q$313,12,0)</f>
        <v>104.16512447087089</v>
      </c>
      <c r="L7" s="398">
        <f>VLOOKUP($A7,'ANNEX 2_310 MUN ALFABÈTIC'!$A$4:$Q$313,13,0)</f>
        <v>107.38606033122814</v>
      </c>
      <c r="M7" s="399">
        <f>VLOOKUP($A7,'ANNEX 2_310 MUN ALFABÈTIC'!$A$4:$Q$313,14,0)</f>
        <v>134.22222014948466</v>
      </c>
      <c r="N7" s="398">
        <f>VLOOKUP($A7,'ANNEX 2_310 MUN ALFABÈTIC'!$A$4:$Q$313,15,0)</f>
        <v>209.80933936331098</v>
      </c>
      <c r="O7" s="400">
        <f>VLOOKUP($A7,'ANNEX 2_310 MUN ALFABÈTIC'!$A$4:$Q$313,16,0)</f>
        <v>130.30892176106417</v>
      </c>
      <c r="P7" s="401">
        <f>VLOOKUP($A7,'ANNEX 2_310 MUN ALFABÈTIC'!$A$4:$Q$313,17,0)</f>
        <v>98.110364205111424</v>
      </c>
      <c r="Q7" s="402">
        <f>VLOOKUP($A7,'ANNEX 2_310 MUN ALFABÈTIC'!$A$4:$R$313,18,0)</f>
        <v>143</v>
      </c>
      <c r="R7" s="517"/>
    </row>
    <row r="8" spans="1:18" ht="15" customHeight="1">
      <c r="A8" s="408" t="s">
        <v>519</v>
      </c>
      <c r="B8" s="409" t="s">
        <v>21</v>
      </c>
      <c r="C8" s="410">
        <f>VLOOKUP($A8,'ANNEX 2_310 MUN ALFABÈTIC'!$A$4:$Q$313,4,0)</f>
        <v>57752</v>
      </c>
      <c r="D8" s="391">
        <f>VLOOKUP($A8,'ANNEX 2_310 MUN ALFABÈTIC'!$A$4:$Q$313,5,0)</f>
        <v>7.7719451735199803</v>
      </c>
      <c r="E8" s="392">
        <f>VLOOKUP($A8,'ANNEX 2_310 MUN ALFABÈTIC'!$A$4:$Q$313,6,0)</f>
        <v>16959</v>
      </c>
      <c r="F8" s="403">
        <f>VLOOKUP($A8,'ANNEX 2_310 MUN ALFABÈTIC'!$A$4:$Q$313,7,0)</f>
        <v>23.259815909398547</v>
      </c>
      <c r="G8" s="394">
        <f>VLOOKUP($A8,'ANNEX 2_310 MUN ALFABÈTIC'!$A$4:$Q$313,8,0)</f>
        <v>2.8345338689569193</v>
      </c>
      <c r="H8" s="395">
        <f>VLOOKUP($A8,'ANNEX 2_310 MUN ALFABÈTIC'!$A$4:$Q$313,9,0)</f>
        <v>7.3</v>
      </c>
      <c r="I8" s="396">
        <f>VLOOKUP($A8,'ANNEX 2_310 MUN ALFABÈTIC'!$A$4:$Q$313,10,0)</f>
        <v>13.771699105733825</v>
      </c>
      <c r="J8" s="397">
        <f>VLOOKUP($A8,'ANNEX 2_310 MUN ALFABÈTIC'!$A$4:$Q$313,11,0)</f>
        <v>123.04504768511126</v>
      </c>
      <c r="K8" s="398">
        <f>VLOOKUP($A8,'ANNEX 2_310 MUN ALFABÈTIC'!$A$4:$Q$313,12,0)</f>
        <v>111.39717151604864</v>
      </c>
      <c r="L8" s="398">
        <f>VLOOKUP($A8,'ANNEX 2_310 MUN ALFABÈTIC'!$A$4:$Q$313,13,0)</f>
        <v>99.195741743151075</v>
      </c>
      <c r="M8" s="399">
        <f>VLOOKUP($A8,'ANNEX 2_310 MUN ALFABÈTIC'!$A$4:$Q$313,14,0)</f>
        <v>102.38574751502027</v>
      </c>
      <c r="N8" s="398">
        <f>VLOOKUP($A8,'ANNEX 2_310 MUN ALFABÈTIC'!$A$4:$Q$313,15,0)</f>
        <v>146.57912750039534</v>
      </c>
      <c r="O8" s="400">
        <f>VLOOKUP($A8,'ANNEX 2_310 MUN ALFABÈTIC'!$A$4:$Q$313,16,0)</f>
        <v>178.40198990607394</v>
      </c>
      <c r="P8" s="401">
        <f>VLOOKUP($A8,'ANNEX 2_310 MUN ALFABÈTIC'!$A$4:$Q$313,17,0)</f>
        <v>99.153688630177612</v>
      </c>
      <c r="Q8" s="402">
        <f>VLOOKUP($A8,'ANNEX 2_310 MUN ALFABÈTIC'!$A$4:$R$313,18,0)</f>
        <v>129</v>
      </c>
      <c r="R8" s="517"/>
    </row>
    <row r="9" spans="1:18" ht="15" customHeight="1">
      <c r="A9" s="388" t="s">
        <v>215</v>
      </c>
      <c r="B9" s="389" t="s">
        <v>216</v>
      </c>
      <c r="C9" s="390">
        <f>VLOOKUP($A9,'ANNEX 2_310 MUN ALFABÈTIC'!$A$4:$Q$313,4,0)</f>
        <v>187</v>
      </c>
      <c r="D9" s="391">
        <f>VLOOKUP($A9,'ANNEX 2_310 MUN ALFABÈTIC'!$A$4:$Q$313,5,0)</f>
        <v>6.9767441860465098</v>
      </c>
      <c r="E9" s="392">
        <f>VLOOKUP($A9,'ANNEX 2_310 MUN ALFABÈTIC'!$A$4:$Q$313,6,0)</f>
        <v>22061</v>
      </c>
      <c r="F9" s="393">
        <f>VLOOKUP($A9,'ANNEX 2_310 MUN ALFABÈTIC'!$A$4:$Q$313,7,0)</f>
        <v>13.992766626533989</v>
      </c>
      <c r="G9" s="394">
        <f>VLOOKUP($A9,'ANNEX 2_310 MUN ALFABÈTIC'!$A$4:$Q$313,8,0)</f>
        <v>3.7433155080213902</v>
      </c>
      <c r="H9" s="395">
        <f>VLOOKUP($A9,'ANNEX 2_310 MUN ALFABÈTIC'!$A$4:$Q$313,9,0)</f>
        <v>4.8</v>
      </c>
      <c r="I9" s="396">
        <f>VLOOKUP($A9,'ANNEX 2_310 MUN ALFABÈTIC'!$A$4:$Q$313,10,0)</f>
        <v>18.618500081196018</v>
      </c>
      <c r="J9" s="397">
        <f>VLOOKUP($A9,'ANNEX 2_310 MUN ALFABÈTIC'!$A$4:$Q$313,11,0)</f>
        <v>137.06957557572991</v>
      </c>
      <c r="K9" s="398">
        <f>VLOOKUP($A9,'ANNEX 2_310 MUN ALFABÈTIC'!$A$4:$Q$313,12,0)</f>
        <v>144.91025419043277</v>
      </c>
      <c r="L9" s="398">
        <f>VLOOKUP($A9,'ANNEX 2_310 MUN ALFABÈTIC'!$A$4:$Q$313,13,0)</f>
        <v>164.890529051398</v>
      </c>
      <c r="M9" s="399">
        <f>VLOOKUP($A9,'ANNEX 2_310 MUN ALFABÈTIC'!$A$4:$Q$313,14,0)</f>
        <v>77.529096440817113</v>
      </c>
      <c r="N9" s="398">
        <f>VLOOKUP($A9,'ANNEX 2_310 MUN ALFABÈTIC'!$A$4:$Q$313,15,0)</f>
        <v>222.9224230735179</v>
      </c>
      <c r="O9" s="400">
        <f>VLOOKUP($A9,'ANNEX 2_310 MUN ALFABÈTIC'!$A$4:$Q$313,16,0)</f>
        <v>131.96006735966813</v>
      </c>
      <c r="P9" s="401">
        <f>VLOOKUP($A9,'ANNEX 2_310 MUN ALFABÈTIC'!$A$4:$Q$313,17,0)</f>
        <v>109.93961375447796</v>
      </c>
      <c r="Q9" s="402">
        <f>VLOOKUP($A9,'ANNEX 2_310 MUN ALFABÈTIC'!$A$4:$R$313,18,0)</f>
        <v>55</v>
      </c>
      <c r="R9" s="517"/>
    </row>
    <row r="10" spans="1:18" ht="15" customHeight="1">
      <c r="A10" s="388" t="s">
        <v>267</v>
      </c>
      <c r="B10" s="389" t="s">
        <v>7</v>
      </c>
      <c r="C10" s="390">
        <f>VLOOKUP($A10,'ANNEX 2_310 MUN ALFABÈTIC'!$A$4:$Q$313,4,0)</f>
        <v>9891</v>
      </c>
      <c r="D10" s="391">
        <f>VLOOKUP($A10,'ANNEX 2_310 MUN ALFABÈTIC'!$A$4:$Q$313,5,0)</f>
        <v>3.7811575834389504</v>
      </c>
      <c r="E10" s="392">
        <f>VLOOKUP($A10,'ANNEX 2_310 MUN ALFABÈTIC'!$A$4:$Q$313,6,0)</f>
        <v>24814</v>
      </c>
      <c r="F10" s="403">
        <f>VLOOKUP($A10,'ANNEX 2_310 MUN ALFABÈTIC'!$A$4:$Q$313,7,0)</f>
        <v>18.893685644108984</v>
      </c>
      <c r="G10" s="394">
        <f>VLOOKUP($A10,'ANNEX 2_310 MUN ALFABÈTIC'!$A$4:$Q$313,8,0)</f>
        <v>2.7600849256900215</v>
      </c>
      <c r="H10" s="395">
        <f>VLOOKUP($A10,'ANNEX 2_310 MUN ALFABÈTIC'!$A$4:$Q$313,9,0)</f>
        <v>1.5</v>
      </c>
      <c r="I10" s="396">
        <f>VLOOKUP($A10,'ANNEX 2_310 MUN ALFABÈTIC'!$A$4:$Q$313,10,0)</f>
        <v>5.1948051948051948</v>
      </c>
      <c r="J10" s="397">
        <f>VLOOKUP($A10,'ANNEX 2_310 MUN ALFABÈTIC'!$A$4:$Q$313,11,0)</f>
        <v>252.91179840541983</v>
      </c>
      <c r="K10" s="398">
        <f>VLOOKUP($A10,'ANNEX 2_310 MUN ALFABÈTIC'!$A$4:$Q$313,12,0)</f>
        <v>162.99365611175372</v>
      </c>
      <c r="L10" s="398">
        <f>VLOOKUP($A10,'ANNEX 2_310 MUN ALFABÈTIC'!$A$4:$Q$313,13,0)</f>
        <v>122.1188250616067</v>
      </c>
      <c r="M10" s="399">
        <f>VLOOKUP($A10,'ANNEX 2_310 MUN ALFABÈTIC'!$A$4:$Q$313,14,0)</f>
        <v>105.14744177925709</v>
      </c>
      <c r="N10" s="398">
        <f>VLOOKUP($A10,'ANNEX 2_310 MUN ALFABÈTIC'!$A$4:$Q$313,15,0)</f>
        <v>713.35175383525723</v>
      </c>
      <c r="O10" s="400">
        <f>VLOOKUP($A10,'ANNEX 2_310 MUN ALFABÈTIC'!$A$4:$Q$313,16,0)</f>
        <v>472.95296603374305</v>
      </c>
      <c r="P10" s="401">
        <f>VLOOKUP($A10,'ANNEX 2_310 MUN ALFABÈTIC'!$A$4:$Q$313,17,0)</f>
        <v>137.8513338216693</v>
      </c>
      <c r="Q10" s="402">
        <f>VLOOKUP($A10,'ANNEX 2_310 MUN ALFABÈTIC'!$A$4:$R$313,18,0)</f>
        <v>3</v>
      </c>
      <c r="R10" s="517"/>
    </row>
    <row r="11" spans="1:18" ht="15" customHeight="1">
      <c r="A11" s="388" t="s">
        <v>273</v>
      </c>
      <c r="B11" s="389" t="s">
        <v>37</v>
      </c>
      <c r="C11" s="390">
        <f>VLOOKUP($A11,'ANNEX 2_310 MUN ALFABÈTIC'!$A$4:$Q$313,4,0)</f>
        <v>36823</v>
      </c>
      <c r="D11" s="391">
        <f>VLOOKUP($A11,'ANNEX 2_310 MUN ALFABÈTIC'!$A$4:$Q$313,5,0)</f>
        <v>11.2046177914441</v>
      </c>
      <c r="E11" s="392">
        <f>VLOOKUP($A11,'ANNEX 2_310 MUN ALFABÈTIC'!$A$4:$Q$313,6,0)</f>
        <v>13860</v>
      </c>
      <c r="F11" s="403">
        <f>VLOOKUP($A11,'ANNEX 2_310 MUN ALFABÈTIC'!$A$4:$Q$313,7,0)</f>
        <v>22.43766833397461</v>
      </c>
      <c r="G11" s="394">
        <f>VLOOKUP($A11,'ANNEX 2_310 MUN ALFABÈTIC'!$A$4:$Q$313,8,0)</f>
        <v>2.4033891861065095</v>
      </c>
      <c r="H11" s="395">
        <f>VLOOKUP($A11,'ANNEX 2_310 MUN ALFABÈTIC'!$A$4:$Q$313,9,0)</f>
        <v>12.3</v>
      </c>
      <c r="I11" s="396">
        <f>VLOOKUP($A11,'ANNEX 2_310 MUN ALFABÈTIC'!$A$4:$Q$313,10,0)</f>
        <v>27.795998688094457</v>
      </c>
      <c r="J11" s="397">
        <f>VLOOKUP($A11,'ANNEX 2_310 MUN ALFABÈTIC'!$A$4:$Q$313,11,0)</f>
        <v>85.348682327394613</v>
      </c>
      <c r="K11" s="398">
        <f>VLOOKUP($A11,'ANNEX 2_310 MUN ALFABÈTIC'!$A$4:$Q$313,12,0)</f>
        <v>91.041028198150499</v>
      </c>
      <c r="L11" s="398">
        <f>VLOOKUP($A11,'ANNEX 2_310 MUN ALFABÈTIC'!$A$4:$Q$313,13,0)</f>
        <v>102.83041257225074</v>
      </c>
      <c r="M11" s="399">
        <f>VLOOKUP($A11,'ANNEX 2_310 MUN ALFABÈTIC'!$A$4:$Q$313,14,0)</f>
        <v>120.75275644388931</v>
      </c>
      <c r="N11" s="398">
        <f>VLOOKUP($A11,'ANNEX 2_310 MUN ALFABÈTIC'!$A$4:$Q$313,15,0)</f>
        <v>86.994116321372829</v>
      </c>
      <c r="O11" s="400">
        <f>VLOOKUP($A11,'ANNEX 2_310 MUN ALFABÈTIC'!$A$4:$Q$313,16,0)</f>
        <v>88.390366988430912</v>
      </c>
      <c r="P11" s="401">
        <f>VLOOKUP($A11,'ANNEX 2_310 MUN ALFABÈTIC'!$A$4:$Q$313,17,0)</f>
        <v>89.278156965142657</v>
      </c>
      <c r="Q11" s="402">
        <f>VLOOKUP($A11,'ANNEX 2_310 MUN ALFABÈTIC'!$A$4:$R$313,18,0)</f>
        <v>279</v>
      </c>
      <c r="R11" s="517"/>
    </row>
    <row r="12" spans="1:18" ht="15" customHeight="1">
      <c r="A12" s="388" t="s">
        <v>331</v>
      </c>
      <c r="B12" s="389" t="s">
        <v>14</v>
      </c>
      <c r="C12" s="390">
        <f>VLOOKUP($A12,'ANNEX 2_310 MUN ALFABÈTIC'!$A$4:$Q$313,4,0)</f>
        <v>15125</v>
      </c>
      <c r="D12" s="391">
        <f>VLOOKUP($A12,'ANNEX 2_310 MUN ALFABÈTIC'!$A$4:$Q$313,5,0)</f>
        <v>7.666407666407669</v>
      </c>
      <c r="E12" s="392">
        <f>VLOOKUP($A12,'ANNEX 2_310 MUN ALFABÈTIC'!$A$4:$Q$313,6,0)</f>
        <v>16634</v>
      </c>
      <c r="F12" s="403">
        <f>VLOOKUP($A12,'ANNEX 2_310 MUN ALFABÈTIC'!$A$4:$Q$313,7,0)</f>
        <v>20.645793682929074</v>
      </c>
      <c r="G12" s="394">
        <f>VLOOKUP($A12,'ANNEX 2_310 MUN ALFABÈTIC'!$A$4:$Q$313,8,0)</f>
        <v>2.5190082644628098</v>
      </c>
      <c r="H12" s="395">
        <f>VLOOKUP($A12,'ANNEX 2_310 MUN ALFABÈTIC'!$A$4:$Q$313,9,0)</f>
        <v>4.9000000000000004</v>
      </c>
      <c r="I12" s="396">
        <f>VLOOKUP($A12,'ANNEX 2_310 MUN ALFABÈTIC'!$A$4:$Q$313,10,0)</f>
        <v>18.466152527849186</v>
      </c>
      <c r="J12" s="397">
        <f>VLOOKUP($A12,'ANNEX 2_310 MUN ALFABÈTIC'!$A$4:$Q$313,11,0)</f>
        <v>124.73891372514758</v>
      </c>
      <c r="K12" s="398">
        <f>VLOOKUP($A12,'ANNEX 2_310 MUN ALFABÈTIC'!$A$4:$Q$313,12,0)</f>
        <v>109.26237107128682</v>
      </c>
      <c r="L12" s="398">
        <f>VLOOKUP($A12,'ANNEX 2_310 MUN ALFABÈTIC'!$A$4:$Q$313,13,0)</f>
        <v>111.75519465980616</v>
      </c>
      <c r="M12" s="399">
        <f>VLOOKUP($A12,'ANNEX 2_310 MUN ALFABÈTIC'!$A$4:$Q$313,14,0)</f>
        <v>115.21036795474213</v>
      </c>
      <c r="N12" s="398">
        <f>VLOOKUP($A12,'ANNEX 2_310 MUN ALFABÈTIC'!$A$4:$Q$313,15,0)</f>
        <v>218.37298586793588</v>
      </c>
      <c r="O12" s="400">
        <f>VLOOKUP($A12,'ANNEX 2_310 MUN ALFABÈTIC'!$A$4:$Q$313,16,0)</f>
        <v>133.04875074249028</v>
      </c>
      <c r="P12" s="401">
        <f>VLOOKUP($A12,'ANNEX 2_310 MUN ALFABÈTIC'!$A$4:$Q$313,17,0)</f>
        <v>98.551495537316725</v>
      </c>
      <c r="Q12" s="402">
        <f>VLOOKUP($A12,'ANNEX 2_310 MUN ALFABÈTIC'!$A$4:$R$313,18,0)</f>
        <v>140</v>
      </c>
      <c r="R12" s="517"/>
    </row>
    <row r="13" spans="1:18" ht="15" customHeight="1">
      <c r="A13" s="408" t="s">
        <v>347</v>
      </c>
      <c r="B13" s="409" t="s">
        <v>348</v>
      </c>
      <c r="C13" s="410">
        <f>VLOOKUP($A13,'ANNEX 2_310 MUN ALFABÈTIC'!$A$4:$Q$313,4,0)</f>
        <v>8480</v>
      </c>
      <c r="D13" s="391">
        <f>VLOOKUP($A13,'ANNEX 2_310 MUN ALFABÈTIC'!$A$4:$Q$313,5,0)</f>
        <v>8.6187845303867405</v>
      </c>
      <c r="E13" s="392">
        <f>VLOOKUP($A13,'ANNEX 2_310 MUN ALFABÈTIC'!$A$4:$Q$313,6,0)</f>
        <v>14783</v>
      </c>
      <c r="F13" s="403">
        <f>VLOOKUP($A13,'ANNEX 2_310 MUN ALFABÈTIC'!$A$4:$Q$313,7,0)</f>
        <v>21.47777762244931</v>
      </c>
      <c r="G13" s="394">
        <f>VLOOKUP($A13,'ANNEX 2_310 MUN ALFABÈTIC'!$A$4:$Q$313,8,0)</f>
        <v>1.3207547169811322</v>
      </c>
      <c r="H13" s="395">
        <f>VLOOKUP($A13,'ANNEX 2_310 MUN ALFABÈTIC'!$A$4:$Q$313,9,0)</f>
        <v>6</v>
      </c>
      <c r="I13" s="396">
        <f>VLOOKUP($A13,'ANNEX 2_310 MUN ALFABÈTIC'!$A$4:$Q$313,10,0)</f>
        <v>29.365079365079367</v>
      </c>
      <c r="J13" s="397">
        <f>VLOOKUP($A13,'ANNEX 2_310 MUN ALFABÈTIC'!$A$4:$Q$313,11,0)</f>
        <v>110.95524677641818</v>
      </c>
      <c r="K13" s="398">
        <f>VLOOKUP($A13,'ANNEX 2_310 MUN ALFABÈTIC'!$A$4:$Q$313,12,0)</f>
        <v>97.103861461274079</v>
      </c>
      <c r="L13" s="398">
        <f>VLOOKUP($A13,'ANNEX 2_310 MUN ALFABÈTIC'!$A$4:$Q$313,13,0)</f>
        <v>107.42613749433239</v>
      </c>
      <c r="M13" s="399">
        <f>VLOOKUP($A13,'ANNEX 2_310 MUN ALFABÈTIC'!$A$4:$Q$313,14,0)</f>
        <v>219.73487226541747</v>
      </c>
      <c r="N13" s="398">
        <f>VLOOKUP($A13,'ANNEX 2_310 MUN ALFABÈTIC'!$A$4:$Q$313,15,0)</f>
        <v>178.33793845881431</v>
      </c>
      <c r="O13" s="400">
        <f>VLOOKUP($A13,'ANNEX 2_310 MUN ALFABÈTIC'!$A$4:$Q$313,16,0)</f>
        <v>83.667355170588451</v>
      </c>
      <c r="P13" s="401">
        <f>VLOOKUP($A13,'ANNEX 2_310 MUN ALFABÈTIC'!$A$4:$Q$313,17,0)</f>
        <v>99.383524520171662</v>
      </c>
      <c r="Q13" s="402">
        <f>VLOOKUP($A13,'ANNEX 2_310 MUN ALFABÈTIC'!$A$4:$R$313,18,0)</f>
        <v>124</v>
      </c>
      <c r="R13" s="517"/>
    </row>
    <row r="14" spans="1:18" ht="15" customHeight="1">
      <c r="A14" s="388" t="s">
        <v>365</v>
      </c>
      <c r="B14" s="389" t="s">
        <v>366</v>
      </c>
      <c r="C14" s="390">
        <f>VLOOKUP($A14,'ANNEX 2_310 MUN ALFABÈTIC'!$A$4:$Q$313,4,0)</f>
        <v>922</v>
      </c>
      <c r="D14" s="391">
        <f>VLOOKUP($A14,'ANNEX 2_310 MUN ALFABÈTIC'!$A$4:$Q$313,5,0)</f>
        <v>8.3333333333333304</v>
      </c>
      <c r="E14" s="392">
        <f>VLOOKUP($A14,'ANNEX 2_310 MUN ALFABÈTIC'!$A$4:$Q$313,6,0)</f>
        <v>15538</v>
      </c>
      <c r="F14" s="393">
        <f>VLOOKUP($A14,'ANNEX 2_310 MUN ALFABÈTIC'!$A$4:$Q$313,7,0)</f>
        <v>17.232491346932761</v>
      </c>
      <c r="G14" s="394">
        <f>VLOOKUP($A14,'ANNEX 2_310 MUN ALFABÈTIC'!$A$4:$Q$313,8,0)</f>
        <v>1.843817787418655</v>
      </c>
      <c r="H14" s="395">
        <f>VLOOKUP($A14,'ANNEX 2_310 MUN ALFABÈTIC'!$A$4:$Q$313,9,0)</f>
        <v>2.4</v>
      </c>
      <c r="I14" s="396">
        <f>VLOOKUP($A14,'ANNEX 2_310 MUN ALFABÈTIC'!$A$4:$Q$313,10,0)</f>
        <v>14.012738853503185</v>
      </c>
      <c r="J14" s="397">
        <f>VLOOKUP($A14,'ANNEX 2_310 MUN ALFABÈTIC'!$A$4:$Q$313,11,0)</f>
        <v>114.7559237378204</v>
      </c>
      <c r="K14" s="398">
        <f>VLOOKUP($A14,'ANNEX 2_310 MUN ALFABÈTIC'!$A$4:$Q$313,12,0)</f>
        <v>102.06316710987464</v>
      </c>
      <c r="L14" s="398">
        <f>VLOOKUP($A14,'ANNEX 2_310 MUN ALFABÈTIC'!$A$4:$Q$313,13,0)</f>
        <v>133.89095317042538</v>
      </c>
      <c r="M14" s="399">
        <f>VLOOKUP($A14,'ANNEX 2_310 MUN ALFABÈTIC'!$A$4:$Q$313,14,0)</f>
        <v>157.39943014439564</v>
      </c>
      <c r="N14" s="398">
        <f>VLOOKUP($A14,'ANNEX 2_310 MUN ALFABÈTIC'!$A$4:$Q$313,15,0)</f>
        <v>445.84484614703581</v>
      </c>
      <c r="O14" s="400">
        <f>VLOOKUP($A14,'ANNEX 2_310 MUN ALFABÈTIC'!$A$4:$Q$313,16,0)</f>
        <v>175.33321290979376</v>
      </c>
      <c r="P14" s="401">
        <f>VLOOKUP($A14,'ANNEX 2_310 MUN ALFABÈTIC'!$A$4:$Q$313,17,0)</f>
        <v>105.33466699501693</v>
      </c>
      <c r="Q14" s="402">
        <f>VLOOKUP($A14,'ANNEX 2_310 MUN ALFABÈTIC'!$A$4:$R$313,18,0)</f>
        <v>73</v>
      </c>
      <c r="R14" s="517"/>
    </row>
    <row r="15" spans="1:18" ht="15" customHeight="1">
      <c r="A15" s="388" t="s">
        <v>367</v>
      </c>
      <c r="B15" s="389" t="s">
        <v>368</v>
      </c>
      <c r="C15" s="390">
        <f>VLOOKUP($A15,'ANNEX 2_310 MUN ALFABÈTIC'!$A$4:$Q$313,4,0)</f>
        <v>39189</v>
      </c>
      <c r="D15" s="391">
        <f>VLOOKUP($A15,'ANNEX 2_310 MUN ALFABÈTIC'!$A$4:$Q$313,5,0)</f>
        <v>10.7379134860051</v>
      </c>
      <c r="E15" s="392">
        <f>VLOOKUP($A15,'ANNEX 2_310 MUN ALFABÈTIC'!$A$4:$Q$313,6,0)</f>
        <v>13602</v>
      </c>
      <c r="F15" s="403">
        <f>VLOOKUP($A15,'ANNEX 2_310 MUN ALFABÈTIC'!$A$4:$Q$313,7,0)</f>
        <v>23.789528217753212</v>
      </c>
      <c r="G15" s="394">
        <f>VLOOKUP($A15,'ANNEX 2_310 MUN ALFABÈTIC'!$A$4:$Q$313,8,0)</f>
        <v>2.2251141902064355</v>
      </c>
      <c r="H15" s="395">
        <f>VLOOKUP($A15,'ANNEX 2_310 MUN ALFABÈTIC'!$A$4:$Q$313,9,0)</f>
        <v>11</v>
      </c>
      <c r="I15" s="396">
        <f>VLOOKUP($A15,'ANNEX 2_310 MUN ALFABÈTIC'!$A$4:$Q$313,10,0)</f>
        <v>29.83701791189285</v>
      </c>
      <c r="J15" s="397">
        <f>VLOOKUP($A15,'ANNEX 2_310 MUN ALFABÈTIC'!$A$4:$Q$313,11,0)</f>
        <v>89.05821095766855</v>
      </c>
      <c r="K15" s="398">
        <f>VLOOKUP($A15,'ANNEX 2_310 MUN ALFABÈTIC'!$A$4:$Q$313,12,0)</f>
        <v>89.346325075847261</v>
      </c>
      <c r="L15" s="398">
        <f>VLOOKUP($A15,'ANNEX 2_310 MUN ALFABÈTIC'!$A$4:$Q$313,13,0)</f>
        <v>96.986988174910692</v>
      </c>
      <c r="M15" s="399">
        <f>VLOOKUP($A15,'ANNEX 2_310 MUN ALFABÈTIC'!$A$4:$Q$313,14,0)</f>
        <v>130.4274047179897</v>
      </c>
      <c r="N15" s="398">
        <f>VLOOKUP($A15,'ANNEX 2_310 MUN ALFABÈTIC'!$A$4:$Q$313,15,0)</f>
        <v>97.275239159353262</v>
      </c>
      <c r="O15" s="400">
        <f>VLOOKUP($A15,'ANNEX 2_310 MUN ALFABÈTIC'!$A$4:$Q$313,16,0)</f>
        <v>82.343970570574641</v>
      </c>
      <c r="P15" s="401">
        <f>VLOOKUP($A15,'ANNEX 2_310 MUN ALFABÈTIC'!$A$4:$Q$313,17,0)</f>
        <v>88.807130622203488</v>
      </c>
      <c r="Q15" s="402">
        <f>VLOOKUP($A15,'ANNEX 2_310 MUN ALFABÈTIC'!$A$4:$R$313,18,0)</f>
        <v>283</v>
      </c>
      <c r="R15" s="517"/>
    </row>
    <row r="16" spans="1:18" ht="15" customHeight="1">
      <c r="A16" s="388" t="s">
        <v>373</v>
      </c>
      <c r="B16" s="389" t="s">
        <v>36</v>
      </c>
      <c r="C16" s="390">
        <f>VLOOKUP($A16,'ANNEX 2_310 MUN ALFABÈTIC'!$A$4:$Q$313,4,0)</f>
        <v>80034</v>
      </c>
      <c r="D16" s="391">
        <f>VLOOKUP($A16,'ANNEX 2_310 MUN ALFABÈTIC'!$A$4:$Q$313,5,0)</f>
        <v>10.4907235155111</v>
      </c>
      <c r="E16" s="392">
        <f>VLOOKUP($A16,'ANNEX 2_310 MUN ALFABÈTIC'!$A$4:$Q$313,6,0)</f>
        <v>14024</v>
      </c>
      <c r="F16" s="403">
        <f>VLOOKUP($A16,'ANNEX 2_310 MUN ALFABÈTIC'!$A$4:$Q$313,7,0)</f>
        <v>22.814348403161279</v>
      </c>
      <c r="G16" s="394">
        <f>VLOOKUP($A16,'ANNEX 2_310 MUN ALFABÈTIC'!$A$4:$Q$313,8,0)</f>
        <v>2.201564335157558</v>
      </c>
      <c r="H16" s="395">
        <f>VLOOKUP($A16,'ANNEX 2_310 MUN ALFABÈTIC'!$A$4:$Q$313,9,0)</f>
        <v>11.2</v>
      </c>
      <c r="I16" s="396">
        <f>VLOOKUP($A16,'ANNEX 2_310 MUN ALFABÈTIC'!$A$4:$Q$313,10,0)</f>
        <v>26.012809630372715</v>
      </c>
      <c r="J16" s="397">
        <f>VLOOKUP($A16,'ANNEX 2_310 MUN ALFABÈTIC'!$A$4:$Q$313,11,0)</f>
        <v>91.156664558730981</v>
      </c>
      <c r="K16" s="398">
        <f>VLOOKUP($A16,'ANNEX 2_310 MUN ALFABÈTIC'!$A$4:$Q$313,12,0)</f>
        <v>92.118281345661075</v>
      </c>
      <c r="L16" s="398">
        <f>VLOOKUP($A16,'ANNEX 2_310 MUN ALFABÈTIC'!$A$4:$Q$313,13,0)</f>
        <v>101.13261405362893</v>
      </c>
      <c r="M16" s="399">
        <f>VLOOKUP($A16,'ANNEX 2_310 MUN ALFABÈTIC'!$A$4:$Q$313,14,0)</f>
        <v>131.82257015851729</v>
      </c>
      <c r="N16" s="398">
        <f>VLOOKUP($A16,'ANNEX 2_310 MUN ALFABÈTIC'!$A$4:$Q$313,15,0)</f>
        <v>95.538181317221955</v>
      </c>
      <c r="O16" s="400">
        <f>VLOOKUP($A16,'ANNEX 2_310 MUN ALFABÈTIC'!$A$4:$Q$313,16,0)</f>
        <v>94.449563878787004</v>
      </c>
      <c r="P16" s="401">
        <f>VLOOKUP($A16,'ANNEX 2_310 MUN ALFABÈTIC'!$A$4:$Q$313,17,0)</f>
        <v>90.753930262551648</v>
      </c>
      <c r="Q16" s="402">
        <f>VLOOKUP($A16,'ANNEX 2_310 MUN ALFABÈTIC'!$A$4:$R$313,18,0)</f>
        <v>260</v>
      </c>
      <c r="R16" s="517"/>
    </row>
    <row r="17" spans="1:18" ht="15" customHeight="1">
      <c r="A17" s="388" t="s">
        <v>376</v>
      </c>
      <c r="B17" s="389" t="s">
        <v>41</v>
      </c>
      <c r="C17" s="390">
        <f>VLOOKUP($A17,'ANNEX 2_310 MUN ALFABÈTIC'!$A$4:$Q$313,4,0)</f>
        <v>217968</v>
      </c>
      <c r="D17" s="391">
        <f>VLOOKUP($A17,'ANNEX 2_310 MUN ALFABÈTIC'!$A$4:$Q$313,5,0)</f>
        <v>10.7559926244622</v>
      </c>
      <c r="E17" s="392">
        <f>VLOOKUP($A17,'ANNEX 2_310 MUN ALFABÈTIC'!$A$4:$Q$313,6,0)</f>
        <v>14868</v>
      </c>
      <c r="F17" s="403">
        <f>VLOOKUP($A17,'ANNEX 2_310 MUN ALFABÈTIC'!$A$4:$Q$313,7,0)</f>
        <v>23.512752980316058</v>
      </c>
      <c r="G17" s="394">
        <f>VLOOKUP($A17,'ANNEX 2_310 MUN ALFABÈTIC'!$A$4:$Q$313,8,0)</f>
        <v>3.2614879248330029</v>
      </c>
      <c r="H17" s="395">
        <f>VLOOKUP($A17,'ANNEX 2_310 MUN ALFABÈTIC'!$A$4:$Q$313,9,0)</f>
        <v>12.1</v>
      </c>
      <c r="I17" s="396">
        <f>VLOOKUP($A17,'ANNEX 2_310 MUN ALFABÈTIC'!$A$4:$Q$313,10,0)</f>
        <v>26.73467667144423</v>
      </c>
      <c r="J17" s="397">
        <f>VLOOKUP($A17,'ANNEX 2_310 MUN ALFABÈTIC'!$A$4:$Q$313,11,0)</f>
        <v>88.908518057825574</v>
      </c>
      <c r="K17" s="398">
        <f>VLOOKUP($A17,'ANNEX 2_310 MUN ALFABÈTIC'!$A$4:$Q$313,12,0)</f>
        <v>97.662193885288715</v>
      </c>
      <c r="L17" s="398">
        <f>VLOOKUP($A17,'ANNEX 2_310 MUN ALFABÈTIC'!$A$4:$Q$313,13,0)</f>
        <v>98.1286493280261</v>
      </c>
      <c r="M17" s="399">
        <f>VLOOKUP($A17,'ANNEX 2_310 MUN ALFABÈTIC'!$A$4:$Q$313,14,0)</f>
        <v>88.982659362338907</v>
      </c>
      <c r="N17" s="398">
        <f>VLOOKUP($A17,'ANNEX 2_310 MUN ALFABÈTIC'!$A$4:$Q$313,15,0)</f>
        <v>88.43203559941206</v>
      </c>
      <c r="O17" s="400">
        <f>VLOOKUP($A17,'ANNEX 2_310 MUN ALFABÈTIC'!$A$4:$Q$313,16,0)</f>
        <v>91.899316944979887</v>
      </c>
      <c r="P17" s="401">
        <f>VLOOKUP($A17,'ANNEX 2_310 MUN ALFABÈTIC'!$A$4:$Q$313,17,0)</f>
        <v>88.378687051011397</v>
      </c>
      <c r="Q17" s="402">
        <f>VLOOKUP($A17,'ANNEX 2_310 MUN ALFABÈTIC'!$A$4:$R$313,18,0)</f>
        <v>287</v>
      </c>
      <c r="R17" s="517"/>
    </row>
    <row r="18" spans="1:18" ht="15" customHeight="1">
      <c r="A18" s="388" t="s">
        <v>407</v>
      </c>
      <c r="B18" s="389" t="s">
        <v>10</v>
      </c>
      <c r="C18" s="390">
        <f>VLOOKUP($A18,'ANNEX 2_310 MUN ALFABÈTIC'!$A$4:$Q$313,4,0)</f>
        <v>97579</v>
      </c>
      <c r="D18" s="391">
        <f>VLOOKUP($A18,'ANNEX 2_310 MUN ALFABÈTIC'!$A$4:$Q$313,5,0)</f>
        <v>5.2831005737793699</v>
      </c>
      <c r="E18" s="392">
        <f>VLOOKUP($A18,'ANNEX 2_310 MUN ALFABÈTIC'!$A$4:$Q$313,6,0)</f>
        <v>23337</v>
      </c>
      <c r="F18" s="403">
        <f>VLOOKUP($A18,'ANNEX 2_310 MUN ALFABÈTIC'!$A$4:$Q$313,7,0)</f>
        <v>22.71443403449905</v>
      </c>
      <c r="G18" s="394">
        <f>VLOOKUP($A18,'ANNEX 2_310 MUN ALFABÈTIC'!$A$4:$Q$313,8,0)</f>
        <v>2.1490279670830814</v>
      </c>
      <c r="H18" s="395">
        <f>VLOOKUP($A18,'ANNEX 2_310 MUN ALFABÈTIC'!$A$4:$Q$313,9,0)</f>
        <v>6.2</v>
      </c>
      <c r="I18" s="396">
        <f>VLOOKUP($A18,'ANNEX 2_310 MUN ALFABÈTIC'!$A$4:$Q$313,10,0)</f>
        <v>7.6665402603969159</v>
      </c>
      <c r="J18" s="397">
        <f>VLOOKUP($A18,'ANNEX 2_310 MUN ALFABÈTIC'!$A$4:$Q$313,11,0)</f>
        <v>181.01100880571136</v>
      </c>
      <c r="K18" s="398">
        <f>VLOOKUP($A18,'ANNEX 2_310 MUN ALFABÈTIC'!$A$4:$Q$313,12,0)</f>
        <v>153.29180916740535</v>
      </c>
      <c r="L18" s="398">
        <f>VLOOKUP($A18,'ANNEX 2_310 MUN ALFABÈTIC'!$A$4:$Q$313,13,0)</f>
        <v>101.57746780913004</v>
      </c>
      <c r="M18" s="399">
        <f>VLOOKUP($A18,'ANNEX 2_310 MUN ALFABÈTIC'!$A$4:$Q$313,14,0)</f>
        <v>135.04518018149037</v>
      </c>
      <c r="N18" s="398">
        <f>VLOOKUP($A18,'ANNEX 2_310 MUN ALFABÈTIC'!$A$4:$Q$313,15,0)</f>
        <v>172.58510173433643</v>
      </c>
      <c r="O18" s="400">
        <f>VLOOKUP($A18,'ANNEX 2_310 MUN ALFABÈTIC'!$A$4:$Q$313,16,0)</f>
        <v>320.47030882264141</v>
      </c>
      <c r="P18" s="401">
        <f>VLOOKUP($A18,'ANNEX 2_310 MUN ALFABÈTIC'!$A$4:$Q$313,17,0)</f>
        <v>122.05608047920049</v>
      </c>
      <c r="Q18" s="402">
        <f>VLOOKUP($A18,'ANNEX 2_310 MUN ALFABÈTIC'!$A$4:$R$313,18,0)</f>
        <v>15</v>
      </c>
      <c r="R18" s="517"/>
    </row>
    <row r="19" spans="1:18" ht="15" customHeight="1">
      <c r="A19" s="388" t="s">
        <v>439</v>
      </c>
      <c r="B19" s="389" t="s">
        <v>440</v>
      </c>
      <c r="C19" s="390">
        <f>VLOOKUP($A19,'ANNEX 2_310 MUN ALFABÈTIC'!$A$4:$Q$313,4,0)</f>
        <v>2533</v>
      </c>
      <c r="D19" s="391">
        <f>VLOOKUP($A19,'ANNEX 2_310 MUN ALFABÈTIC'!$A$4:$Q$313,5,0)</f>
        <v>8.8649544324772211</v>
      </c>
      <c r="E19" s="392">
        <f>VLOOKUP($A19,'ANNEX 2_310 MUN ALFABÈTIC'!$A$4:$Q$313,6,0)</f>
        <v>14603</v>
      </c>
      <c r="F19" s="403">
        <f>VLOOKUP($A19,'ANNEX 2_310 MUN ALFABÈTIC'!$A$4:$Q$313,7,0)</f>
        <v>20.030617641328249</v>
      </c>
      <c r="G19" s="394">
        <f>VLOOKUP($A19,'ANNEX 2_310 MUN ALFABÈTIC'!$A$4:$Q$313,8,0)</f>
        <v>3.7899723647848402</v>
      </c>
      <c r="H19" s="395">
        <f>VLOOKUP($A19,'ANNEX 2_310 MUN ALFABÈTIC'!$A$4:$Q$313,9,0)</f>
        <v>4</v>
      </c>
      <c r="I19" s="396">
        <f>VLOOKUP($A19,'ANNEX 2_310 MUN ALFABÈTIC'!$A$4:$Q$313,10,0)</f>
        <v>24.722222222222221</v>
      </c>
      <c r="J19" s="397">
        <f>VLOOKUP($A19,'ANNEX 2_310 MUN ALFABÈTIC'!$A$4:$Q$313,11,0)</f>
        <v>107.87414326444633</v>
      </c>
      <c r="K19" s="398">
        <f>VLOOKUP($A19,'ANNEX 2_310 MUN ALFABÈTIC'!$A$4:$Q$313,12,0)</f>
        <v>95.921510445713693</v>
      </c>
      <c r="L19" s="398">
        <f>VLOOKUP($A19,'ANNEX 2_310 MUN ALFABÈTIC'!$A$4:$Q$313,13,0)</f>
        <v>115.18739627785824</v>
      </c>
      <c r="M19" s="399">
        <f>VLOOKUP($A19,'ANNEX 2_310 MUN ALFABÈTIC'!$A$4:$Q$313,14,0)</f>
        <v>76.574666276299482</v>
      </c>
      <c r="N19" s="398">
        <f>VLOOKUP($A19,'ANNEX 2_310 MUN ALFABÈTIC'!$A$4:$Q$313,15,0)</f>
        <v>267.50690768822147</v>
      </c>
      <c r="O19" s="400">
        <f>VLOOKUP($A19,'ANNEX 2_310 MUN ALFABÈTIC'!$A$4:$Q$313,16,0)</f>
        <v>99.380165050137165</v>
      </c>
      <c r="P19" s="401">
        <f>VLOOKUP($A19,'ANNEX 2_310 MUN ALFABÈTIC'!$A$4:$Q$313,17,0)</f>
        <v>90.590399366096406</v>
      </c>
      <c r="Q19" s="402">
        <f>VLOOKUP($A19,'ANNEX 2_310 MUN ALFABÈTIC'!$A$4:$R$313,18,0)</f>
        <v>265</v>
      </c>
      <c r="R19" s="517"/>
    </row>
    <row r="20" spans="1:18" ht="15" customHeight="1">
      <c r="A20" s="388" t="s">
        <v>468</v>
      </c>
      <c r="B20" s="389" t="s">
        <v>469</v>
      </c>
      <c r="C20" s="390">
        <f>VLOOKUP($A20,'ANNEX 2_310 MUN ALFABÈTIC'!$A$4:$Q$313,4,0)</f>
        <v>20188</v>
      </c>
      <c r="D20" s="391">
        <f>VLOOKUP($A20,'ANNEX 2_310 MUN ALFABÈTIC'!$A$4:$Q$313,5,0)</f>
        <v>6.2342123875922004</v>
      </c>
      <c r="E20" s="392">
        <f>VLOOKUP($A20,'ANNEX 2_310 MUN ALFABÈTIC'!$A$4:$Q$313,6,0)</f>
        <v>21007</v>
      </c>
      <c r="F20" s="403">
        <f>VLOOKUP($A20,'ANNEX 2_310 MUN ALFABÈTIC'!$A$4:$Q$313,7,0)</f>
        <v>18.851220793964409</v>
      </c>
      <c r="G20" s="394">
        <f>VLOOKUP($A20,'ANNEX 2_310 MUN ALFABÈTIC'!$A$4:$Q$313,8,0)</f>
        <v>2.5658807212205268</v>
      </c>
      <c r="H20" s="395">
        <f>VLOOKUP($A20,'ANNEX 2_310 MUN ALFABÈTIC'!$A$4:$Q$313,9,0)</f>
        <v>3.5</v>
      </c>
      <c r="I20" s="396">
        <f>VLOOKUP($A20,'ANNEX 2_310 MUN ALFABÈTIC'!$A$4:$Q$313,10,0)</f>
        <v>11.050290797126241</v>
      </c>
      <c r="J20" s="397">
        <f>VLOOKUP($A20,'ANNEX 2_310 MUN ALFABÈTIC'!$A$4:$Q$313,11,0)</f>
        <v>153.39537780027118</v>
      </c>
      <c r="K20" s="398">
        <f>VLOOKUP($A20,'ANNEX 2_310 MUN ALFABÈTIC'!$A$4:$Q$313,12,0)</f>
        <v>137.98693213265133</v>
      </c>
      <c r="L20" s="398">
        <f>VLOOKUP($A20,'ANNEX 2_310 MUN ALFABÈTIC'!$A$4:$Q$313,13,0)</f>
        <v>122.39391375017233</v>
      </c>
      <c r="M20" s="399">
        <f>VLOOKUP($A20,'ANNEX 2_310 MUN ALFABÈTIC'!$A$4:$Q$313,14,0)</f>
        <v>113.10575220026132</v>
      </c>
      <c r="N20" s="398">
        <f>VLOOKUP($A20,'ANNEX 2_310 MUN ALFABÈTIC'!$A$4:$Q$313,15,0)</f>
        <v>305.72218021511026</v>
      </c>
      <c r="O20" s="400">
        <f>VLOOKUP($A20,'ANNEX 2_310 MUN ALFABÈTIC'!$A$4:$Q$313,16,0)</f>
        <v>222.33790675350903</v>
      </c>
      <c r="P20" s="401">
        <f>VLOOKUP($A20,'ANNEX 2_310 MUN ALFABÈTIC'!$A$4:$Q$313,17,0)</f>
        <v>112.84348690651944</v>
      </c>
      <c r="Q20" s="402">
        <f>VLOOKUP($A20,'ANNEX 2_310 MUN ALFABÈTIC'!$A$4:$R$313,18,0)</f>
        <v>48</v>
      </c>
      <c r="R20" s="517"/>
    </row>
    <row r="21" spans="1:18" ht="15" customHeight="1">
      <c r="A21" s="388" t="s">
        <v>509</v>
      </c>
      <c r="B21" s="389" t="s">
        <v>17</v>
      </c>
      <c r="C21" s="390">
        <f>VLOOKUP($A21,'ANNEX 2_310 MUN ALFABÈTIC'!$A$4:$Q$313,4,0)</f>
        <v>25863</v>
      </c>
      <c r="D21" s="391">
        <f>VLOOKUP($A21,'ANNEX 2_310 MUN ALFABÈTIC'!$A$4:$Q$313,5,0)</f>
        <v>9.6009975062344104</v>
      </c>
      <c r="E21" s="392">
        <f>VLOOKUP($A21,'ANNEX 2_310 MUN ALFABÈTIC'!$A$4:$Q$313,6,0)</f>
        <v>14691</v>
      </c>
      <c r="F21" s="403">
        <f>VLOOKUP($A21,'ANNEX 2_310 MUN ALFABÈTIC'!$A$4:$Q$313,7,0)</f>
        <v>21.301102020011275</v>
      </c>
      <c r="G21" s="394">
        <f>VLOOKUP($A21,'ANNEX 2_310 MUN ALFABÈTIC'!$A$4:$Q$313,8,0)</f>
        <v>2.0917913621776285</v>
      </c>
      <c r="H21" s="395">
        <f>VLOOKUP($A21,'ANNEX 2_310 MUN ALFABÈTIC'!$A$4:$Q$313,9,0)</f>
        <v>9.1</v>
      </c>
      <c r="I21" s="396">
        <f>VLOOKUP($A21,'ANNEX 2_310 MUN ALFABÈTIC'!$A$4:$Q$313,10,0)</f>
        <v>24.913323427439327</v>
      </c>
      <c r="J21" s="397">
        <f>VLOOKUP($A21,'ANNEX 2_310 MUN ALFABÈTIC'!$A$4:$Q$313,11,0)</f>
        <v>99.604167573302988</v>
      </c>
      <c r="K21" s="398">
        <f>VLOOKUP($A21,'ANNEX 2_310 MUN ALFABÈTIC'!$A$4:$Q$313,12,0)</f>
        <v>96.499548719987658</v>
      </c>
      <c r="L21" s="398">
        <f>VLOOKUP($A21,'ANNEX 2_310 MUN ALFABÈTIC'!$A$4:$Q$313,13,0)</f>
        <v>108.31715137434537</v>
      </c>
      <c r="M21" s="399">
        <f>VLOOKUP($A21,'ANNEX 2_310 MUN ALFABÈTIC'!$A$4:$Q$313,14,0)</f>
        <v>138.74035158442942</v>
      </c>
      <c r="N21" s="398">
        <f>VLOOKUP($A21,'ANNEX 2_310 MUN ALFABÈTIC'!$A$4:$Q$313,15,0)</f>
        <v>117.58545392888857</v>
      </c>
      <c r="O21" s="400">
        <f>VLOOKUP($A21,'ANNEX 2_310 MUN ALFABÈTIC'!$A$4:$Q$313,16,0)</f>
        <v>98.617855301657812</v>
      </c>
      <c r="P21" s="401">
        <f>VLOOKUP($A21,'ANNEX 2_310 MUN ALFABÈTIC'!$A$4:$Q$313,17,0)</f>
        <v>93.632386424470496</v>
      </c>
      <c r="Q21" s="402">
        <f>VLOOKUP($A21,'ANNEX 2_310 MUN ALFABÈTIC'!$A$4:$R$313,18,0)</f>
        <v>211</v>
      </c>
      <c r="R21" s="517"/>
    </row>
    <row r="22" spans="1:18" ht="15" customHeight="1">
      <c r="A22" s="388" t="s">
        <v>520</v>
      </c>
      <c r="B22" s="389" t="s">
        <v>521</v>
      </c>
      <c r="C22" s="390">
        <f>VLOOKUP($A22,'ANNEX 2_310 MUN ALFABÈTIC'!$A$4:$Q$313,4,0)</f>
        <v>9461</v>
      </c>
      <c r="D22" s="391">
        <f>VLOOKUP($A22,'ANNEX 2_310 MUN ALFABÈTIC'!$A$4:$Q$313,5,0)</f>
        <v>7.1516900247320701</v>
      </c>
      <c r="E22" s="392">
        <f>VLOOKUP($A22,'ANNEX 2_310 MUN ALFABÈTIC'!$A$4:$Q$313,6,0)</f>
        <v>15341</v>
      </c>
      <c r="F22" s="403">
        <f>VLOOKUP($A22,'ANNEX 2_310 MUN ALFABÈTIC'!$A$4:$Q$313,7,0)</f>
        <v>19.293841016460544</v>
      </c>
      <c r="G22" s="394">
        <f>VLOOKUP($A22,'ANNEX 2_310 MUN ALFABÈTIC'!$A$4:$Q$313,8,0)</f>
        <v>2.2407779304513262</v>
      </c>
      <c r="H22" s="395">
        <f>VLOOKUP($A22,'ANNEX 2_310 MUN ALFABÈTIC'!$A$4:$Q$313,9,0)</f>
        <v>5.0999999999999996</v>
      </c>
      <c r="I22" s="396">
        <f>VLOOKUP($A22,'ANNEX 2_310 MUN ALFABÈTIC'!$A$4:$Q$313,10,0)</f>
        <v>20.136054421768705</v>
      </c>
      <c r="J22" s="397">
        <f>VLOOKUP($A22,'ANNEX 2_310 MUN ALFABÈTIC'!$A$4:$Q$313,11,0)</f>
        <v>133.71655667048614</v>
      </c>
      <c r="K22" s="398">
        <f>VLOOKUP($A22,'ANNEX 2_310 MUN ALFABÈTIC'!$A$4:$Q$313,12,0)</f>
        <v>100.76914960951132</v>
      </c>
      <c r="L22" s="398">
        <f>VLOOKUP($A22,'ANNEX 2_310 MUN ALFABÈTIC'!$A$4:$Q$313,13,0)</f>
        <v>119.58607360626033</v>
      </c>
      <c r="M22" s="399">
        <f>VLOOKUP($A22,'ANNEX 2_310 MUN ALFABÈTIC'!$A$4:$Q$313,14,0)</f>
        <v>129.51567626843899</v>
      </c>
      <c r="N22" s="398">
        <f>VLOOKUP($A22,'ANNEX 2_310 MUN ALFABÈTIC'!$A$4:$Q$313,15,0)</f>
        <v>209.80933936331098</v>
      </c>
      <c r="O22" s="400">
        <f>VLOOKUP($A22,'ANNEX 2_310 MUN ALFABÈTIC'!$A$4:$Q$313,16,0)</f>
        <v>122.01489295710817</v>
      </c>
      <c r="P22" s="401">
        <f>VLOOKUP($A22,'ANNEX 2_310 MUN ALFABÈTIC'!$A$4:$Q$313,17,0)</f>
        <v>97.952089919258569</v>
      </c>
      <c r="Q22" s="402">
        <f>VLOOKUP($A22,'ANNEX 2_310 MUN ALFABÈTIC'!$A$4:$R$313,18,0)</f>
        <v>144</v>
      </c>
      <c r="R22" s="517"/>
    </row>
    <row r="23" spans="1:18" ht="15" customHeight="1">
      <c r="A23" s="388" t="s">
        <v>543</v>
      </c>
      <c r="B23" s="389" t="s">
        <v>43</v>
      </c>
      <c r="C23" s="390">
        <f>VLOOKUP($A23,'ANNEX 2_310 MUN ALFABÈTIC'!$A$4:$Q$313,4,0)</f>
        <v>225274</v>
      </c>
      <c r="D23" s="391">
        <f>VLOOKUP($A23,'ANNEX 2_310 MUN ALFABÈTIC'!$A$4:$Q$313,5,0)</f>
        <v>11.2993031108557</v>
      </c>
      <c r="E23" s="392">
        <f>VLOOKUP($A23,'ANNEX 2_310 MUN ALFABÈTIC'!$A$4:$Q$313,6,0)</f>
        <v>14513</v>
      </c>
      <c r="F23" s="403">
        <f>VLOOKUP($A23,'ANNEX 2_310 MUN ALFABÈTIC'!$A$4:$Q$313,7,0)</f>
        <v>21.65288067368008</v>
      </c>
      <c r="G23" s="394">
        <f>VLOOKUP($A23,'ANNEX 2_310 MUN ALFABÈTIC'!$A$4:$Q$313,8,0)</f>
        <v>2.8471994104956631</v>
      </c>
      <c r="H23" s="395">
        <f>VLOOKUP($A23,'ANNEX 2_310 MUN ALFABÈTIC'!$A$4:$Q$313,9,0)</f>
        <v>12.1</v>
      </c>
      <c r="I23" s="396">
        <f>VLOOKUP($A23,'ANNEX 2_310 MUN ALFABÈTIC'!$A$4:$Q$313,10,0)</f>
        <v>27.181855222056228</v>
      </c>
      <c r="J23" s="397">
        <f>VLOOKUP($A23,'ANNEX 2_310 MUN ALFABÈTIC'!$A$4:$Q$313,11,0)</f>
        <v>84.633481826244719</v>
      </c>
      <c r="K23" s="398">
        <f>VLOOKUP($A23,'ANNEX 2_310 MUN ALFABÈTIC'!$A$4:$Q$313,12,0)</f>
        <v>95.330334937933486</v>
      </c>
      <c r="L23" s="398">
        <f>VLOOKUP($A23,'ANNEX 2_310 MUN ALFABÈTIC'!$A$4:$Q$313,13,0)</f>
        <v>106.55740114739179</v>
      </c>
      <c r="M23" s="399">
        <f>VLOOKUP($A23,'ANNEX 2_310 MUN ALFABÈTIC'!$A$4:$Q$313,14,0)</f>
        <v>101.93029260963272</v>
      </c>
      <c r="N23" s="398">
        <f>VLOOKUP($A23,'ANNEX 2_310 MUN ALFABÈTIC'!$A$4:$Q$313,15,0)</f>
        <v>88.43203559941206</v>
      </c>
      <c r="O23" s="400">
        <f>VLOOKUP($A23,'ANNEX 2_310 MUN ALFABÈTIC'!$A$4:$Q$313,16,0)</f>
        <v>90.387447978790178</v>
      </c>
      <c r="P23" s="401">
        <f>VLOOKUP($A23,'ANNEX 2_310 MUN ALFABÈTIC'!$A$4:$Q$313,17,0)</f>
        <v>89.393073485874737</v>
      </c>
      <c r="Q23" s="402">
        <f>VLOOKUP($A23,'ANNEX 2_310 MUN ALFABÈTIC'!$A$4:$R$313,18,0)</f>
        <v>277</v>
      </c>
      <c r="R23" s="517"/>
    </row>
    <row r="24" spans="1:18" ht="15" customHeight="1">
      <c r="A24" s="388" t="s">
        <v>560</v>
      </c>
      <c r="B24" s="389" t="s">
        <v>561</v>
      </c>
      <c r="C24" s="390">
        <f>VLOOKUP($A24,'ANNEX 2_310 MUN ALFABÈTIC'!$A$4:$Q$313,4,0)</f>
        <v>2169</v>
      </c>
      <c r="D24" s="391">
        <f>VLOOKUP($A24,'ANNEX 2_310 MUN ALFABÈTIC'!$A$4:$Q$313,5,0)</f>
        <v>5.70175438596491</v>
      </c>
      <c r="E24" s="392">
        <f>VLOOKUP($A24,'ANNEX 2_310 MUN ALFABÈTIC'!$A$4:$Q$313,6,0)</f>
        <v>16600</v>
      </c>
      <c r="F24" s="403">
        <f>VLOOKUP($A24,'ANNEX 2_310 MUN ALFABÈTIC'!$A$4:$Q$313,7,0)</f>
        <v>16.981993584189944</v>
      </c>
      <c r="G24" s="394">
        <f>VLOOKUP($A24,'ANNEX 2_310 MUN ALFABÈTIC'!$A$4:$Q$313,8,0)</f>
        <v>1.5214384508990317</v>
      </c>
      <c r="H24" s="395">
        <f>VLOOKUP($A24,'ANNEX 2_310 MUN ALFABÈTIC'!$A$4:$Q$313,9,0)</f>
        <v>1.1000000000000001</v>
      </c>
      <c r="I24" s="396">
        <f>VLOOKUP($A24,'ANNEX 2_310 MUN ALFABÈTIC'!$A$4:$Q$313,10,0)</f>
        <v>13.448275862068964</v>
      </c>
      <c r="J24" s="397">
        <f>VLOOKUP($A24,'ANNEX 2_310 MUN ALFABÈTIC'!$A$4:$Q$313,11,0)</f>
        <v>167.72019623219904</v>
      </c>
      <c r="K24" s="398">
        <f>VLOOKUP($A24,'ANNEX 2_310 MUN ALFABÈTIC'!$A$4:$Q$313,12,0)</f>
        <v>109.03903810168097</v>
      </c>
      <c r="L24" s="398">
        <f>VLOOKUP($A24,'ANNEX 2_310 MUN ALFABÈTIC'!$A$4:$Q$313,13,0)</f>
        <v>135.86595004310823</v>
      </c>
      <c r="M24" s="399">
        <f>VLOOKUP($A24,'ANNEX 2_310 MUN ALFABÈTIC'!$A$4:$Q$313,14,0)</f>
        <v>190.75097573503911</v>
      </c>
      <c r="N24" s="398">
        <f>VLOOKUP($A24,'ANNEX 2_310 MUN ALFABÈTIC'!$A$4:$Q$313,15,0)</f>
        <v>972.75239159353259</v>
      </c>
      <c r="O24" s="400">
        <f>VLOOKUP($A24,'ANNEX 2_310 MUN ALFABÈTIC'!$A$4:$Q$313,16,0)</f>
        <v>182.6924544119687</v>
      </c>
      <c r="P24" s="401">
        <f>VLOOKUP($A24,'ANNEX 2_310 MUN ALFABÈTIC'!$A$4:$Q$313,17,0)</f>
        <v>114.09119995877595</v>
      </c>
      <c r="Q24" s="402">
        <f>VLOOKUP($A24,'ANNEX 2_310 MUN ALFABÈTIC'!$A$4:$R$313,18,0)</f>
        <v>38</v>
      </c>
      <c r="R24" s="517"/>
    </row>
    <row r="25" spans="1:18" ht="15" customHeight="1">
      <c r="A25" s="388" t="s">
        <v>562</v>
      </c>
      <c r="B25" s="389" t="s">
        <v>563</v>
      </c>
      <c r="C25" s="390">
        <f>VLOOKUP($A25,'ANNEX 2_310 MUN ALFABÈTIC'!$A$4:$Q$313,4,0)</f>
        <v>7453</v>
      </c>
      <c r="D25" s="391">
        <f>VLOOKUP($A25,'ANNEX 2_310 MUN ALFABÈTIC'!$A$4:$Q$313,5,0)</f>
        <v>7.8947368421052602</v>
      </c>
      <c r="E25" s="392">
        <f>VLOOKUP($A25,'ANNEX 2_310 MUN ALFABÈTIC'!$A$4:$Q$313,6,0)</f>
        <v>15515</v>
      </c>
      <c r="F25" s="403">
        <f>VLOOKUP($A25,'ANNEX 2_310 MUN ALFABÈTIC'!$A$4:$Q$313,7,0)</f>
        <v>21.411090781357363</v>
      </c>
      <c r="G25" s="394">
        <f>VLOOKUP($A25,'ANNEX 2_310 MUN ALFABÈTIC'!$A$4:$Q$313,8,0)</f>
        <v>1.8113511337716357</v>
      </c>
      <c r="H25" s="395">
        <f>VLOOKUP($A25,'ANNEX 2_310 MUN ALFABÈTIC'!$A$4:$Q$313,9,0)</f>
        <v>2.7</v>
      </c>
      <c r="I25" s="396">
        <f>VLOOKUP($A25,'ANNEX 2_310 MUN ALFABÈTIC'!$A$4:$Q$313,10,0)</f>
        <v>20.503597122302157</v>
      </c>
      <c r="J25" s="397">
        <f>VLOOKUP($A25,'ANNEX 2_310 MUN ALFABÈTIC'!$A$4:$Q$313,11,0)</f>
        <v>121.13125283436598</v>
      </c>
      <c r="K25" s="398">
        <f>VLOOKUP($A25,'ANNEX 2_310 MUN ALFABÈTIC'!$A$4:$Q$313,12,0)</f>
        <v>101.91208892455303</v>
      </c>
      <c r="L25" s="398">
        <f>VLOOKUP($A25,'ANNEX 2_310 MUN ALFABÈTIC'!$A$4:$Q$313,13,0)</f>
        <v>107.76072622843107</v>
      </c>
      <c r="M25" s="399">
        <f>VLOOKUP($A25,'ANNEX 2_310 MUN ALFABÈTIC'!$A$4:$Q$313,14,0)</f>
        <v>160.22065717622775</v>
      </c>
      <c r="N25" s="398">
        <f>VLOOKUP($A25,'ANNEX 2_310 MUN ALFABÈTIC'!$A$4:$Q$313,15,0)</f>
        <v>396.30652990847625</v>
      </c>
      <c r="O25" s="400">
        <f>VLOOKUP($A25,'ANNEX 2_310 MUN ALFABÈTIC'!$A$4:$Q$313,16,0)</f>
        <v>119.82768244008255</v>
      </c>
      <c r="P25" s="401">
        <f>VLOOKUP($A25,'ANNEX 2_310 MUN ALFABÈTIC'!$A$4:$Q$313,17,0)</f>
        <v>99.611707499326215</v>
      </c>
      <c r="Q25" s="402">
        <f>VLOOKUP($A25,'ANNEX 2_310 MUN ALFABÈTIC'!$A$4:$R$313,18,0)</f>
        <v>121</v>
      </c>
      <c r="R25" s="517"/>
    </row>
    <row r="26" spans="1:18" ht="15" customHeight="1" thickBot="1">
      <c r="A26" s="404" t="s">
        <v>579</v>
      </c>
      <c r="B26" s="405" t="s">
        <v>580</v>
      </c>
      <c r="C26" s="390">
        <f>VLOOKUP($A26,'ANNEX 2_310 MUN ALFABÈTIC'!$A$4:$Q$313,4,0)</f>
        <v>7794</v>
      </c>
      <c r="D26" s="391">
        <f>VLOOKUP($A26,'ANNEX 2_310 MUN ALFABÈTIC'!$A$4:$Q$313,5,0)</f>
        <v>7.9608237066800607</v>
      </c>
      <c r="E26" s="392">
        <f>VLOOKUP($A26,'ANNEX 2_310 MUN ALFABÈTIC'!$A$4:$Q$313,6,0)</f>
        <v>17676</v>
      </c>
      <c r="F26" s="403">
        <f>VLOOKUP($A26,'ANNEX 2_310 MUN ALFABÈTIC'!$A$4:$Q$313,7,0)</f>
        <v>18.934131573019133</v>
      </c>
      <c r="G26" s="394">
        <f>VLOOKUP($A26,'ANNEX 2_310 MUN ALFABÈTIC'!$A$4:$Q$313,8,0)</f>
        <v>2.0785219399538106</v>
      </c>
      <c r="H26" s="395">
        <f>VLOOKUP($A26,'ANNEX 2_310 MUN ALFABÈTIC'!$A$4:$Q$313,9,0)</f>
        <v>1.3</v>
      </c>
      <c r="I26" s="396">
        <f>VLOOKUP($A26,'ANNEX 2_310 MUN ALFABÈTIC'!$A$4:$Q$313,10,0)</f>
        <v>12.9764801297648</v>
      </c>
      <c r="J26" s="397">
        <f>VLOOKUP($A26,'ANNEX 2_310 MUN ALFABÈTIC'!$A$4:$Q$313,11,0)</f>
        <v>120.12568042166157</v>
      </c>
      <c r="K26" s="398">
        <f>VLOOKUP($A26,'ANNEX 2_310 MUN ALFABÈTIC'!$A$4:$Q$313,12,0)</f>
        <v>116.10686972803089</v>
      </c>
      <c r="L26" s="398">
        <f>VLOOKUP($A26,'ANNEX 2_310 MUN ALFABÈTIC'!$A$4:$Q$313,13,0)</f>
        <v>121.85796232818876</v>
      </c>
      <c r="M26" s="399">
        <f>VLOOKUP($A26,'ANNEX 2_310 MUN ALFABÈTIC'!$A$4:$Q$313,14,0)</f>
        <v>139.62607921100218</v>
      </c>
      <c r="N26" s="398">
        <f>VLOOKUP($A26,'ANNEX 2_310 MUN ALFABÈTIC'!$A$4:$Q$313,15,0)</f>
        <v>823.09817750221987</v>
      </c>
      <c r="O26" s="400">
        <f>VLOOKUP($A26,'ANNEX 2_310 MUN ALFABÈTIC'!$A$4:$Q$313,16,0)</f>
        <v>189.33474257130041</v>
      </c>
      <c r="P26" s="401">
        <f>VLOOKUP($A26,'ANNEX 2_310 MUN ALFABÈTIC'!$A$4:$Q$313,17,0)</f>
        <v>108.85720769688382</v>
      </c>
      <c r="Q26" s="429">
        <f>VLOOKUP($A26,'ANNEX 2_310 MUN ALFABÈTIC'!$A$4:$R$313,18,0)</f>
        <v>58</v>
      </c>
      <c r="R26" s="517"/>
    </row>
    <row r="27" spans="1:18" ht="15.75" customHeight="1" thickBot="1">
      <c r="A27" s="520" t="s">
        <v>1031</v>
      </c>
      <c r="B27" s="521"/>
      <c r="C27" s="522"/>
      <c r="D27" s="489">
        <f>VLOOKUP(A1,'ANNEX 3_COMARQUES ALFABÈTIC'!$A$4:$N$15,2,0)</f>
        <v>9.6389740349660524</v>
      </c>
      <c r="E27" s="490">
        <f>VLOOKUP(A1,'ANNEX 3_COMARQUES ALFABÈTIC'!$A$4:$N$15,3,0)</f>
        <v>15933.206804660778</v>
      </c>
      <c r="F27" s="491">
        <f>VLOOKUP(A1,'ANNEX 3_COMARQUES ALFABÈTIC'!$A$4:$N$15,4,0)</f>
        <v>22.140334024727611</v>
      </c>
      <c r="G27" s="492">
        <f>VLOOKUP(A1,'ANNEX 3_COMARQUES ALFABÈTIC'!$A$4:$N$15,5,0)</f>
        <v>2.6810645862178695</v>
      </c>
      <c r="H27" s="493">
        <f>VLOOKUP(A1,'ANNEX 3_COMARQUES ALFABÈTIC'!$A$4:$N$15,6,0)</f>
        <v>9.6497597536843021</v>
      </c>
      <c r="I27" s="494">
        <f>VLOOKUP(A1,'ANNEX 3_COMARQUES ALFABÈTIC'!$A$4:$N$15,7,0)</f>
        <v>22.904645599804748</v>
      </c>
      <c r="J27" s="495">
        <f>VLOOKUP($A$1,'ANNEX 3_COMARQUES ALFABÈTIC'!$A$4:$N$15,8,0)</f>
        <v>99.717244611984469</v>
      </c>
      <c r="K27" s="496">
        <f>VLOOKUP($A$1,'ANNEX 3_COMARQUES ALFABÈTIC'!$A$4:$N$15,9,0)</f>
        <v>106.98405033382457</v>
      </c>
      <c r="L27" s="496">
        <f>VLOOKUP($A$1,'ANNEX 3_COMARQUES ALFABÈTIC'!$A$4:$N$15,10,0)</f>
        <v>104.43817941378703</v>
      </c>
      <c r="M27" s="497">
        <f>VLOOKUP($A$1,'ANNEX 3_COMARQUES ALFABÈTIC'!$A$4:$N$15,11,0)</f>
        <v>108.48889053730964</v>
      </c>
      <c r="N27" s="496">
        <f>VLOOKUP($A$1,'ANNEX 3_COMARQUES ALFABÈTIC'!$A$4:$N$15,12,0)</f>
        <v>111.21979903397171</v>
      </c>
      <c r="O27" s="498">
        <f>VLOOKUP($A$1,'ANNEX 3_COMARQUES ALFABÈTIC'!$A$4:$N$15,13,0)</f>
        <v>101.00067352549054</v>
      </c>
      <c r="P27" s="499">
        <f>VLOOKUP($A$1,'ANNEX 3_COMARQUES ALFABÈTIC'!$A$4:$N$15,14,0)</f>
        <v>105.81980569145882</v>
      </c>
      <c r="Q27" s="439"/>
      <c r="R27" s="517"/>
    </row>
    <row r="28" spans="1:18" ht="15.75" customHeight="1" thickBot="1">
      <c r="A28" s="520" t="s">
        <v>1033</v>
      </c>
      <c r="B28" s="521"/>
      <c r="C28" s="522"/>
      <c r="D28" s="458">
        <f>'ANNEX 2_310 MUN ALFABÈTIC'!$E$314</f>
        <v>9.5629936448183628</v>
      </c>
      <c r="E28" s="459">
        <f>'ANNEX 2_310 MUN ALFABÈTIC'!$F$314</f>
        <v>15223.905391131739</v>
      </c>
      <c r="F28" s="460">
        <f>'ANNEX 2_310 MUN ALFABÈTIC'!$G$314</f>
        <v>23.072746919419348</v>
      </c>
      <c r="G28" s="461">
        <f>'ANNEX 2_310 MUN ALFABÈTIC'!$H$314</f>
        <v>2.9021586902979668</v>
      </c>
      <c r="H28" s="462">
        <f>'ANNEX 2_310 MUN ALFABÈTIC'!$I$314</f>
        <v>10.700276307528855</v>
      </c>
      <c r="I28" s="463">
        <f>'ANNEX 2_310 MUN ALFABÈTIC'!$J$314</f>
        <v>24.574152050227696</v>
      </c>
      <c r="J28" s="500">
        <v>100</v>
      </c>
      <c r="K28" s="501">
        <v>100</v>
      </c>
      <c r="L28" s="501">
        <v>100</v>
      </c>
      <c r="M28" s="502">
        <v>100</v>
      </c>
      <c r="N28" s="501">
        <v>100</v>
      </c>
      <c r="O28" s="503">
        <v>100</v>
      </c>
      <c r="P28" s="504">
        <v>100</v>
      </c>
      <c r="Q28" s="439"/>
      <c r="R28" s="517"/>
    </row>
    <row r="29" spans="1:18" ht="9" customHeight="1">
      <c r="A29" s="507"/>
      <c r="B29" s="464"/>
      <c r="C29" s="508"/>
      <c r="D29" s="465"/>
      <c r="E29" s="466"/>
      <c r="F29" s="467"/>
      <c r="G29" s="468"/>
      <c r="H29" s="465"/>
      <c r="I29" s="469"/>
      <c r="J29" s="436"/>
      <c r="K29" s="436"/>
      <c r="L29" s="436"/>
      <c r="M29" s="437"/>
      <c r="N29" s="436"/>
      <c r="O29" s="437"/>
      <c r="P29" s="438"/>
      <c r="Q29" s="439"/>
      <c r="R29" s="517"/>
    </row>
    <row r="30" spans="1:18" ht="28.5" customHeight="1">
      <c r="A30" s="527" t="s">
        <v>1044</v>
      </c>
      <c r="B30" s="527"/>
      <c r="C30" s="527"/>
      <c r="D30" s="527"/>
      <c r="E30" s="527"/>
      <c r="F30" s="527"/>
      <c r="G30" s="527"/>
      <c r="H30" s="527"/>
      <c r="I30" s="527"/>
      <c r="J30" s="527"/>
      <c r="K30" s="527"/>
      <c r="L30" s="527"/>
      <c r="M30" s="527"/>
      <c r="N30" s="527"/>
      <c r="O30" s="527"/>
      <c r="P30" s="527"/>
      <c r="Q30" s="527"/>
      <c r="R30" s="517"/>
    </row>
    <row r="31" spans="1:18" ht="15.75" customHeight="1">
      <c r="B31" s="464"/>
      <c r="C31" s="508"/>
      <c r="D31" s="465"/>
      <c r="E31" s="466"/>
      <c r="F31" s="467"/>
      <c r="G31" s="468"/>
      <c r="H31" s="465"/>
      <c r="I31" s="469"/>
      <c r="J31" s="436"/>
      <c r="K31" s="436"/>
      <c r="L31" s="436"/>
      <c r="M31" s="437"/>
      <c r="N31" s="436"/>
      <c r="O31" s="437"/>
      <c r="P31" s="438"/>
      <c r="Q31" s="439"/>
      <c r="R31" s="517"/>
    </row>
    <row r="32" spans="1:18" ht="15.75" customHeight="1">
      <c r="A32" s="507"/>
      <c r="B32" s="464"/>
      <c r="C32" s="508"/>
      <c r="D32" s="465"/>
      <c r="E32" s="466"/>
      <c r="F32" s="467"/>
      <c r="G32" s="468"/>
      <c r="H32" s="465"/>
      <c r="I32" s="469"/>
      <c r="J32" s="436"/>
      <c r="K32" s="436"/>
      <c r="L32" s="436"/>
      <c r="M32" s="437"/>
      <c r="N32" s="436"/>
      <c r="O32" s="437"/>
      <c r="P32" s="438"/>
      <c r="Q32" s="439"/>
      <c r="R32" s="517"/>
    </row>
    <row r="33" spans="1:18" ht="15.75" customHeight="1">
      <c r="A33" s="507"/>
      <c r="B33" s="464"/>
      <c r="C33" s="508"/>
      <c r="D33" s="465"/>
      <c r="E33" s="466"/>
      <c r="F33" s="467"/>
      <c r="G33" s="468"/>
      <c r="H33" s="465"/>
      <c r="I33" s="469"/>
      <c r="J33" s="436"/>
      <c r="K33" s="436"/>
      <c r="L33" s="436"/>
      <c r="M33" s="437"/>
      <c r="N33" s="436"/>
      <c r="O33" s="437"/>
      <c r="P33" s="438"/>
      <c r="Q33" s="439"/>
      <c r="R33" s="517"/>
    </row>
    <row r="34" spans="1:18" ht="15" customHeight="1">
      <c r="A34" s="509"/>
      <c r="D34" s="470"/>
      <c r="E34" s="470"/>
      <c r="F34" s="470"/>
      <c r="G34" s="470"/>
      <c r="H34" s="470"/>
      <c r="I34" s="470"/>
      <c r="R34" s="439"/>
    </row>
    <row r="35" spans="1:18" ht="15" customHeight="1">
      <c r="A35" s="509"/>
      <c r="R35" s="439"/>
    </row>
    <row r="36" spans="1:18" ht="15" customHeight="1">
      <c r="A36" s="509"/>
      <c r="R36" s="439"/>
    </row>
    <row r="37" spans="1:18">
      <c r="D37" s="362"/>
      <c r="E37" s="362"/>
      <c r="F37" s="362"/>
      <c r="G37" s="362"/>
      <c r="H37" s="362"/>
      <c r="I37" s="362"/>
      <c r="M37" s="362"/>
      <c r="O37" s="362"/>
      <c r="P37" s="362"/>
    </row>
    <row r="38" spans="1:18">
      <c r="C38" s="510"/>
      <c r="F38" s="362"/>
    </row>
  </sheetData>
  <mergeCells count="5">
    <mergeCell ref="D2:I2"/>
    <mergeCell ref="A27:C27"/>
    <mergeCell ref="A28:C28"/>
    <mergeCell ref="A30:Q30"/>
    <mergeCell ref="J2:Q2"/>
  </mergeCells>
  <conditionalFormatting sqref="J4:P26">
    <cfRule type="cellIs" dxfId="151" priority="40" operator="greaterThanOrEqual">
      <formula>110</formula>
    </cfRule>
    <cfRule type="cellIs" dxfId="150" priority="41" operator="between">
      <formula>100.0001</formula>
      <formula>110</formula>
    </cfRule>
    <cfRule type="cellIs" dxfId="149" priority="42" operator="between">
      <formula>90.0001</formula>
      <formula>100</formula>
    </cfRule>
    <cfRule type="cellIs" dxfId="148" priority="43" operator="lessThanOrEqual">
      <formula>90</formula>
    </cfRule>
  </conditionalFormatting>
  <conditionalFormatting sqref="R4:R26">
    <cfRule type="containsText" dxfId="147" priority="9" operator="containsText" text="ê">
      <formula>NOT(ISERROR(SEARCH("ê",R4)))</formula>
    </cfRule>
    <cfRule type="containsText" dxfId="146" priority="10" operator="containsText" text="é">
      <formula>NOT(ISERROR(SEARCH("é",R4)))</formula>
    </cfRule>
    <cfRule type="containsText" dxfId="145" priority="11" operator="containsText" text="è">
      <formula>NOT(ISERROR(SEARCH("è",R4)))</formula>
    </cfRule>
  </conditionalFormatting>
  <pageMargins left="0.23622047244094491" right="0.23622047244094491" top="0.55118110236220474" bottom="0.55118110236220474" header="0.31496062992125984" footer="0.31496062992125984"/>
  <pageSetup paperSize="8" scale="86" fitToHeight="5" orientation="landscape" r:id="rId1"/>
  <headerFooter>
    <oddHeader>&amp;L&amp;"Arial Rounded MT Bold,Negreta"&amp;16&amp;K08-018Annex 4: Valor dels municipis a l'Índex de vulnerabilitat social (per comarques). 2023</oddHeader>
    <oddFooter>&amp;L&amp;"Segoe UI,Normal"Els municipis apareixen per ordre alfabètic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92D050"/>
    <pageSetUpPr fitToPage="1"/>
  </sheetPr>
  <dimension ref="A1:Q54"/>
  <sheetViews>
    <sheetView zoomScale="85" zoomScaleNormal="85" workbookViewId="0">
      <pane xSplit="3" ySplit="3" topLeftCell="D4" activePane="bottomRight" state="frozen"/>
      <selection activeCell="D14" sqref="D14"/>
      <selection pane="topRight" activeCell="D14" sqref="D14"/>
      <selection pane="bottomLeft" activeCell="D14" sqref="D14"/>
      <selection pane="bottomRight"/>
    </sheetView>
  </sheetViews>
  <sheetFormatPr defaultColWidth="9.1796875" defaultRowHeight="14.5"/>
  <cols>
    <col min="1" max="1" width="11.7265625" style="300" customWidth="1"/>
    <col min="2" max="2" width="33.453125" customWidth="1"/>
    <col min="3" max="3" width="11" customWidth="1"/>
    <col min="4" max="5" width="13" style="10" customWidth="1"/>
    <col min="6" max="6" width="13.54296875" style="10" customWidth="1"/>
    <col min="7" max="7" width="13" style="48" customWidth="1"/>
    <col min="8" max="8" width="13" style="10" customWidth="1"/>
    <col min="9" max="9" width="13.81640625" style="10" customWidth="1"/>
    <col min="10" max="11" width="13.1796875" customWidth="1"/>
    <col min="12" max="12" width="14.453125" customWidth="1"/>
    <col min="13" max="13" width="13.1796875" style="53" customWidth="1"/>
    <col min="14" max="14" width="13.1796875" customWidth="1"/>
    <col min="15" max="15" width="13.7265625" style="53" customWidth="1"/>
    <col min="16" max="16" width="15.6328125" style="53" customWidth="1"/>
    <col min="17" max="17" width="7.7265625" customWidth="1"/>
  </cols>
  <sheetData>
    <row r="1" spans="1:17" ht="38" customHeight="1" thickBot="1">
      <c r="A1" s="472" t="s">
        <v>636</v>
      </c>
      <c r="B1" s="362"/>
      <c r="C1" s="362"/>
      <c r="D1" s="446"/>
      <c r="E1" s="446"/>
      <c r="F1" s="446"/>
      <c r="G1" s="447"/>
      <c r="H1" s="446"/>
      <c r="I1" s="446"/>
      <c r="J1" s="362"/>
      <c r="K1" s="362"/>
      <c r="L1" s="362"/>
      <c r="M1" s="448"/>
      <c r="N1" s="362"/>
      <c r="O1" s="448"/>
      <c r="P1" s="448"/>
      <c r="Q1" s="362"/>
    </row>
    <row r="2" spans="1:17" ht="15.75" customHeight="1" thickBot="1">
      <c r="A2" s="361"/>
      <c r="B2" s="362"/>
      <c r="C2" s="362"/>
      <c r="D2" s="518" t="s">
        <v>1017</v>
      </c>
      <c r="E2" s="519"/>
      <c r="F2" s="519"/>
      <c r="G2" s="519"/>
      <c r="H2" s="519"/>
      <c r="I2" s="519"/>
      <c r="J2" s="524" t="s">
        <v>1035</v>
      </c>
      <c r="K2" s="525"/>
      <c r="L2" s="525"/>
      <c r="M2" s="525"/>
      <c r="N2" s="525"/>
      <c r="O2" s="525"/>
      <c r="P2" s="525"/>
      <c r="Q2" s="526"/>
    </row>
    <row r="3" spans="1:17" ht="83" customHeight="1" thickBot="1">
      <c r="A3" s="363" t="s">
        <v>57</v>
      </c>
      <c r="B3" s="364" t="s">
        <v>1018</v>
      </c>
      <c r="C3" s="365" t="s">
        <v>644</v>
      </c>
      <c r="D3" s="366" t="s">
        <v>2</v>
      </c>
      <c r="E3" s="367" t="s">
        <v>1045</v>
      </c>
      <c r="F3" s="367" t="s">
        <v>1047</v>
      </c>
      <c r="G3" s="368" t="s">
        <v>1038</v>
      </c>
      <c r="H3" s="367" t="s">
        <v>1039</v>
      </c>
      <c r="I3" s="367" t="s">
        <v>1040</v>
      </c>
      <c r="J3" s="369" t="s">
        <v>1034</v>
      </c>
      <c r="K3" s="370" t="s">
        <v>1046</v>
      </c>
      <c r="L3" s="370" t="s">
        <v>1048</v>
      </c>
      <c r="M3" s="371" t="s">
        <v>1041</v>
      </c>
      <c r="N3" s="370" t="s">
        <v>1042</v>
      </c>
      <c r="O3" s="372" t="s">
        <v>1043</v>
      </c>
      <c r="P3" s="374" t="s">
        <v>1028</v>
      </c>
      <c r="Q3" s="374" t="s">
        <v>1016</v>
      </c>
    </row>
    <row r="4" spans="1:17" ht="15" customHeight="1">
      <c r="A4" s="388" t="s">
        <v>83</v>
      </c>
      <c r="B4" s="389" t="s">
        <v>84</v>
      </c>
      <c r="C4" s="390">
        <f>VLOOKUP($A4,'ANNEX 2_310 MUN ALFABÈTIC'!$A$4:$Q$313,4,0)</f>
        <v>2572</v>
      </c>
      <c r="D4" s="391">
        <f>VLOOKUP($A4,'ANNEX 2_310 MUN ALFABÈTIC'!$A$4:$Q$313,5,0)</f>
        <v>8.1081081081081106</v>
      </c>
      <c r="E4" s="392">
        <f>VLOOKUP($A4,'ANNEX 2_310 MUN ALFABÈTIC'!$A$4:$Q$313,6,0)</f>
        <v>16768</v>
      </c>
      <c r="F4" s="403">
        <f>VLOOKUP($A4,'ANNEX 2_310 MUN ALFABÈTIC'!$A$4:$Q$313,7,0)</f>
        <v>19.192176600942854</v>
      </c>
      <c r="G4" s="394">
        <f>VLOOKUP($A4,'ANNEX 2_310 MUN ALFABÈTIC'!$A$4:$Q$313,8,0)</f>
        <v>3.8880248833592534</v>
      </c>
      <c r="H4" s="395">
        <f>VLOOKUP($A4,'ANNEX 2_310 MUN ALFABÈTIC'!$A$4:$Q$313,9,0)</f>
        <v>3.4</v>
      </c>
      <c r="I4" s="396">
        <f>VLOOKUP($A4,'ANNEX 2_310 MUN ALFABÈTIC'!$A$4:$Q$313,10,0)</f>
        <v>18.489583333333336</v>
      </c>
      <c r="J4" s="397">
        <f>VLOOKUP($A4,'ANNEX 2_310 MUN ALFABÈTIC'!$A$4:$Q$313,11,0)</f>
        <v>117.9435882860931</v>
      </c>
      <c r="K4" s="398">
        <f>VLOOKUP($A4,'ANNEX 2_310 MUN ALFABÈTIC'!$A$4:$Q$313,12,0)</f>
        <v>110.142565716204</v>
      </c>
      <c r="L4" s="398">
        <f>VLOOKUP($A4,'ANNEX 2_310 MUN ALFABÈTIC'!$A$4:$Q$313,13,0)</f>
        <v>120.21954257280989</v>
      </c>
      <c r="M4" s="399">
        <f>VLOOKUP($A4,'ANNEX 2_310 MUN ALFABÈTIC'!$A$4:$Q$313,14,0)</f>
        <v>74.643521514463714</v>
      </c>
      <c r="N4" s="398">
        <f>VLOOKUP($A4,'ANNEX 2_310 MUN ALFABÈTIC'!$A$4:$Q$313,15,0)</f>
        <v>314.71400904496647</v>
      </c>
      <c r="O4" s="400">
        <f>VLOOKUP($A4,'ANNEX 2_310 MUN ALFABÈTIC'!$A$4:$Q$313,16,0)</f>
        <v>132.88014556938526</v>
      </c>
      <c r="P4" s="401">
        <f>VLOOKUP($A4,'ANNEX 2_310 MUN ALFABÈTIC'!$A$4:$Q$313,17,0)</f>
        <v>96.837683200676281</v>
      </c>
      <c r="Q4" s="402">
        <f>VLOOKUP($A4,'ANNEX 2_310 MUN ALFABÈTIC'!$A$4:$R$313,18,0)</f>
        <v>158</v>
      </c>
    </row>
    <row r="5" spans="1:17" ht="15" customHeight="1">
      <c r="A5" s="388" t="s">
        <v>66</v>
      </c>
      <c r="B5" s="389" t="s">
        <v>604</v>
      </c>
      <c r="C5" s="390">
        <f>VLOOKUP($A5,'ANNEX 2_310 MUN ALFABÈTIC'!$A$4:$Q$313,4,0)</f>
        <v>9283</v>
      </c>
      <c r="D5" s="391">
        <f>VLOOKUP($A5,'ANNEX 2_310 MUN ALFABÈTIC'!$A$4:$Q$313,5,0)</f>
        <v>6.1642389698121196</v>
      </c>
      <c r="E5" s="392">
        <f>VLOOKUP($A5,'ANNEX 2_310 MUN ALFABÈTIC'!$A$4:$Q$313,6,0)</f>
        <v>20747</v>
      </c>
      <c r="F5" s="403">
        <f>VLOOKUP($A5,'ANNEX 2_310 MUN ALFABÈTIC'!$A$4:$Q$313,7,0)</f>
        <v>20.615765377647161</v>
      </c>
      <c r="G5" s="394">
        <f>VLOOKUP($A5,'ANNEX 2_310 MUN ALFABÈTIC'!$A$4:$Q$313,8,0)</f>
        <v>2.2837444791554455</v>
      </c>
      <c r="H5" s="395">
        <f>VLOOKUP($A5,'ANNEX 2_310 MUN ALFABÈTIC'!$A$4:$Q$313,9,0)</f>
        <v>2.9</v>
      </c>
      <c r="I5" s="396">
        <f>VLOOKUP($A5,'ANNEX 2_310 MUN ALFABÈTIC'!$A$4:$Q$313,10,0)</f>
        <v>8.4818246614397719</v>
      </c>
      <c r="J5" s="397">
        <f>VLOOKUP($A5,'ANNEX 2_310 MUN ALFABÈTIC'!$A$4:$Q$313,11,0)</f>
        <v>155.13664690241291</v>
      </c>
      <c r="K5" s="398">
        <f>VLOOKUP($A5,'ANNEX 2_310 MUN ALFABÈTIC'!$A$4:$Q$313,12,0)</f>
        <v>136.27909177684188</v>
      </c>
      <c r="L5" s="398">
        <f>VLOOKUP($A5,'ANNEX 2_310 MUN ALFABÈTIC'!$A$4:$Q$313,13,0)</f>
        <v>111.91797392318112</v>
      </c>
      <c r="M5" s="399">
        <f>VLOOKUP($A5,'ANNEX 2_310 MUN ALFABÈTIC'!$A$4:$Q$313,14,0)</f>
        <v>127.07895812281144</v>
      </c>
      <c r="N5" s="398">
        <f>VLOOKUP($A5,'ANNEX 2_310 MUN ALFABÈTIC'!$A$4:$Q$313,15,0)</f>
        <v>368.97504508720203</v>
      </c>
      <c r="O5" s="400">
        <f>VLOOKUP($A5,'ANNEX 2_310 MUN ALFABÈTIC'!$A$4:$Q$313,16,0)</f>
        <v>289.66627145927816</v>
      </c>
      <c r="P5" s="401">
        <f>VLOOKUP($A5,'ANNEX 2_310 MUN ALFABÈTIC'!$A$4:$Q$313,17,0)</f>
        <v>116.70786045979057</v>
      </c>
      <c r="Q5" s="402">
        <f>VLOOKUP($A5,'ANNEX 2_310 MUN ALFABÈTIC'!$A$4:$R$313,18,0)</f>
        <v>30</v>
      </c>
    </row>
    <row r="6" spans="1:17" ht="15" customHeight="1">
      <c r="A6" s="388" t="s">
        <v>98</v>
      </c>
      <c r="B6" s="389" t="s">
        <v>1049</v>
      </c>
      <c r="C6" s="390">
        <f>VLOOKUP($A6,'ANNEX 2_310 MUN ALFABÈTIC'!$A$4:$Q$313,4,0)</f>
        <v>9944</v>
      </c>
      <c r="D6" s="391">
        <f>VLOOKUP($A6,'ANNEX 2_310 MUN ALFABÈTIC'!$A$4:$Q$313,5,0)</f>
        <v>8.4911072862880097</v>
      </c>
      <c r="E6" s="392">
        <f>VLOOKUP($A6,'ANNEX 2_310 MUN ALFABÈTIC'!$A$4:$Q$313,6,0)</f>
        <v>16342</v>
      </c>
      <c r="F6" s="403">
        <f>VLOOKUP($A6,'ANNEX 2_310 MUN ALFABÈTIC'!$A$4:$Q$313,7,0)</f>
        <v>20.583791808575668</v>
      </c>
      <c r="G6" s="394">
        <f>VLOOKUP($A6,'ANNEX 2_310 MUN ALFABÈTIC'!$A$4:$Q$313,8,0)</f>
        <v>1.9006436041834269</v>
      </c>
      <c r="H6" s="395">
        <f>VLOOKUP($A6,'ANNEX 2_310 MUN ALFABÈTIC'!$A$4:$Q$313,9,0)</f>
        <v>2.8</v>
      </c>
      <c r="I6" s="396">
        <f>VLOOKUP($A6,'ANNEX 2_310 MUN ALFABÈTIC'!$A$4:$Q$313,10,0)</f>
        <v>22.43</v>
      </c>
      <c r="J6" s="397">
        <f>VLOOKUP($A6,'ANNEX 2_310 MUN ALFABÈTIC'!$A$4:$Q$313,11,0)</f>
        <v>112.62363461431354</v>
      </c>
      <c r="K6" s="398">
        <f>VLOOKUP($A6,'ANNEX 2_310 MUN ALFABÈTIC'!$A$4:$Q$313,12,0)</f>
        <v>107.34433497937773</v>
      </c>
      <c r="L6" s="398">
        <f>VLOOKUP($A6,'ANNEX 2_310 MUN ALFABÈTIC'!$A$4:$Q$313,13,0)</f>
        <v>112.09182027291361</v>
      </c>
      <c r="M6" s="399">
        <f>VLOOKUP($A6,'ANNEX 2_310 MUN ALFABÈTIC'!$A$4:$Q$313,14,0)</f>
        <v>152.69347098583592</v>
      </c>
      <c r="N6" s="398">
        <f>VLOOKUP($A6,'ANNEX 2_310 MUN ALFABÈTIC'!$A$4:$Q$313,15,0)</f>
        <v>382.15272526888782</v>
      </c>
      <c r="O6" s="400">
        <f>VLOOKUP($A6,'ANNEX 2_310 MUN ALFABÈTIC'!$A$4:$Q$313,16,0)</f>
        <v>109.53626949846694</v>
      </c>
      <c r="P6" s="401">
        <f>VLOOKUP($A6,'ANNEX 2_310 MUN ALFABÈTIC'!$A$4:$Q$313,17,0)</f>
        <v>99.854133881904673</v>
      </c>
      <c r="Q6" s="402">
        <f>VLOOKUP($A6,'ANNEX 2_310 MUN ALFABÈTIC'!$A$4:$R$313,18,0)</f>
        <v>120</v>
      </c>
    </row>
    <row r="7" spans="1:17" ht="15" customHeight="1">
      <c r="A7" s="388" t="s">
        <v>115</v>
      </c>
      <c r="B7" s="389" t="s">
        <v>116</v>
      </c>
      <c r="C7" s="390">
        <f>VLOOKUP($A7,'ANNEX 2_310 MUN ALFABÈTIC'!$A$4:$Q$313,4,0)</f>
        <v>18102</v>
      </c>
      <c r="D7" s="391">
        <f>VLOOKUP($A7,'ANNEX 2_310 MUN ALFABÈTIC'!$A$4:$Q$313,5,0)</f>
        <v>8.0604534005037802</v>
      </c>
      <c r="E7" s="392">
        <f>VLOOKUP($A7,'ANNEX 2_310 MUN ALFABÈTIC'!$A$4:$Q$313,6,0)</f>
        <v>16274</v>
      </c>
      <c r="F7" s="403">
        <f>VLOOKUP($A7,'ANNEX 2_310 MUN ALFABÈTIC'!$A$4:$Q$313,7,0)</f>
        <v>21.409413955920073</v>
      </c>
      <c r="G7" s="394">
        <f>VLOOKUP($A7,'ANNEX 2_310 MUN ALFABÈTIC'!$A$4:$Q$313,8,0)</f>
        <v>3.3311236327477629</v>
      </c>
      <c r="H7" s="395">
        <f>VLOOKUP($A7,'ANNEX 2_310 MUN ALFABÈTIC'!$A$4:$Q$313,9,0)</f>
        <v>6.6</v>
      </c>
      <c r="I7" s="396">
        <f>VLOOKUP($A7,'ANNEX 2_310 MUN ALFABÈTIC'!$A$4:$Q$313,10,0)</f>
        <v>19.563662374821174</v>
      </c>
      <c r="J7" s="397">
        <f>VLOOKUP($A7,'ANNEX 2_310 MUN ALFABÈTIC'!$A$4:$Q$313,11,0)</f>
        <v>118.64088990602778</v>
      </c>
      <c r="K7" s="398">
        <f>VLOOKUP($A7,'ANNEX 2_310 MUN ALFABÈTIC'!$A$4:$Q$313,12,0)</f>
        <v>106.89766904016604</v>
      </c>
      <c r="L7" s="398">
        <f>VLOOKUP($A7,'ANNEX 2_310 MUN ALFABÈTIC'!$A$4:$Q$313,13,0)</f>
        <v>107.76916625052849</v>
      </c>
      <c r="M7" s="399">
        <f>VLOOKUP($A7,'ANNEX 2_310 MUN ALFABÈTIC'!$A$4:$Q$313,14,0)</f>
        <v>87.122515110735975</v>
      </c>
      <c r="N7" s="398">
        <f>VLOOKUP($A7,'ANNEX 2_310 MUN ALFABÈTIC'!$A$4:$Q$313,15,0)</f>
        <v>162.12539859892212</v>
      </c>
      <c r="O7" s="400">
        <f>VLOOKUP($A7,'ANNEX 2_310 MUN ALFABÈTIC'!$A$4:$Q$313,16,0)</f>
        <v>125.58479479857979</v>
      </c>
      <c r="P7" s="401">
        <f>VLOOKUP($A7,'ANNEX 2_310 MUN ALFABÈTIC'!$A$4:$Q$313,17,0)</f>
        <v>94.645751713160138</v>
      </c>
      <c r="Q7" s="402">
        <f>VLOOKUP($A7,'ANNEX 2_310 MUN ALFABÈTIC'!$A$4:$R$313,18,0)</f>
        <v>196</v>
      </c>
    </row>
    <row r="8" spans="1:17" ht="15" customHeight="1">
      <c r="A8" s="388" t="s">
        <v>127</v>
      </c>
      <c r="B8" s="389" t="s">
        <v>128</v>
      </c>
      <c r="C8" s="390">
        <f>VLOOKUP($A8,'ANNEX 2_310 MUN ALFABÈTIC'!$A$4:$Q$313,4,0)</f>
        <v>592</v>
      </c>
      <c r="D8" s="391">
        <f>VLOOKUP($A8,'ANNEX 2_310 MUN ALFABÈTIC'!$A$4:$Q$313,5,0)</f>
        <v>7.7669902912621298</v>
      </c>
      <c r="E8" s="392">
        <f>VLOOKUP($A8,'ANNEX 2_310 MUN ALFABÈTIC'!$A$4:$Q$313,6,0)</f>
        <v>17971</v>
      </c>
      <c r="F8" s="393">
        <f>VLOOKUP($A8,'ANNEX 2_310 MUN ALFABÈTIC'!$A$4:$Q$313,7,0)</f>
        <v>16.569232445118001</v>
      </c>
      <c r="G8" s="394">
        <f>VLOOKUP($A8,'ANNEX 2_310 MUN ALFABÈTIC'!$A$4:$Q$313,8,0)</f>
        <v>1.5202702702702704</v>
      </c>
      <c r="H8" s="395">
        <f>VLOOKUP($A8,'ANNEX 2_310 MUN ALFABÈTIC'!$A$4:$Q$313,9,0)</f>
        <v>3.3</v>
      </c>
      <c r="I8" s="396">
        <f>VLOOKUP($A8,'ANNEX 2_310 MUN ALFABÈTIC'!$A$4:$Q$313,10,0)</f>
        <v>11.111111111111111</v>
      </c>
      <c r="J8" s="397">
        <f>VLOOKUP($A8,'ANNEX 2_310 MUN ALFABÈTIC'!$A$4:$Q$313,11,0)</f>
        <v>123.12354317703652</v>
      </c>
      <c r="K8" s="398">
        <f>VLOOKUP($A8,'ANNEX 2_310 MUN ALFABÈTIC'!$A$4:$Q$313,12,0)</f>
        <v>118.04461167019932</v>
      </c>
      <c r="L8" s="398">
        <f>VLOOKUP($A8,'ANNEX 2_310 MUN ALFABÈTIC'!$A$4:$Q$313,13,0)</f>
        <v>139.25054763908247</v>
      </c>
      <c r="M8" s="399">
        <f>VLOOKUP($A8,'ANNEX 2_310 MUN ALFABÈTIC'!$A$4:$Q$313,14,0)</f>
        <v>190.89754940626625</v>
      </c>
      <c r="N8" s="398">
        <f>VLOOKUP($A8,'ANNEX 2_310 MUN ALFABÈTIC'!$A$4:$Q$313,15,0)</f>
        <v>324.25079719784424</v>
      </c>
      <c r="O8" s="400">
        <f>VLOOKUP($A8,'ANNEX 2_310 MUN ALFABÈTIC'!$A$4:$Q$313,16,0)</f>
        <v>221.1208672365552</v>
      </c>
      <c r="P8" s="401">
        <f>VLOOKUP($A8,'ANNEX 2_310 MUN ALFABÈTIC'!$A$4:$Q$313,17,0)</f>
        <v>114.54895561511256</v>
      </c>
      <c r="Q8" s="402">
        <f>VLOOKUP($A8,'ANNEX 2_310 MUN ALFABÈTIC'!$A$4:$R$313,18,0)</f>
        <v>37</v>
      </c>
    </row>
    <row r="9" spans="1:17" ht="15" customHeight="1">
      <c r="A9" s="388" t="s">
        <v>131</v>
      </c>
      <c r="B9" s="389" t="s">
        <v>45</v>
      </c>
      <c r="C9" s="390">
        <f>VLOOKUP($A9,'ANNEX 2_310 MUN ALFABÈTIC'!$A$4:$Q$313,4,0)</f>
        <v>17025</v>
      </c>
      <c r="D9" s="391">
        <f>VLOOKUP($A9,'ANNEX 2_310 MUN ALFABÈTIC'!$A$4:$Q$313,5,0)</f>
        <v>14.206523140389299</v>
      </c>
      <c r="E9" s="392">
        <f>VLOOKUP($A9,'ANNEX 2_310 MUN ALFABÈTIC'!$A$4:$Q$313,6,0)</f>
        <v>12346</v>
      </c>
      <c r="F9" s="403">
        <f>VLOOKUP($A9,'ANNEX 2_310 MUN ALFABÈTIC'!$A$4:$Q$313,7,0)</f>
        <v>20.225178696238221</v>
      </c>
      <c r="G9" s="394">
        <f>VLOOKUP($A9,'ANNEX 2_310 MUN ALFABÈTIC'!$A$4:$Q$313,8,0)</f>
        <v>2.0264317180616742</v>
      </c>
      <c r="H9" s="395">
        <f>VLOOKUP($A9,'ANNEX 2_310 MUN ALFABÈTIC'!$A$4:$Q$313,9,0)</f>
        <v>18.2</v>
      </c>
      <c r="I9" s="396">
        <f>VLOOKUP($A9,'ANNEX 2_310 MUN ALFABÈTIC'!$A$4:$Q$313,10,0)</f>
        <v>42.816297355253752</v>
      </c>
      <c r="J9" s="397">
        <f>VLOOKUP($A9,'ANNEX 2_310 MUN ALFABÈTIC'!$A$4:$Q$313,11,0)</f>
        <v>67.314103178635378</v>
      </c>
      <c r="K9" s="398">
        <f>VLOOKUP($A9,'ANNEX 2_310 MUN ALFABÈTIC'!$A$4:$Q$313,12,0)</f>
        <v>81.096142433936947</v>
      </c>
      <c r="L9" s="398">
        <f>VLOOKUP($A9,'ANNEX 2_310 MUN ALFABÈTIC'!$A$4:$Q$313,13,0)</f>
        <v>114.07932293676477</v>
      </c>
      <c r="M9" s="399">
        <f>VLOOKUP($A9,'ANNEX 2_310 MUN ALFABÈTIC'!$A$4:$Q$313,14,0)</f>
        <v>143.21522232557356</v>
      </c>
      <c r="N9" s="398">
        <f>VLOOKUP($A9,'ANNEX 2_310 MUN ALFABÈTIC'!$A$4:$Q$313,15,0)</f>
        <v>58.792726964444284</v>
      </c>
      <c r="O9" s="400">
        <f>VLOOKUP($A9,'ANNEX 2_310 MUN ALFABÈTIC'!$A$4:$Q$313,16,0)</f>
        <v>57.382321139666246</v>
      </c>
      <c r="P9" s="401">
        <f>VLOOKUP($A9,'ANNEX 2_310 MUN ALFABÈTIC'!$A$4:$Q$313,17,0)</f>
        <v>87.168289625095454</v>
      </c>
      <c r="Q9" s="402">
        <f>VLOOKUP($A9,'ANNEX 2_310 MUN ALFABÈTIC'!$A$4:$R$313,18,0)</f>
        <v>294</v>
      </c>
    </row>
    <row r="10" spans="1:17" ht="15" customHeight="1">
      <c r="A10" s="388" t="s">
        <v>132</v>
      </c>
      <c r="B10" s="389" t="s">
        <v>133</v>
      </c>
      <c r="C10" s="390">
        <f>VLOOKUP($A10,'ANNEX 2_310 MUN ALFABÈTIC'!$A$4:$Q$313,4,0)</f>
        <v>3320</v>
      </c>
      <c r="D10" s="391">
        <f>VLOOKUP($A10,'ANNEX 2_310 MUN ALFABÈTIC'!$A$4:$Q$313,5,0)</f>
        <v>9.1700522344747508</v>
      </c>
      <c r="E10" s="392">
        <f>VLOOKUP($A10,'ANNEX 2_310 MUN ALFABÈTIC'!$A$4:$Q$313,6,0)</f>
        <v>15760</v>
      </c>
      <c r="F10" s="403">
        <f>VLOOKUP($A10,'ANNEX 2_310 MUN ALFABÈTIC'!$A$4:$Q$313,7,0)</f>
        <v>24.790139906728847</v>
      </c>
      <c r="G10" s="394">
        <f>VLOOKUP($A10,'ANNEX 2_310 MUN ALFABÈTIC'!$A$4:$Q$313,8,0)</f>
        <v>2.2590361445783134</v>
      </c>
      <c r="H10" s="395">
        <f>VLOOKUP($A10,'ANNEX 2_310 MUN ALFABÈTIC'!$A$4:$Q$313,9,0)</f>
        <v>2</v>
      </c>
      <c r="I10" s="396">
        <f>VLOOKUP($A10,'ANNEX 2_310 MUN ALFABÈTIC'!$A$4:$Q$313,10,0)</f>
        <v>19.780219780219781</v>
      </c>
      <c r="J10" s="397">
        <f>VLOOKUP($A10,'ANNEX 2_310 MUN ALFABÈTIC'!$A$4:$Q$313,11,0)</f>
        <v>104.28505094950661</v>
      </c>
      <c r="K10" s="398">
        <f>VLOOKUP($A10,'ANNEX 2_310 MUN ALFABÈTIC'!$A$4:$Q$313,12,0)</f>
        <v>103.52140002906579</v>
      </c>
      <c r="L10" s="398">
        <f>VLOOKUP($A10,'ANNEX 2_310 MUN ALFABÈTIC'!$A$4:$Q$313,13,0)</f>
        <v>93.072273921119177</v>
      </c>
      <c r="M10" s="399">
        <f>VLOOKUP($A10,'ANNEX 2_310 MUN ALFABÈTIC'!$A$4:$Q$313,14,0)</f>
        <v>128.46889135718999</v>
      </c>
      <c r="N10" s="398">
        <f>VLOOKUP($A10,'ANNEX 2_310 MUN ALFABÈTIC'!$A$4:$Q$313,15,0)</f>
        <v>535.01381537644295</v>
      </c>
      <c r="O10" s="400">
        <f>VLOOKUP($A10,'ANNEX 2_310 MUN ALFABÈTIC'!$A$4:$Q$313,16,0)</f>
        <v>124.20986986744767</v>
      </c>
      <c r="P10" s="401">
        <f>VLOOKUP($A10,'ANNEX 2_310 MUN ALFABÈTIC'!$A$4:$Q$313,17,0)</f>
        <v>96.548930871625856</v>
      </c>
      <c r="Q10" s="402">
        <f>VLOOKUP($A10,'ANNEX 2_310 MUN ALFABÈTIC'!$A$4:$R$313,18,0)</f>
        <v>165</v>
      </c>
    </row>
    <row r="11" spans="1:17" ht="15" customHeight="1">
      <c r="A11" s="388" t="s">
        <v>140</v>
      </c>
      <c r="B11" s="389" t="s">
        <v>16</v>
      </c>
      <c r="C11" s="390">
        <f>VLOOKUP($A11,'ANNEX 2_310 MUN ALFABÈTIC'!$A$4:$Q$313,4,0)</f>
        <v>19047</v>
      </c>
      <c r="D11" s="391">
        <f>VLOOKUP($A11,'ANNEX 2_310 MUN ALFABÈTIC'!$A$4:$Q$313,5,0)</f>
        <v>8.2670906200317997</v>
      </c>
      <c r="E11" s="392">
        <f>VLOOKUP($A11,'ANNEX 2_310 MUN ALFABÈTIC'!$A$4:$Q$313,6,0)</f>
        <v>16589</v>
      </c>
      <c r="F11" s="403">
        <f>VLOOKUP($A11,'ANNEX 2_310 MUN ALFABÈTIC'!$A$4:$Q$313,7,0)</f>
        <v>19.776095304549766</v>
      </c>
      <c r="G11" s="394">
        <f>VLOOKUP($A11,'ANNEX 2_310 MUN ALFABÈTIC'!$A$4:$Q$313,8,0)</f>
        <v>2.9663464062582032</v>
      </c>
      <c r="H11" s="395">
        <f>VLOOKUP($A11,'ANNEX 2_310 MUN ALFABÈTIC'!$A$4:$Q$313,9,0)</f>
        <v>4.5999999999999996</v>
      </c>
      <c r="I11" s="396">
        <f>VLOOKUP($A11,'ANNEX 2_310 MUN ALFABÈTIC'!$A$4:$Q$313,10,0)</f>
        <v>14.007352941176471</v>
      </c>
      <c r="J11" s="397">
        <f>VLOOKUP($A11,'ANNEX 2_310 MUN ALFABÈTIC'!$A$4:$Q$313,11,0)</f>
        <v>115.67544235751438</v>
      </c>
      <c r="K11" s="398">
        <f>VLOOKUP($A11,'ANNEX 2_310 MUN ALFABÈTIC'!$A$4:$Q$313,12,0)</f>
        <v>108.96678331739672</v>
      </c>
      <c r="L11" s="398">
        <f>VLOOKUP($A11,'ANNEX 2_310 MUN ALFABÈTIC'!$A$4:$Q$313,13,0)</f>
        <v>116.66988130923471</v>
      </c>
      <c r="M11" s="399">
        <f>VLOOKUP($A11,'ANNEX 2_310 MUN ALFABÈTIC'!$A$4:$Q$313,14,0)</f>
        <v>97.836135529390049</v>
      </c>
      <c r="N11" s="398">
        <f>VLOOKUP($A11,'ANNEX 2_310 MUN ALFABÈTIC'!$A$4:$Q$313,15,0)</f>
        <v>232.61470233758391</v>
      </c>
      <c r="O11" s="400">
        <f>VLOOKUP($A11,'ANNEX 2_310 MUN ALFABÈTIC'!$A$4:$Q$313,16,0)</f>
        <v>175.40062959563434</v>
      </c>
      <c r="P11" s="401">
        <f>VLOOKUP($A11,'ANNEX 2_310 MUN ALFABÈTIC'!$A$4:$Q$313,17,0)</f>
        <v>99.96471074107113</v>
      </c>
      <c r="Q11" s="402">
        <f>VLOOKUP($A11,'ANNEX 2_310 MUN ALFABÈTIC'!$A$4:$R$313,18,0)</f>
        <v>118</v>
      </c>
    </row>
    <row r="12" spans="1:17" ht="15" customHeight="1">
      <c r="A12" s="388" t="s">
        <v>290</v>
      </c>
      <c r="B12" s="389" t="s">
        <v>291</v>
      </c>
      <c r="C12" s="390">
        <f>VLOOKUP($A12,'ANNEX 2_310 MUN ALFABÈTIC'!$A$4:$Q$313,4,0)</f>
        <v>1157</v>
      </c>
      <c r="D12" s="391">
        <f>VLOOKUP($A12,'ANNEX 2_310 MUN ALFABÈTIC'!$A$4:$Q$313,5,0)</f>
        <v>8.6294416243654801</v>
      </c>
      <c r="E12" s="392">
        <f>VLOOKUP($A12,'ANNEX 2_310 MUN ALFABÈTIC'!$A$4:$Q$313,6,0)</f>
        <v>15831</v>
      </c>
      <c r="F12" s="403">
        <f>VLOOKUP($A12,'ANNEX 2_310 MUN ALFABÈTIC'!$A$4:$Q$313,7,0)</f>
        <v>22.940093359535563</v>
      </c>
      <c r="G12" s="394">
        <f>VLOOKUP($A12,'ANNEX 2_310 MUN ALFABÈTIC'!$A$4:$Q$313,8,0)</f>
        <v>5.2722558340535866</v>
      </c>
      <c r="H12" s="395">
        <f>VLOOKUP($A12,'ANNEX 2_310 MUN ALFABÈTIC'!$A$4:$Q$313,9,0)</f>
        <v>7.2</v>
      </c>
      <c r="I12" s="396">
        <f>VLOOKUP($A12,'ANNEX 2_310 MUN ALFABÈTIC'!$A$4:$Q$313,10,0)</f>
        <v>18.518518518518519</v>
      </c>
      <c r="J12" s="397">
        <f>VLOOKUP($A12,'ANNEX 2_310 MUN ALFABÈTIC'!$A$4:$Q$313,11,0)</f>
        <v>110.81822047230693</v>
      </c>
      <c r="K12" s="398">
        <f>VLOOKUP($A12,'ANNEX 2_310 MUN ALFABÈTIC'!$A$4:$Q$313,12,0)</f>
        <v>103.98777181853683</v>
      </c>
      <c r="L12" s="398">
        <f>VLOOKUP($A12,'ANNEX 2_310 MUN ALFABÈTIC'!$A$4:$Q$313,13,0)</f>
        <v>100.5782607673157</v>
      </c>
      <c r="M12" s="399">
        <f>VLOOKUP($A12,'ANNEX 2_310 MUN ALFABÈTIC'!$A$4:$Q$313,14,0)</f>
        <v>55.045862371717178</v>
      </c>
      <c r="N12" s="398">
        <f>VLOOKUP($A12,'ANNEX 2_310 MUN ALFABÈTIC'!$A$4:$Q$313,15,0)</f>
        <v>148.61494871567859</v>
      </c>
      <c r="O12" s="400">
        <f>VLOOKUP($A12,'ANNEX 2_310 MUN ALFABÈTIC'!$A$4:$Q$313,16,0)</f>
        <v>132.67252034193311</v>
      </c>
      <c r="P12" s="401">
        <f>VLOOKUP($A12,'ANNEX 2_310 MUN ALFABÈTIC'!$A$4:$Q$313,17,0)</f>
        <v>90.989105533660833</v>
      </c>
      <c r="Q12" s="402">
        <f>VLOOKUP($A12,'ANNEX 2_310 MUN ALFABÈTIC'!$A$4:$R$313,18,0)</f>
        <v>256</v>
      </c>
    </row>
    <row r="13" spans="1:17" ht="15" customHeight="1">
      <c r="A13" s="408" t="s">
        <v>204</v>
      </c>
      <c r="B13" s="409" t="s">
        <v>205</v>
      </c>
      <c r="C13" s="410">
        <f>VLOOKUP($A13,'ANNEX 2_310 MUN ALFABÈTIC'!$A$4:$Q$313,4,0)</f>
        <v>481</v>
      </c>
      <c r="D13" s="391">
        <f>VLOOKUP($A13,'ANNEX 2_310 MUN ALFABÈTIC'!$A$4:$Q$313,5,0)</f>
        <v>5.6224899598393598</v>
      </c>
      <c r="E13" s="392">
        <f>VLOOKUP($A13,'ANNEX 2_310 MUN ALFABÈTIC'!$A$4:$Q$313,6,0)</f>
        <v>14644</v>
      </c>
      <c r="F13" s="393">
        <f>VLOOKUP($A13,'ANNEX 2_310 MUN ALFABÈTIC'!$A$4:$Q$313,7,0)</f>
        <v>20.219773749947436</v>
      </c>
      <c r="G13" s="394">
        <f>VLOOKUP($A13,'ANNEX 2_310 MUN ALFABÈTIC'!$A$4:$Q$313,8,0)</f>
        <v>3.1185031185031189</v>
      </c>
      <c r="H13" s="395">
        <f>VLOOKUP($A13,'ANNEX 2_310 MUN ALFABÈTIC'!$A$4:$Q$313,9,0)</f>
        <v>2.6</v>
      </c>
      <c r="I13" s="396">
        <f>VLOOKUP($A13,'ANNEX 2_310 MUN ALFABÈTIC'!$A$4:$Q$313,10,0)</f>
        <v>18.017170712876094</v>
      </c>
      <c r="J13" s="397">
        <f>VLOOKUP($A13,'ANNEX 2_310 MUN ALFABÈTIC'!$A$4:$Q$313,11,0)</f>
        <v>170.08467268284082</v>
      </c>
      <c r="K13" s="398">
        <f>VLOOKUP($A13,'ANNEX 2_310 MUN ALFABÈTIC'!$A$4:$Q$313,12,0)</f>
        <v>96.19082373259134</v>
      </c>
      <c r="L13" s="398">
        <f>VLOOKUP($A13,'ANNEX 2_310 MUN ALFABÈTIC'!$A$4:$Q$313,13,0)</f>
        <v>114.10981747250922</v>
      </c>
      <c r="M13" s="399">
        <f>VLOOKUP($A13,'ANNEX 2_310 MUN ALFABÈTIC'!$A$4:$Q$313,14,0)</f>
        <v>93.062555335554791</v>
      </c>
      <c r="N13" s="398">
        <f>VLOOKUP($A13,'ANNEX 2_310 MUN ALFABÈTIC'!$A$4:$Q$313,15,0)</f>
        <v>411.54908875110993</v>
      </c>
      <c r="O13" s="400">
        <f>VLOOKUP($A13,'ANNEX 2_310 MUN ALFABÈTIC'!$A$4:$Q$313,16,0)</f>
        <v>136.36428071887968</v>
      </c>
      <c r="P13" s="401">
        <f>VLOOKUP($A13,'ANNEX 2_310 MUN ALFABÈTIC'!$A$4:$Q$313,17,0)</f>
        <v>96.517779711654484</v>
      </c>
      <c r="Q13" s="402">
        <f>VLOOKUP($A13,'ANNEX 2_310 MUN ALFABÈTIC'!$A$4:$R$313,18,0)</f>
        <v>166</v>
      </c>
    </row>
    <row r="14" spans="1:17" ht="15" customHeight="1">
      <c r="A14" s="388" t="s">
        <v>214</v>
      </c>
      <c r="B14" s="389" t="s">
        <v>610</v>
      </c>
      <c r="C14" s="390">
        <f>VLOOKUP($A14,'ANNEX 2_310 MUN ALFABÈTIC'!$A$4:$Q$313,4,0)</f>
        <v>20493</v>
      </c>
      <c r="D14" s="391">
        <f>VLOOKUP($A14,'ANNEX 2_310 MUN ALFABÈTIC'!$A$4:$Q$313,5,0)</f>
        <v>9.1519570222563296</v>
      </c>
      <c r="E14" s="392">
        <f>VLOOKUP($A14,'ANNEX 2_310 MUN ALFABÈTIC'!$A$4:$Q$313,6,0)</f>
        <v>14659</v>
      </c>
      <c r="F14" s="403">
        <f>VLOOKUP($A14,'ANNEX 2_310 MUN ALFABÈTIC'!$A$4:$Q$313,7,0)</f>
        <v>20.099593997967585</v>
      </c>
      <c r="G14" s="394">
        <f>VLOOKUP($A14,'ANNEX 2_310 MUN ALFABÈTIC'!$A$4:$Q$313,8,0)</f>
        <v>2.1568340408920119</v>
      </c>
      <c r="H14" s="395">
        <f>VLOOKUP($A14,'ANNEX 2_310 MUN ALFABÈTIC'!$A$4:$Q$313,9,0)</f>
        <v>9.4</v>
      </c>
      <c r="I14" s="396">
        <f>VLOOKUP($A14,'ANNEX 2_310 MUN ALFABÈTIC'!$A$4:$Q$313,10,0)</f>
        <v>28.145186096585668</v>
      </c>
      <c r="J14" s="397">
        <f>VLOOKUP($A14,'ANNEX 2_310 MUN ALFABÈTIC'!$A$4:$Q$313,11,0)</f>
        <v>104.49124292828787</v>
      </c>
      <c r="K14" s="398">
        <f>VLOOKUP($A14,'ANNEX 2_310 MUN ALFABÈTIC'!$A$4:$Q$313,12,0)</f>
        <v>96.289352983888037</v>
      </c>
      <c r="L14" s="398">
        <f>VLOOKUP($A14,'ANNEX 2_310 MUN ALFABÈTIC'!$A$4:$Q$313,13,0)</f>
        <v>114.79210436664742</v>
      </c>
      <c r="M14" s="399">
        <f>VLOOKUP($A14,'ANNEX 2_310 MUN ALFABÈTIC'!$A$4:$Q$313,14,0)</f>
        <v>134.55642090560235</v>
      </c>
      <c r="N14" s="398">
        <f>VLOOKUP($A14,'ANNEX 2_310 MUN ALFABÈTIC'!$A$4:$Q$313,15,0)</f>
        <v>113.83272667583893</v>
      </c>
      <c r="O14" s="400">
        <f>VLOOKUP($A14,'ANNEX 2_310 MUN ALFABÈTIC'!$A$4:$Q$313,16,0)</f>
        <v>87.293738844692271</v>
      </c>
      <c r="P14" s="401">
        <f>VLOOKUP($A14,'ANNEX 2_310 MUN ALFABÈTIC'!$A$4:$Q$313,17,0)</f>
        <v>93.392603638753357</v>
      </c>
      <c r="Q14" s="402">
        <f>VLOOKUP($A14,'ANNEX 2_310 MUN ALFABÈTIC'!$A$4:$R$313,18,0)</f>
        <v>219</v>
      </c>
    </row>
    <row r="15" spans="1:17" ht="15" customHeight="1">
      <c r="A15" s="388" t="s">
        <v>217</v>
      </c>
      <c r="B15" s="389" t="s">
        <v>611</v>
      </c>
      <c r="C15" s="390">
        <f>VLOOKUP($A15,'ANNEX 2_310 MUN ALFABÈTIC'!$A$4:$Q$313,4,0)</f>
        <v>17028</v>
      </c>
      <c r="D15" s="391">
        <f>VLOOKUP($A15,'ANNEX 2_310 MUN ALFABÈTIC'!$A$4:$Q$313,5,0)</f>
        <v>6.30114566284779</v>
      </c>
      <c r="E15" s="392">
        <f>VLOOKUP($A15,'ANNEX 2_310 MUN ALFABÈTIC'!$A$4:$Q$313,6,0)</f>
        <v>17317</v>
      </c>
      <c r="F15" s="403">
        <f>VLOOKUP($A15,'ANNEX 2_310 MUN ALFABÈTIC'!$A$4:$Q$313,7,0)</f>
        <v>21.003993991636175</v>
      </c>
      <c r="G15" s="394">
        <f>VLOOKUP($A15,'ANNEX 2_310 MUN ALFABÈTIC'!$A$4:$Q$313,8,0)</f>
        <v>3.1007751937984498</v>
      </c>
      <c r="H15" s="395">
        <f>VLOOKUP($A15,'ANNEX 2_310 MUN ALFABÈTIC'!$A$4:$Q$313,9,0)</f>
        <v>5.3</v>
      </c>
      <c r="I15" s="396">
        <f>VLOOKUP($A15,'ANNEX 2_310 MUN ALFABÈTIC'!$A$4:$Q$313,10,0)</f>
        <v>17.1875</v>
      </c>
      <c r="J15" s="397">
        <f>VLOOKUP($A15,'ANNEX 2_310 MUN ALFABÈTIC'!$A$4:$Q$313,11,0)</f>
        <v>151.76595109049404</v>
      </c>
      <c r="K15" s="398">
        <f>VLOOKUP($A15,'ANNEX 2_310 MUN ALFABÈTIC'!$A$4:$Q$313,12,0)</f>
        <v>113.74873631366322</v>
      </c>
      <c r="L15" s="398">
        <f>VLOOKUP($A15,'ANNEX 2_310 MUN ALFABÈTIC'!$A$4:$Q$313,13,0)</f>
        <v>109.84933117295195</v>
      </c>
      <c r="M15" s="399">
        <f>VLOOKUP($A15,'ANNEX 2_310 MUN ALFABÈTIC'!$A$4:$Q$313,14,0)</f>
        <v>93.594617762109422</v>
      </c>
      <c r="N15" s="398">
        <f>VLOOKUP($A15,'ANNEX 2_310 MUN ALFABÈTIC'!$A$4:$Q$313,15,0)</f>
        <v>201.8920058024313</v>
      </c>
      <c r="O15" s="400">
        <f>VLOOKUP($A15,'ANNEX 2_310 MUN ALFABÈTIC'!$A$4:$Q$313,16,0)</f>
        <v>142.94682326403569</v>
      </c>
      <c r="P15" s="401">
        <f>VLOOKUP($A15,'ANNEX 2_310 MUN ALFABÈTIC'!$A$4:$Q$313,17,0)</f>
        <v>99.19556870008384</v>
      </c>
      <c r="Q15" s="402">
        <f>VLOOKUP($A15,'ANNEX 2_310 MUN ALFABÈTIC'!$A$4:$R$313,18,0)</f>
        <v>127</v>
      </c>
    </row>
    <row r="16" spans="1:17" ht="15" customHeight="1">
      <c r="A16" s="388" t="s">
        <v>230</v>
      </c>
      <c r="B16" s="389" t="s">
        <v>46</v>
      </c>
      <c r="C16" s="390">
        <f>VLOOKUP($A16,'ANNEX 2_310 MUN ALFABÈTIC'!$A$4:$Q$313,4,0)</f>
        <v>62950</v>
      </c>
      <c r="D16" s="391">
        <f>VLOOKUP($A16,'ANNEX 2_310 MUN ALFABÈTIC'!$A$4:$Q$313,5,0)</f>
        <v>10.1495065307319</v>
      </c>
      <c r="E16" s="392">
        <f>VLOOKUP($A16,'ANNEX 2_310 MUN ALFABÈTIC'!$A$4:$Q$313,6,0)</f>
        <v>15392</v>
      </c>
      <c r="F16" s="403">
        <f>VLOOKUP($A16,'ANNEX 2_310 MUN ALFABÈTIC'!$A$4:$Q$313,7,0)</f>
        <v>22.338626116579569</v>
      </c>
      <c r="G16" s="394">
        <f>VLOOKUP($A16,'ANNEX 2_310 MUN ALFABÈTIC'!$A$4:$Q$313,8,0)</f>
        <v>3.0516282764098492</v>
      </c>
      <c r="H16" s="395">
        <f>VLOOKUP($A16,'ANNEX 2_310 MUN ALFABÈTIC'!$A$4:$Q$313,9,0)</f>
        <v>12.6</v>
      </c>
      <c r="I16" s="396">
        <f>VLOOKUP($A16,'ANNEX 2_310 MUN ALFABÈTIC'!$A$4:$Q$313,10,0)</f>
        <v>24.827970987539519</v>
      </c>
      <c r="J16" s="397">
        <f>VLOOKUP($A16,'ANNEX 2_310 MUN ALFABÈTIC'!$A$4:$Q$313,11,0)</f>
        <v>94.221266973545738</v>
      </c>
      <c r="K16" s="398">
        <f>VLOOKUP($A16,'ANNEX 2_310 MUN ALFABÈTIC'!$A$4:$Q$313,12,0)</f>
        <v>101.10414906392009</v>
      </c>
      <c r="L16" s="398">
        <f>VLOOKUP($A16,'ANNEX 2_310 MUN ALFABÈTIC'!$A$4:$Q$313,13,0)</f>
        <v>103.28632924428115</v>
      </c>
      <c r="M16" s="399">
        <f>VLOOKUP($A16,'ANNEX 2_310 MUN ALFABÈTIC'!$A$4:$Q$313,14,0)</f>
        <v>95.101972698728275</v>
      </c>
      <c r="N16" s="398">
        <f>VLOOKUP($A16,'ANNEX 2_310 MUN ALFABÈTIC'!$A$4:$Q$313,15,0)</f>
        <v>84.922827837530633</v>
      </c>
      <c r="O16" s="400">
        <f>VLOOKUP($A16,'ANNEX 2_310 MUN ALFABÈTIC'!$A$4:$Q$313,16,0)</f>
        <v>98.956879161960657</v>
      </c>
      <c r="P16" s="401">
        <f>VLOOKUP($A16,'ANNEX 2_310 MUN ALFABÈTIC'!$A$4:$Q$313,17,0)</f>
        <v>90.729270795585194</v>
      </c>
      <c r="Q16" s="402">
        <f>VLOOKUP($A16,'ANNEX 2_310 MUN ALFABÈTIC'!$A$4:$R$313,18,0)</f>
        <v>262</v>
      </c>
    </row>
    <row r="17" spans="1:17" ht="15" customHeight="1">
      <c r="A17" s="388" t="s">
        <v>231</v>
      </c>
      <c r="B17" s="389" t="s">
        <v>232</v>
      </c>
      <c r="C17" s="390">
        <f>VLOOKUP($A17,'ANNEX 2_310 MUN ALFABÈTIC'!$A$4:$Q$313,4,0)</f>
        <v>1662</v>
      </c>
      <c r="D17" s="391">
        <f>VLOOKUP($A17,'ANNEX 2_310 MUN ALFABÈTIC'!$A$4:$Q$313,5,0)</f>
        <v>7.8638497652582195</v>
      </c>
      <c r="E17" s="392">
        <f>VLOOKUP($A17,'ANNEX 2_310 MUN ALFABÈTIC'!$A$4:$Q$313,6,0)</f>
        <v>16525</v>
      </c>
      <c r="F17" s="403">
        <f>VLOOKUP($A17,'ANNEX 2_310 MUN ALFABÈTIC'!$A$4:$Q$313,7,0)</f>
        <v>18.762757104726017</v>
      </c>
      <c r="G17" s="394">
        <f>VLOOKUP($A17,'ANNEX 2_310 MUN ALFABÈTIC'!$A$4:$Q$313,8,0)</f>
        <v>1.865222623345367</v>
      </c>
      <c r="H17" s="395">
        <f>VLOOKUP($A17,'ANNEX 2_310 MUN ALFABÈTIC'!$A$4:$Q$313,9,0)</f>
        <v>3.8</v>
      </c>
      <c r="I17" s="396">
        <f>VLOOKUP($A17,'ANNEX 2_310 MUN ALFABÈTIC'!$A$4:$Q$313,10,0)</f>
        <v>22.513089005235599</v>
      </c>
      <c r="J17" s="397">
        <f>VLOOKUP($A17,'ANNEX 2_310 MUN ALFABÈTIC'!$A$4:$Q$313,11,0)</f>
        <v>121.60702366246629</v>
      </c>
      <c r="K17" s="398">
        <f>VLOOKUP($A17,'ANNEX 2_310 MUN ALFABÈTIC'!$A$4:$Q$313,12,0)</f>
        <v>108.54639184519748</v>
      </c>
      <c r="L17" s="398">
        <f>VLOOKUP($A17,'ANNEX 2_310 MUN ALFABÈTIC'!$A$4:$Q$313,13,0)</f>
        <v>122.97098337220238</v>
      </c>
      <c r="M17" s="399">
        <f>VLOOKUP($A17,'ANNEX 2_310 MUN ALFABÈTIC'!$A$4:$Q$313,14,0)</f>
        <v>155.59315300887809</v>
      </c>
      <c r="N17" s="398">
        <f>VLOOKUP($A17,'ANNEX 2_310 MUN ALFABÈTIC'!$A$4:$Q$313,15,0)</f>
        <v>281.5862186191805</v>
      </c>
      <c r="O17" s="400">
        <f>VLOOKUP($A17,'ANNEX 2_310 MUN ALFABÈTIC'!$A$4:$Q$313,16,0)</f>
        <v>109.13200424336446</v>
      </c>
      <c r="P17" s="401">
        <f>VLOOKUP($A17,'ANNEX 2_310 MUN ALFABÈTIC'!$A$4:$Q$313,17,0)</f>
        <v>101.24725336079567</v>
      </c>
      <c r="Q17" s="402">
        <f>VLOOKUP($A17,'ANNEX 2_310 MUN ALFABÈTIC'!$A$4:$R$313,18,0)</f>
        <v>106</v>
      </c>
    </row>
    <row r="18" spans="1:17" ht="15" customHeight="1">
      <c r="A18" s="408" t="s">
        <v>244</v>
      </c>
      <c r="B18" s="407" t="s">
        <v>614</v>
      </c>
      <c r="C18" s="390">
        <f>VLOOKUP($A18,'ANNEX 2_310 MUN ALFABÈTIC'!$A$4:$Q$313,4,0)</f>
        <v>13114</v>
      </c>
      <c r="D18" s="391">
        <f>VLOOKUP($A18,'ANNEX 2_310 MUN ALFABÈTIC'!$A$4:$Q$313,5,0)</f>
        <v>11.522965350523801</v>
      </c>
      <c r="E18" s="392">
        <f>VLOOKUP($A18,'ANNEX 2_310 MUN ALFABÈTIC'!$A$4:$Q$313,6,0)</f>
        <v>13144</v>
      </c>
      <c r="F18" s="403">
        <f>VLOOKUP($A18,'ANNEX 2_310 MUN ALFABÈTIC'!$A$4:$Q$313,7,0)</f>
        <v>23.48913418420145</v>
      </c>
      <c r="G18" s="394">
        <f>VLOOKUP($A18,'ANNEX 2_310 MUN ALFABÈTIC'!$A$4:$Q$313,8,0)</f>
        <v>2.9129174927558332</v>
      </c>
      <c r="H18" s="395">
        <f>VLOOKUP($A18,'ANNEX 2_310 MUN ALFABÈTIC'!$A$4:$Q$313,9,0)</f>
        <v>10.8</v>
      </c>
      <c r="I18" s="396">
        <f>VLOOKUP($A18,'ANNEX 2_310 MUN ALFABÈTIC'!$A$4:$Q$313,10,0)</f>
        <v>33.49609375</v>
      </c>
      <c r="J18" s="397">
        <f>VLOOKUP($A18,'ANNEX 2_310 MUN ALFABÈTIC'!$A$4:$Q$313,11,0)</f>
        <v>82.990735057479426</v>
      </c>
      <c r="K18" s="398">
        <f>VLOOKUP($A18,'ANNEX 2_310 MUN ALFABÈTIC'!$A$4:$Q$313,12,0)</f>
        <v>86.337898602921371</v>
      </c>
      <c r="L18" s="398">
        <f>VLOOKUP($A18,'ANNEX 2_310 MUN ALFABÈTIC'!$A$4:$Q$313,13,0)</f>
        <v>98.227319655476464</v>
      </c>
      <c r="M18" s="399">
        <f>VLOOKUP($A18,'ANNEX 2_310 MUN ALFABÈTIC'!$A$4:$Q$313,14,0)</f>
        <v>99.630652001485714</v>
      </c>
      <c r="N18" s="398">
        <f>VLOOKUP($A18,'ANNEX 2_310 MUN ALFABÈTIC'!$A$4:$Q$313,15,0)</f>
        <v>99.076632477119063</v>
      </c>
      <c r="O18" s="400">
        <f>VLOOKUP($A18,'ANNEX 2_310 MUN ALFABÈTIC'!$A$4:$Q$313,16,0)</f>
        <v>73.348807272508111</v>
      </c>
      <c r="P18" s="401">
        <f>VLOOKUP($A18,'ANNEX 2_310 MUN ALFABÈTIC'!$A$4:$Q$313,17,0)</f>
        <v>85.242100644802775</v>
      </c>
      <c r="Q18" s="402">
        <f>VLOOKUP($A18,'ANNEX 2_310 MUN ALFABÈTIC'!$A$4:$R$313,18,0)</f>
        <v>304</v>
      </c>
    </row>
    <row r="19" spans="1:17" ht="15" customHeight="1">
      <c r="A19" s="388" t="s">
        <v>247</v>
      </c>
      <c r="B19" s="389" t="s">
        <v>248</v>
      </c>
      <c r="C19" s="390">
        <f>VLOOKUP($A19,'ANNEX 2_310 MUN ALFABÈTIC'!$A$4:$Q$313,4,0)</f>
        <v>16083</v>
      </c>
      <c r="D19" s="391">
        <f>VLOOKUP($A19,'ANNEX 2_310 MUN ALFABÈTIC'!$A$4:$Q$313,5,0)</f>
        <v>8.3865625739294991</v>
      </c>
      <c r="E19" s="392">
        <f>VLOOKUP($A19,'ANNEX 2_310 MUN ALFABÈTIC'!$A$4:$Q$313,6,0)</f>
        <v>16125</v>
      </c>
      <c r="F19" s="403">
        <f>VLOOKUP($A19,'ANNEX 2_310 MUN ALFABÈTIC'!$A$4:$Q$313,7,0)</f>
        <v>24.875431006252725</v>
      </c>
      <c r="G19" s="394">
        <f>VLOOKUP($A19,'ANNEX 2_310 MUN ALFABÈTIC'!$A$4:$Q$313,8,0)</f>
        <v>2.2819125784990364</v>
      </c>
      <c r="H19" s="395">
        <f>VLOOKUP($A19,'ANNEX 2_310 MUN ALFABÈTIC'!$A$4:$Q$313,9,0)</f>
        <v>2.2000000000000002</v>
      </c>
      <c r="I19" s="396">
        <f>VLOOKUP($A19,'ANNEX 2_310 MUN ALFABÈTIC'!$A$4:$Q$313,10,0)</f>
        <v>20.286195286195287</v>
      </c>
      <c r="J19" s="397">
        <f>VLOOKUP($A19,'ANNEX 2_310 MUN ALFABÈTIC'!$A$4:$Q$313,11,0)</f>
        <v>114.02757161254507</v>
      </c>
      <c r="K19" s="398">
        <f>VLOOKUP($A19,'ANNEX 2_310 MUN ALFABÈTIC'!$A$4:$Q$313,12,0)</f>
        <v>105.91894514395214</v>
      </c>
      <c r="L19" s="398">
        <f>VLOOKUP($A19,'ANNEX 2_310 MUN ALFABÈTIC'!$A$4:$Q$313,13,0)</f>
        <v>92.753154361907335</v>
      </c>
      <c r="M19" s="399">
        <f>VLOOKUP($A19,'ANNEX 2_310 MUN ALFABÈTIC'!$A$4:$Q$313,14,0)</f>
        <v>127.18097606556458</v>
      </c>
      <c r="N19" s="398">
        <f>VLOOKUP($A19,'ANNEX 2_310 MUN ALFABÈTIC'!$A$4:$Q$313,15,0)</f>
        <v>486.3761957967663</v>
      </c>
      <c r="O19" s="400">
        <f>VLOOKUP($A19,'ANNEX 2_310 MUN ALFABÈTIC'!$A$4:$Q$313,16,0)</f>
        <v>121.11184429554059</v>
      </c>
      <c r="P19" s="401">
        <f>VLOOKUP($A19,'ANNEX 2_310 MUN ALFABÈTIC'!$A$4:$Q$313,17,0)</f>
        <v>96.898852278433736</v>
      </c>
      <c r="Q19" s="402">
        <f>VLOOKUP($A19,'ANNEX 2_310 MUN ALFABÈTIC'!$A$4:$R$313,18,0)</f>
        <v>156</v>
      </c>
    </row>
    <row r="20" spans="1:17" ht="15" customHeight="1">
      <c r="A20" s="411" t="s">
        <v>249</v>
      </c>
      <c r="B20" s="412" t="s">
        <v>250</v>
      </c>
      <c r="C20" s="410">
        <f>VLOOKUP($A20,'ANNEX 2_310 MUN ALFABÈTIC'!$A$4:$Q$313,4,0)</f>
        <v>6727</v>
      </c>
      <c r="D20" s="391">
        <f>VLOOKUP($A20,'ANNEX 2_310 MUN ALFABÈTIC'!$A$4:$Q$313,5,0)</f>
        <v>7.6358296622613802</v>
      </c>
      <c r="E20" s="392">
        <f>VLOOKUP($A20,'ANNEX 2_310 MUN ALFABÈTIC'!$A$4:$Q$313,6,0)</f>
        <v>17593</v>
      </c>
      <c r="F20" s="403">
        <f>VLOOKUP($A20,'ANNEX 2_310 MUN ALFABÈTIC'!$A$4:$Q$313,7,0)</f>
        <v>21.629612248489469</v>
      </c>
      <c r="G20" s="394">
        <f>VLOOKUP($A20,'ANNEX 2_310 MUN ALFABÈTIC'!$A$4:$Q$313,8,0)</f>
        <v>2.3636093355136016</v>
      </c>
      <c r="H20" s="395">
        <f>VLOOKUP($A20,'ANNEX 2_310 MUN ALFABÈTIC'!$A$4:$Q$313,9,0)</f>
        <v>2.2999999999999998</v>
      </c>
      <c r="I20" s="396">
        <f>VLOOKUP($A20,'ANNEX 2_310 MUN ALFABÈTIC'!$A$4:$Q$313,10,0)</f>
        <v>10.552763819095476</v>
      </c>
      <c r="J20" s="397">
        <f>VLOOKUP($A20,'ANNEX 2_310 MUN ALFABÈTIC'!$A$4:$Q$313,11,0)</f>
        <v>125.23843600233279</v>
      </c>
      <c r="K20" s="398">
        <f>VLOOKUP($A20,'ANNEX 2_310 MUN ALFABÈTIC'!$A$4:$Q$313,12,0)</f>
        <v>115.56167453752249</v>
      </c>
      <c r="L20" s="398">
        <f>VLOOKUP($A20,'ANNEX 2_310 MUN ALFABÈTIC'!$A$4:$Q$313,13,0)</f>
        <v>106.67203209355112</v>
      </c>
      <c r="M20" s="399">
        <f>VLOOKUP($A20,'ANNEX 2_310 MUN ALFABÈTIC'!$A$4:$Q$313,14,0)</f>
        <v>122.78504094109702</v>
      </c>
      <c r="N20" s="398">
        <f>VLOOKUP($A20,'ANNEX 2_310 MUN ALFABÈTIC'!$A$4:$Q$313,15,0)</f>
        <v>465.22940467516781</v>
      </c>
      <c r="O20" s="400">
        <f>VLOOKUP($A20,'ANNEX 2_310 MUN ALFABÈTIC'!$A$4:$Q$313,16,0)</f>
        <v>232.82038402155814</v>
      </c>
      <c r="P20" s="401">
        <f>VLOOKUP($A20,'ANNEX 2_310 MUN ALFABÈTIC'!$A$4:$Q$313,17,0)</f>
        <v>107.08429716196164</v>
      </c>
      <c r="Q20" s="402">
        <f>VLOOKUP($A20,'ANNEX 2_310 MUN ALFABÈTIC'!$A$4:$R$313,18,0)</f>
        <v>66</v>
      </c>
    </row>
    <row r="21" spans="1:17" ht="15" customHeight="1">
      <c r="A21" s="388" t="s">
        <v>245</v>
      </c>
      <c r="B21" s="389" t="s">
        <v>246</v>
      </c>
      <c r="C21" s="390">
        <f>VLOOKUP($A21,'ANNEX 2_310 MUN ALFABÈTIC'!$A$4:$Q$313,4,0)</f>
        <v>10476</v>
      </c>
      <c r="D21" s="391">
        <f>VLOOKUP($A21,'ANNEX 2_310 MUN ALFABÈTIC'!$A$4:$Q$313,5,0)</f>
        <v>9.22401171303075</v>
      </c>
      <c r="E21" s="392">
        <f>VLOOKUP($A21,'ANNEX 2_310 MUN ALFABÈTIC'!$A$4:$Q$313,6,0)</f>
        <v>16027</v>
      </c>
      <c r="F21" s="403">
        <f>VLOOKUP($A21,'ANNEX 2_310 MUN ALFABÈTIC'!$A$4:$Q$313,7,0)</f>
        <v>20.528464370562823</v>
      </c>
      <c r="G21" s="394">
        <f>VLOOKUP($A21,'ANNEX 2_310 MUN ALFABÈTIC'!$A$4:$Q$313,8,0)</f>
        <v>2.7873234058801066</v>
      </c>
      <c r="H21" s="395">
        <f>VLOOKUP($A21,'ANNEX 2_310 MUN ALFABÈTIC'!$A$4:$Q$313,9,0)</f>
        <v>6.3</v>
      </c>
      <c r="I21" s="396">
        <f>VLOOKUP($A21,'ANNEX 2_310 MUN ALFABÈTIC'!$A$4:$Q$313,10,0)</f>
        <v>23.043478260869566</v>
      </c>
      <c r="J21" s="397">
        <f>VLOOKUP($A21,'ANNEX 2_310 MUN ALFABÈTIC'!$A$4:$Q$313,11,0)</f>
        <v>103.67499459382444</v>
      </c>
      <c r="K21" s="398">
        <f>VLOOKUP($A21,'ANNEX 2_310 MUN ALFABÈTIC'!$A$4:$Q$313,12,0)</f>
        <v>105.27522070214704</v>
      </c>
      <c r="L21" s="398">
        <f>VLOOKUP($A21,'ANNEX 2_310 MUN ALFABÈTIC'!$A$4:$Q$313,13,0)</f>
        <v>112.3939253464324</v>
      </c>
      <c r="M21" s="399">
        <f>VLOOKUP($A21,'ANNEX 2_310 MUN ALFABÈTIC'!$A$4:$Q$313,14,0)</f>
        <v>104.11991246425173</v>
      </c>
      <c r="N21" s="398">
        <f>VLOOKUP($A21,'ANNEX 2_310 MUN ALFABÈTIC'!$A$4:$Q$313,15,0)</f>
        <v>169.84565567506127</v>
      </c>
      <c r="O21" s="400">
        <f>VLOOKUP($A21,'ANNEX 2_310 MUN ALFABÈTIC'!$A$4:$Q$313,16,0)</f>
        <v>106.6201246633285</v>
      </c>
      <c r="P21" s="401">
        <f>VLOOKUP($A21,'ANNEX 2_310 MUN ALFABÈTIC'!$A$4:$Q$313,17,0)</f>
        <v>94.422257354796514</v>
      </c>
      <c r="Q21" s="402">
        <f>VLOOKUP($A21,'ANNEX 2_310 MUN ALFABÈTIC'!$A$4:$R$313,18,0)</f>
        <v>197</v>
      </c>
    </row>
    <row r="22" spans="1:17" ht="15" customHeight="1">
      <c r="A22" s="388" t="s">
        <v>260</v>
      </c>
      <c r="B22" s="389" t="s">
        <v>261</v>
      </c>
      <c r="C22" s="390">
        <f>VLOOKUP($A22,'ANNEX 2_310 MUN ALFABÈTIC'!$A$4:$Q$313,4,0)</f>
        <v>4895</v>
      </c>
      <c r="D22" s="391">
        <f>VLOOKUP($A22,'ANNEX 2_310 MUN ALFABÈTIC'!$A$4:$Q$313,5,0)</f>
        <v>10.355156183140799</v>
      </c>
      <c r="E22" s="392">
        <f>VLOOKUP($A22,'ANNEX 2_310 MUN ALFABÈTIC'!$A$4:$Q$313,6,0)</f>
        <v>15740</v>
      </c>
      <c r="F22" s="403">
        <f>VLOOKUP($A22,'ANNEX 2_310 MUN ALFABÈTIC'!$A$4:$Q$313,7,0)</f>
        <v>19.282049472925269</v>
      </c>
      <c r="G22" s="394">
        <f>VLOOKUP($A22,'ANNEX 2_310 MUN ALFABÈTIC'!$A$4:$Q$313,8,0)</f>
        <v>3.4525025536261493</v>
      </c>
      <c r="H22" s="395">
        <f>VLOOKUP($A22,'ANNEX 2_310 MUN ALFABÈTIC'!$A$4:$Q$313,9,0)</f>
        <v>6.1</v>
      </c>
      <c r="I22" s="396">
        <f>VLOOKUP($A22,'ANNEX 2_310 MUN ALFABÈTIC'!$A$4:$Q$313,10,0)</f>
        <v>21.530479896238653</v>
      </c>
      <c r="J22" s="397">
        <f>VLOOKUP($A22,'ANNEX 2_310 MUN ALFABÈTIC'!$A$4:$Q$313,11,0)</f>
        <v>92.350066727026729</v>
      </c>
      <c r="K22" s="398">
        <f>VLOOKUP($A22,'ANNEX 2_310 MUN ALFABÈTIC'!$A$4:$Q$313,12,0)</f>
        <v>103.39002769400352</v>
      </c>
      <c r="L22" s="398">
        <f>VLOOKUP($A22,'ANNEX 2_310 MUN ALFABÈTIC'!$A$4:$Q$313,13,0)</f>
        <v>119.65920402712771</v>
      </c>
      <c r="M22" s="399">
        <f>VLOOKUP($A22,'ANNEX 2_310 MUN ALFABÈTIC'!$A$4:$Q$313,14,0)</f>
        <v>84.059566798867138</v>
      </c>
      <c r="N22" s="398">
        <f>VLOOKUP($A22,'ANNEX 2_310 MUN ALFABÈTIC'!$A$4:$Q$313,15,0)</f>
        <v>175.41436569719443</v>
      </c>
      <c r="O22" s="400">
        <f>VLOOKUP($A22,'ANNEX 2_310 MUN ALFABÈTIC'!$A$4:$Q$313,16,0)</f>
        <v>114.11257606384474</v>
      </c>
      <c r="P22" s="401">
        <f>VLOOKUP($A22,'ANNEX 2_310 MUN ALFABÈTIC'!$A$4:$Q$313,17,0)</f>
        <v>93.336792750665722</v>
      </c>
      <c r="Q22" s="402">
        <f>VLOOKUP($A22,'ANNEX 2_310 MUN ALFABÈTIC'!$A$4:$R$313,18,0)</f>
        <v>222</v>
      </c>
    </row>
    <row r="23" spans="1:17" ht="15" customHeight="1">
      <c r="A23" s="388" t="s">
        <v>272</v>
      </c>
      <c r="B23" s="389" t="s">
        <v>39</v>
      </c>
      <c r="C23" s="390">
        <f>VLOOKUP($A23,'ANNEX 2_310 MUN ALFABÈTIC'!$A$4:$Q$313,4,0)</f>
        <v>51692</v>
      </c>
      <c r="D23" s="391">
        <f>VLOOKUP($A23,'ANNEX 2_310 MUN ALFABÈTIC'!$A$4:$Q$313,5,0)</f>
        <v>10.7107737088463</v>
      </c>
      <c r="E23" s="392">
        <f>VLOOKUP($A23,'ANNEX 2_310 MUN ALFABÈTIC'!$A$4:$Q$313,6,0)</f>
        <v>14439</v>
      </c>
      <c r="F23" s="403">
        <f>VLOOKUP($A23,'ANNEX 2_310 MUN ALFABÈTIC'!$A$4:$Q$313,7,0)</f>
        <v>22.579022052315839</v>
      </c>
      <c r="G23" s="394">
        <f>VLOOKUP($A23,'ANNEX 2_310 MUN ALFABÈTIC'!$A$4:$Q$313,8,0)</f>
        <v>2.5942118703087518</v>
      </c>
      <c r="H23" s="395">
        <f>VLOOKUP($A23,'ANNEX 2_310 MUN ALFABÈTIC'!$A$4:$Q$313,9,0)</f>
        <v>10.8</v>
      </c>
      <c r="I23" s="396">
        <f>VLOOKUP($A23,'ANNEX 2_310 MUN ALFABÈTIC'!$A$4:$Q$313,10,0)</f>
        <v>30.11404998786702</v>
      </c>
      <c r="J23" s="397">
        <f>VLOOKUP($A23,'ANNEX 2_310 MUN ALFABÈTIC'!$A$4:$Q$313,11,0)</f>
        <v>89.28387346023419</v>
      </c>
      <c r="K23" s="398">
        <f>VLOOKUP($A23,'ANNEX 2_310 MUN ALFABÈTIC'!$A$4:$Q$313,12,0)</f>
        <v>94.844257298203104</v>
      </c>
      <c r="L23" s="398">
        <f>VLOOKUP($A23,'ANNEX 2_310 MUN ALFABÈTIC'!$A$4:$Q$313,13,0)</f>
        <v>102.18665301783021</v>
      </c>
      <c r="M23" s="399">
        <f>VLOOKUP($A23,'ANNEX 2_310 MUN ALFABÈTIC'!$A$4:$Q$313,14,0)</f>
        <v>111.87053468969613</v>
      </c>
      <c r="N23" s="398">
        <f>VLOOKUP($A23,'ANNEX 2_310 MUN ALFABÈTIC'!$A$4:$Q$313,15,0)</f>
        <v>99.076632477119063</v>
      </c>
      <c r="O23" s="400">
        <f>VLOOKUP($A23,'ANNEX 2_310 MUN ALFABÈTIC'!$A$4:$Q$313,16,0)</f>
        <v>81.586453029084439</v>
      </c>
      <c r="P23" s="401">
        <f>VLOOKUP($A23,'ANNEX 2_310 MUN ALFABÈTIC'!$A$4:$Q$313,17,0)</f>
        <v>89.246242073581868</v>
      </c>
      <c r="Q23" s="402">
        <f>VLOOKUP($A23,'ANNEX 2_310 MUN ALFABÈTIC'!$A$4:$R$313,18,0)</f>
        <v>280</v>
      </c>
    </row>
    <row r="24" spans="1:17" ht="15" customHeight="1">
      <c r="A24" s="408" t="s">
        <v>292</v>
      </c>
      <c r="B24" s="409" t="s">
        <v>293</v>
      </c>
      <c r="C24" s="410">
        <f>VLOOKUP($A24,'ANNEX 2_310 MUN ALFABÈTIC'!$A$4:$Q$313,4,0)</f>
        <v>8822</v>
      </c>
      <c r="D24" s="391">
        <f>VLOOKUP($A24,'ANNEX 2_310 MUN ALFABÈTIC'!$A$4:$Q$313,5,0)</f>
        <v>9.205693296602389</v>
      </c>
      <c r="E24" s="392">
        <f>VLOOKUP($A24,'ANNEX 2_310 MUN ALFABÈTIC'!$A$4:$Q$313,6,0)</f>
        <v>15041</v>
      </c>
      <c r="F24" s="403">
        <f>VLOOKUP($A24,'ANNEX 2_310 MUN ALFABÈTIC'!$A$4:$Q$313,7,0)</f>
        <v>21.576531932709141</v>
      </c>
      <c r="G24" s="394">
        <f>VLOOKUP($A24,'ANNEX 2_310 MUN ALFABÈTIC'!$A$4:$Q$313,8,0)</f>
        <v>2.901836318295171</v>
      </c>
      <c r="H24" s="395">
        <f>VLOOKUP($A24,'ANNEX 2_310 MUN ALFABÈTIC'!$A$4:$Q$313,9,0)</f>
        <v>6.3</v>
      </c>
      <c r="I24" s="396">
        <f>VLOOKUP($A24,'ANNEX 2_310 MUN ALFABÈTIC'!$A$4:$Q$313,10,0)</f>
        <v>19.462137296532202</v>
      </c>
      <c r="J24" s="397">
        <f>VLOOKUP($A24,'ANNEX 2_310 MUN ALFABÈTIC'!$A$4:$Q$313,11,0)</f>
        <v>103.88129754820145</v>
      </c>
      <c r="K24" s="398">
        <f>VLOOKUP($A24,'ANNEX 2_310 MUN ALFABÈTIC'!$A$4:$Q$313,12,0)</f>
        <v>98.798564583577317</v>
      </c>
      <c r="L24" s="398">
        <f>VLOOKUP($A24,'ANNEX 2_310 MUN ALFABÈTIC'!$A$4:$Q$313,13,0)</f>
        <v>106.93445541376373</v>
      </c>
      <c r="M24" s="399">
        <f>VLOOKUP($A24,'ANNEX 2_310 MUN ALFABÈTIC'!$A$4:$Q$313,14,0)</f>
        <v>100.0111092414401</v>
      </c>
      <c r="N24" s="398">
        <f>VLOOKUP($A24,'ANNEX 2_310 MUN ALFABÈTIC'!$A$4:$Q$313,15,0)</f>
        <v>169.84565567506127</v>
      </c>
      <c r="O24" s="400">
        <f>VLOOKUP($A24,'ANNEX 2_310 MUN ALFABÈTIC'!$A$4:$Q$313,16,0)</f>
        <v>126.23991329505151</v>
      </c>
      <c r="P24" s="401">
        <f>VLOOKUP($A24,'ANNEX 2_310 MUN ALFABÈTIC'!$A$4:$Q$313,17,0)</f>
        <v>93.188802110989059</v>
      </c>
      <c r="Q24" s="402">
        <f>VLOOKUP($A24,'ANNEX 2_310 MUN ALFABÈTIC'!$A$4:$R$313,18,0)</f>
        <v>226</v>
      </c>
    </row>
    <row r="25" spans="1:17" ht="15" customHeight="1">
      <c r="A25" s="388" t="s">
        <v>294</v>
      </c>
      <c r="B25" s="389" t="s">
        <v>30</v>
      </c>
      <c r="C25" s="390">
        <f>VLOOKUP($A25,'ANNEX 2_310 MUN ALFABÈTIC'!$A$4:$Q$313,4,0)</f>
        <v>16752</v>
      </c>
      <c r="D25" s="391">
        <f>VLOOKUP($A25,'ANNEX 2_310 MUN ALFABÈTIC'!$A$4:$Q$313,5,0)</f>
        <v>10.7631860935826</v>
      </c>
      <c r="E25" s="392">
        <f>VLOOKUP($A25,'ANNEX 2_310 MUN ALFABÈTIC'!$A$4:$Q$313,6,0)</f>
        <v>14205</v>
      </c>
      <c r="F25" s="403">
        <f>VLOOKUP($A25,'ANNEX 2_310 MUN ALFABÈTIC'!$A$4:$Q$313,7,0)</f>
        <v>20.482240694990452</v>
      </c>
      <c r="G25" s="394">
        <f>VLOOKUP($A25,'ANNEX 2_310 MUN ALFABÈTIC'!$A$4:$Q$313,8,0)</f>
        <v>2.2206303724928369</v>
      </c>
      <c r="H25" s="395">
        <f>VLOOKUP($A25,'ANNEX 2_310 MUN ALFABÈTIC'!$A$4:$Q$313,9,0)</f>
        <v>9.9</v>
      </c>
      <c r="I25" s="396">
        <f>VLOOKUP($A25,'ANNEX 2_310 MUN ALFABÈTIC'!$A$4:$Q$313,10,0)</f>
        <v>30.875576036866359</v>
      </c>
      <c r="J25" s="397">
        <f>VLOOKUP($A25,'ANNEX 2_310 MUN ALFABÈTIC'!$A$4:$Q$313,11,0)</f>
        <v>88.849096927908406</v>
      </c>
      <c r="K25" s="398">
        <f>VLOOKUP($A25,'ANNEX 2_310 MUN ALFABÈTIC'!$A$4:$Q$313,12,0)</f>
        <v>93.307200977974588</v>
      </c>
      <c r="L25" s="398">
        <f>VLOOKUP($A25,'ANNEX 2_310 MUN ALFABÈTIC'!$A$4:$Q$313,13,0)</f>
        <v>112.64757241653979</v>
      </c>
      <c r="M25" s="399">
        <f>VLOOKUP($A25,'ANNEX 2_310 MUN ALFABÈTIC'!$A$4:$Q$313,14,0)</f>
        <v>130.69075908567618</v>
      </c>
      <c r="N25" s="398">
        <f>VLOOKUP($A25,'ANNEX 2_310 MUN ALFABÈTIC'!$A$4:$Q$313,15,0)</f>
        <v>108.08359906594806</v>
      </c>
      <c r="O25" s="400">
        <f>VLOOKUP($A25,'ANNEX 2_310 MUN ALFABÈTIC'!$A$4:$Q$313,16,0)</f>
        <v>79.574176103370604</v>
      </c>
      <c r="P25" s="401">
        <f>VLOOKUP($A25,'ANNEX 2_310 MUN ALFABÈTIC'!$A$4:$Q$313,17,0)</f>
        <v>91.215395200238348</v>
      </c>
      <c r="Q25" s="402">
        <f>VLOOKUP($A25,'ANNEX 2_310 MUN ALFABÈTIC'!$A$4:$R$313,18,0)</f>
        <v>252</v>
      </c>
    </row>
    <row r="26" spans="1:17" ht="15" customHeight="1">
      <c r="A26" s="388" t="s">
        <v>295</v>
      </c>
      <c r="B26" s="389" t="s">
        <v>296</v>
      </c>
      <c r="C26" s="390">
        <f>VLOOKUP($A26,'ANNEX 2_310 MUN ALFABÈTIC'!$A$4:$Q$313,4,0)</f>
        <v>379</v>
      </c>
      <c r="D26" s="391">
        <f>VLOOKUP($A26,'ANNEX 2_310 MUN ALFABÈTIC'!$A$4:$Q$313,5,0)</f>
        <v>8.1632653061224492</v>
      </c>
      <c r="E26" s="392">
        <f>VLOOKUP($A26,'ANNEX 2_310 MUN ALFABÈTIC'!$A$4:$Q$313,6,0)</f>
        <v>18893</v>
      </c>
      <c r="F26" s="393">
        <f>VLOOKUP($A26,'ANNEX 2_310 MUN ALFABÈTIC'!$A$4:$Q$313,7,0)</f>
        <v>15.493033951034763</v>
      </c>
      <c r="G26" s="394">
        <f>VLOOKUP($A26,'ANNEX 2_310 MUN ALFABÈTIC'!$A$4:$Q$313,8,0)</f>
        <v>4.4854881266490763</v>
      </c>
      <c r="H26" s="395">
        <f>VLOOKUP($A26,'ANNEX 2_310 MUN ALFABÈTIC'!$A$4:$Q$313,9,0)</f>
        <v>2.5</v>
      </c>
      <c r="I26" s="396">
        <f>VLOOKUP($A26,'ANNEX 2_310 MUN ALFABÈTIC'!$A$4:$Q$313,10,0)</f>
        <v>18.017170712876094</v>
      </c>
      <c r="J26" s="397">
        <f>VLOOKUP($A26,'ANNEX 2_310 MUN ALFABÈTIC'!$A$4:$Q$313,11,0)</f>
        <v>117.14667214902494</v>
      </c>
      <c r="K26" s="398">
        <f>VLOOKUP($A26,'ANNEX 2_310 MUN ALFABÈTIC'!$A$4:$Q$313,12,0)</f>
        <v>124.1008763165698</v>
      </c>
      <c r="L26" s="398">
        <f>VLOOKUP($A26,'ANNEX 2_310 MUN ALFABÈTIC'!$A$4:$Q$313,13,0)</f>
        <v>148.92336124957853</v>
      </c>
      <c r="M26" s="399">
        <f>VLOOKUP($A26,'ANNEX 2_310 MUN ALFABÈTIC'!$A$4:$Q$313,14,0)</f>
        <v>64.701067271937035</v>
      </c>
      <c r="N26" s="398">
        <f>VLOOKUP($A26,'ANNEX 2_310 MUN ALFABÈTIC'!$A$4:$Q$313,15,0)</f>
        <v>428.01105230115434</v>
      </c>
      <c r="O26" s="400">
        <f>VLOOKUP($A26,'ANNEX 2_310 MUN ALFABÈTIC'!$A$4:$Q$313,16,0)</f>
        <v>136.36428071887968</v>
      </c>
      <c r="P26" s="401">
        <f>VLOOKUP($A26,'ANNEX 2_310 MUN ALFABÈTIC'!$A$4:$Q$313,17,0)</f>
        <v>102.99284827829759</v>
      </c>
      <c r="Q26" s="402">
        <f>VLOOKUP($A26,'ANNEX 2_310 MUN ALFABÈTIC'!$A$4:$R$313,18,0)</f>
        <v>89</v>
      </c>
    </row>
    <row r="27" spans="1:17" ht="15" customHeight="1">
      <c r="A27" s="388" t="s">
        <v>335</v>
      </c>
      <c r="B27" s="389" t="s">
        <v>336</v>
      </c>
      <c r="C27" s="390">
        <f>VLOOKUP($A27,'ANNEX 2_310 MUN ALFABÈTIC'!$A$4:$Q$313,4,0)</f>
        <v>18893</v>
      </c>
      <c r="D27" s="391">
        <f>VLOOKUP($A27,'ANNEX 2_310 MUN ALFABÈTIC'!$A$4:$Q$313,5,0)</f>
        <v>8.050759309340549</v>
      </c>
      <c r="E27" s="392">
        <f>VLOOKUP($A27,'ANNEX 2_310 MUN ALFABÈTIC'!$A$4:$Q$313,6,0)</f>
        <v>16215</v>
      </c>
      <c r="F27" s="403">
        <f>VLOOKUP($A27,'ANNEX 2_310 MUN ALFABÈTIC'!$A$4:$Q$313,7,0)</f>
        <v>20.966168453452276</v>
      </c>
      <c r="G27" s="394">
        <f>VLOOKUP($A27,'ANNEX 2_310 MUN ALFABÈTIC'!$A$4:$Q$313,8,0)</f>
        <v>2.5565024082993699</v>
      </c>
      <c r="H27" s="395">
        <f>VLOOKUP($A27,'ANNEX 2_310 MUN ALFABÈTIC'!$A$4:$Q$313,9,0)</f>
        <v>5.6</v>
      </c>
      <c r="I27" s="396">
        <f>VLOOKUP($A27,'ANNEX 2_310 MUN ALFABÈTIC'!$A$4:$Q$313,10,0)</f>
        <v>20.382608695652173</v>
      </c>
      <c r="J27" s="397">
        <f>VLOOKUP($A27,'ANNEX 2_310 MUN ALFABÈTIC'!$A$4:$Q$313,11,0)</f>
        <v>118.78374793447506</v>
      </c>
      <c r="K27" s="398">
        <f>VLOOKUP($A27,'ANNEX 2_310 MUN ALFABÈTIC'!$A$4:$Q$313,12,0)</f>
        <v>106.51012065173235</v>
      </c>
      <c r="L27" s="398">
        <f>VLOOKUP($A27,'ANNEX 2_310 MUN ALFABÈTIC'!$A$4:$Q$313,13,0)</f>
        <v>110.04751283308613</v>
      </c>
      <c r="M27" s="399">
        <f>VLOOKUP($A27,'ANNEX 2_310 MUN ALFABÈTIC'!$A$4:$Q$313,14,0)</f>
        <v>113.52067108861179</v>
      </c>
      <c r="N27" s="398">
        <f>VLOOKUP($A27,'ANNEX 2_310 MUN ALFABÈTIC'!$A$4:$Q$313,15,0)</f>
        <v>191.07636263444391</v>
      </c>
      <c r="O27" s="400">
        <f>VLOOKUP($A27,'ANNEX 2_310 MUN ALFABÈTIC'!$A$4:$Q$313,16,0)</f>
        <v>120.53896346323401</v>
      </c>
      <c r="P27" s="401">
        <f>VLOOKUP($A27,'ANNEX 2_310 MUN ALFABÈTIC'!$A$4:$Q$313,17,0)</f>
        <v>96.557171636294697</v>
      </c>
      <c r="Q27" s="402">
        <f>VLOOKUP($A27,'ANNEX 2_310 MUN ALFABÈTIC'!$A$4:$R$313,18,0)</f>
        <v>164</v>
      </c>
    </row>
    <row r="28" spans="1:17" ht="15" customHeight="1">
      <c r="A28" s="388" t="s">
        <v>369</v>
      </c>
      <c r="B28" s="389" t="s">
        <v>9</v>
      </c>
      <c r="C28" s="390">
        <f>VLOOKUP($A28,'ANNEX 2_310 MUN ALFABÈTIC'!$A$4:$Q$313,4,0)</f>
        <v>10899</v>
      </c>
      <c r="D28" s="391">
        <f>VLOOKUP($A28,'ANNEX 2_310 MUN ALFABÈTIC'!$A$4:$Q$313,5,0)</f>
        <v>7.1664063855630706</v>
      </c>
      <c r="E28" s="392">
        <f>VLOOKUP($A28,'ANNEX 2_310 MUN ALFABÈTIC'!$A$4:$Q$313,6,0)</f>
        <v>17652</v>
      </c>
      <c r="F28" s="403">
        <f>VLOOKUP($A28,'ANNEX 2_310 MUN ALFABÈTIC'!$A$4:$Q$313,7,0)</f>
        <v>21.015626494271562</v>
      </c>
      <c r="G28" s="394">
        <f>VLOOKUP($A28,'ANNEX 2_310 MUN ALFABÈTIC'!$A$4:$Q$313,8,0)</f>
        <v>2.2662629599045787</v>
      </c>
      <c r="H28" s="395">
        <f>VLOOKUP($A28,'ANNEX 2_310 MUN ALFABÈTIC'!$A$4:$Q$313,9,0)</f>
        <v>3.3</v>
      </c>
      <c r="I28" s="396">
        <f>VLOOKUP($A28,'ANNEX 2_310 MUN ALFABÈTIC'!$A$4:$Q$313,10,0)</f>
        <v>16.785022595222724</v>
      </c>
      <c r="J28" s="397">
        <f>VLOOKUP($A28,'ANNEX 2_310 MUN ALFABÈTIC'!$A$4:$Q$313,11,0)</f>
        <v>133.44196700989892</v>
      </c>
      <c r="K28" s="398">
        <f>VLOOKUP($A28,'ANNEX 2_310 MUN ALFABÈTIC'!$A$4:$Q$313,12,0)</f>
        <v>115.94922292595618</v>
      </c>
      <c r="L28" s="398">
        <f>VLOOKUP($A28,'ANNEX 2_310 MUN ALFABÈTIC'!$A$4:$Q$313,13,0)</f>
        <v>109.78852772106755</v>
      </c>
      <c r="M28" s="399">
        <f>VLOOKUP($A28,'ANNEX 2_310 MUN ALFABÈTIC'!$A$4:$Q$313,14,0)</f>
        <v>128.0592209131884</v>
      </c>
      <c r="N28" s="398">
        <f>VLOOKUP($A28,'ANNEX 2_310 MUN ALFABÈTIC'!$A$4:$Q$313,15,0)</f>
        <v>324.25079719784424</v>
      </c>
      <c r="O28" s="400">
        <f>VLOOKUP($A28,'ANNEX 2_310 MUN ALFABÈTIC'!$A$4:$Q$313,16,0)</f>
        <v>146.37445442283078</v>
      </c>
      <c r="P28" s="401">
        <f>VLOOKUP($A28,'ANNEX 2_310 MUN ALFABÈTIC'!$A$4:$Q$313,17,0)</f>
        <v>102.4224525126067</v>
      </c>
      <c r="Q28" s="402">
        <f>VLOOKUP($A28,'ANNEX 2_310 MUN ALFABÈTIC'!$A$4:$R$313,18,0)</f>
        <v>96</v>
      </c>
    </row>
    <row r="29" spans="1:17" ht="15" customHeight="1">
      <c r="A29" s="388" t="s">
        <v>394</v>
      </c>
      <c r="B29" s="389" t="s">
        <v>395</v>
      </c>
      <c r="C29" s="390">
        <f>VLOOKUP($A29,'ANNEX 2_310 MUN ALFABÈTIC'!$A$4:$Q$313,4,0)</f>
        <v>6565</v>
      </c>
      <c r="D29" s="391">
        <f>VLOOKUP($A29,'ANNEX 2_310 MUN ALFABÈTIC'!$A$4:$Q$313,5,0)</f>
        <v>9.0368608799048804</v>
      </c>
      <c r="E29" s="392">
        <f>VLOOKUP($A29,'ANNEX 2_310 MUN ALFABÈTIC'!$A$4:$Q$313,6,0)</f>
        <v>17295</v>
      </c>
      <c r="F29" s="403">
        <f>VLOOKUP($A29,'ANNEX 2_310 MUN ALFABÈTIC'!$A$4:$Q$313,7,0)</f>
        <v>18.274388522725715</v>
      </c>
      <c r="G29" s="394">
        <f>VLOOKUP($A29,'ANNEX 2_310 MUN ALFABÈTIC'!$A$4:$Q$313,8,0)</f>
        <v>2.7875095201827875</v>
      </c>
      <c r="H29" s="395">
        <f>VLOOKUP($A29,'ANNEX 2_310 MUN ALFABÈTIC'!$A$4:$Q$313,9,0)</f>
        <v>4.3</v>
      </c>
      <c r="I29" s="396">
        <f>VLOOKUP($A29,'ANNEX 2_310 MUN ALFABÈTIC'!$A$4:$Q$313,10,0)</f>
        <v>17.604912998976456</v>
      </c>
      <c r="J29" s="397">
        <f>VLOOKUP($A29,'ANNEX 2_310 MUN ALFABÈTIC'!$A$4:$Q$313,11,0)</f>
        <v>105.82207441173998</v>
      </c>
      <c r="K29" s="398">
        <f>VLOOKUP($A29,'ANNEX 2_310 MUN ALFABÈTIC'!$A$4:$Q$313,12,0)</f>
        <v>113.60422674509472</v>
      </c>
      <c r="L29" s="398">
        <f>VLOOKUP($A29,'ANNEX 2_310 MUN ALFABÈTIC'!$A$4:$Q$313,13,0)</f>
        <v>126.25728565815749</v>
      </c>
      <c r="M29" s="399">
        <f>VLOOKUP($A29,'ANNEX 2_310 MUN ALFABÈTIC'!$A$4:$Q$313,14,0)</f>
        <v>104.11296066560739</v>
      </c>
      <c r="N29" s="398">
        <f>VLOOKUP($A29,'ANNEX 2_310 MUN ALFABÈTIC'!$A$4:$Q$313,15,0)</f>
        <v>248.84363505881069</v>
      </c>
      <c r="O29" s="400">
        <f>VLOOKUP($A29,'ANNEX 2_310 MUN ALFABÈTIC'!$A$4:$Q$313,16,0)</f>
        <v>139.5575499290145</v>
      </c>
      <c r="P29" s="401">
        <f>VLOOKUP($A29,'ANNEX 2_310 MUN ALFABÈTIC'!$A$4:$Q$313,17,0)</f>
        <v>100.14956650535305</v>
      </c>
      <c r="Q29" s="402">
        <f>VLOOKUP($A29,'ANNEX 2_310 MUN ALFABÈTIC'!$A$4:$R$313,18,0)</f>
        <v>116</v>
      </c>
    </row>
    <row r="30" spans="1:17" ht="15" customHeight="1">
      <c r="A30" s="388" t="s">
        <v>401</v>
      </c>
      <c r="B30" s="389" t="s">
        <v>402</v>
      </c>
      <c r="C30" s="390">
        <f>VLOOKUP($A30,'ANNEX 2_310 MUN ALFABÈTIC'!$A$4:$Q$313,4,0)</f>
        <v>18423</v>
      </c>
      <c r="D30" s="391">
        <f>VLOOKUP($A30,'ANNEX 2_310 MUN ALFABÈTIC'!$A$4:$Q$313,5,0)</f>
        <v>9.9199288256227796</v>
      </c>
      <c r="E30" s="392">
        <f>VLOOKUP($A30,'ANNEX 2_310 MUN ALFABÈTIC'!$A$4:$Q$313,6,0)</f>
        <v>14752</v>
      </c>
      <c r="F30" s="403">
        <f>VLOOKUP($A30,'ANNEX 2_310 MUN ALFABÈTIC'!$A$4:$Q$313,7,0)</f>
        <v>20.814645900371055</v>
      </c>
      <c r="G30" s="394">
        <f>VLOOKUP($A30,'ANNEX 2_310 MUN ALFABÈTIC'!$A$4:$Q$313,8,0)</f>
        <v>3.2133745861151821</v>
      </c>
      <c r="H30" s="395">
        <f>VLOOKUP($A30,'ANNEX 2_310 MUN ALFABÈTIC'!$A$4:$Q$313,9,0)</f>
        <v>9.4</v>
      </c>
      <c r="I30" s="396">
        <f>VLOOKUP($A30,'ANNEX 2_310 MUN ALFABÈTIC'!$A$4:$Q$313,10,0)</f>
        <v>26.971662683509727</v>
      </c>
      <c r="J30" s="397">
        <f>VLOOKUP($A30,'ANNEX 2_310 MUN ALFABÈTIC'!$A$4:$Q$313,11,0)</f>
        <v>96.401837280500771</v>
      </c>
      <c r="K30" s="398">
        <f>VLOOKUP($A30,'ANNEX 2_310 MUN ALFABÈTIC'!$A$4:$Q$313,12,0)</f>
        <v>96.900234341927572</v>
      </c>
      <c r="L30" s="398">
        <f>VLOOKUP($A30,'ANNEX 2_310 MUN ALFABÈTIC'!$A$4:$Q$313,13,0)</f>
        <v>110.84861606513346</v>
      </c>
      <c r="M30" s="399">
        <f>VLOOKUP($A30,'ANNEX 2_310 MUN ALFABÈTIC'!$A$4:$Q$313,14,0)</f>
        <v>90.314982350269332</v>
      </c>
      <c r="N30" s="398">
        <f>VLOOKUP($A30,'ANNEX 2_310 MUN ALFABÈTIC'!$A$4:$Q$313,15,0)</f>
        <v>113.83272667583893</v>
      </c>
      <c r="O30" s="400">
        <f>VLOOKUP($A30,'ANNEX 2_310 MUN ALFABÈTIC'!$A$4:$Q$313,16,0)</f>
        <v>91.091845307436046</v>
      </c>
      <c r="P30" s="401">
        <f>VLOOKUP($A30,'ANNEX 2_310 MUN ALFABÈTIC'!$A$4:$Q$313,17,0)</f>
        <v>89.866035748570312</v>
      </c>
      <c r="Q30" s="402">
        <f>VLOOKUP($A30,'ANNEX 2_310 MUN ALFABÈTIC'!$A$4:$R$313,18,0)</f>
        <v>273</v>
      </c>
    </row>
    <row r="31" spans="1:17" ht="15" customHeight="1">
      <c r="A31" s="408" t="s">
        <v>410</v>
      </c>
      <c r="B31" s="409" t="s">
        <v>411</v>
      </c>
      <c r="C31" s="410">
        <f>VLOOKUP($A31,'ANNEX 2_310 MUN ALFABÈTIC'!$A$4:$Q$313,4,0)</f>
        <v>3037</v>
      </c>
      <c r="D31" s="391">
        <f>VLOOKUP($A31,'ANNEX 2_310 MUN ALFABÈTIC'!$A$4:$Q$313,5,0)</f>
        <v>6.5573770491803298</v>
      </c>
      <c r="E31" s="392">
        <f>VLOOKUP($A31,'ANNEX 2_310 MUN ALFABÈTIC'!$A$4:$Q$313,6,0)</f>
        <v>17238</v>
      </c>
      <c r="F31" s="403">
        <f>VLOOKUP($A31,'ANNEX 2_310 MUN ALFABÈTIC'!$A$4:$Q$313,7,0)</f>
        <v>17.842173629794221</v>
      </c>
      <c r="G31" s="394">
        <f>VLOOKUP($A31,'ANNEX 2_310 MUN ALFABÈTIC'!$A$4:$Q$313,8,0)</f>
        <v>2.5353967731313798</v>
      </c>
      <c r="H31" s="395">
        <f>VLOOKUP($A31,'ANNEX 2_310 MUN ALFABÈTIC'!$A$4:$Q$313,9,0)</f>
        <v>4</v>
      </c>
      <c r="I31" s="396">
        <f>VLOOKUP($A31,'ANNEX 2_310 MUN ALFABÈTIC'!$A$4:$Q$313,10,0)</f>
        <v>10.804597701149426</v>
      </c>
      <c r="J31" s="397">
        <f>VLOOKUP($A31,'ANNEX 2_310 MUN ALFABÈTIC'!$A$4:$Q$313,11,0)</f>
        <v>145.83565308348</v>
      </c>
      <c r="K31" s="398">
        <f>VLOOKUP($A31,'ANNEX 2_310 MUN ALFABÈTIC'!$A$4:$Q$313,12,0)</f>
        <v>113.22981559016726</v>
      </c>
      <c r="L31" s="398">
        <f>VLOOKUP($A31,'ANNEX 2_310 MUN ALFABÈTIC'!$A$4:$Q$313,13,0)</f>
        <v>129.31578516246876</v>
      </c>
      <c r="M31" s="399">
        <f>VLOOKUP($A31,'ANNEX 2_310 MUN ALFABÈTIC'!$A$4:$Q$313,14,0)</f>
        <v>114.46566159006396</v>
      </c>
      <c r="N31" s="398">
        <f>VLOOKUP($A31,'ANNEX 2_310 MUN ALFABÈTIC'!$A$4:$Q$313,15,0)</f>
        <v>267.50690768822147</v>
      </c>
      <c r="O31" s="400">
        <f>VLOOKUP($A31,'ANNEX 2_310 MUN ALFABÈTIC'!$A$4:$Q$313,16,0)</f>
        <v>227.39379964042908</v>
      </c>
      <c r="P31" s="401">
        <f>VLOOKUP($A31,'ANNEX 2_310 MUN ALFABÈTIC'!$A$4:$Q$313,17,0)</f>
        <v>107.61853007016481</v>
      </c>
      <c r="Q31" s="402">
        <f>VLOOKUP($A31,'ANNEX 2_310 MUN ALFABÈTIC'!$A$4:$R$313,18,0)</f>
        <v>65</v>
      </c>
    </row>
    <row r="32" spans="1:17" ht="15" customHeight="1">
      <c r="A32" s="388" t="s">
        <v>416</v>
      </c>
      <c r="B32" s="389" t="s">
        <v>417</v>
      </c>
      <c r="C32" s="390">
        <f>VLOOKUP($A32,'ANNEX 2_310 MUN ALFABÈTIC'!$A$4:$Q$313,4,0)</f>
        <v>6496</v>
      </c>
      <c r="D32" s="391">
        <f>VLOOKUP($A32,'ANNEX 2_310 MUN ALFABÈTIC'!$A$4:$Q$313,5,0)</f>
        <v>8.9057043073341102</v>
      </c>
      <c r="E32" s="392">
        <f>VLOOKUP($A32,'ANNEX 2_310 MUN ALFABÈTIC'!$A$4:$Q$313,6,0)</f>
        <v>15188</v>
      </c>
      <c r="F32" s="403">
        <f>VLOOKUP($A32,'ANNEX 2_310 MUN ALFABÈTIC'!$A$4:$Q$313,7,0)</f>
        <v>21.015439451726937</v>
      </c>
      <c r="G32" s="394">
        <f>VLOOKUP($A32,'ANNEX 2_310 MUN ALFABÈTIC'!$A$4:$Q$313,8,0)</f>
        <v>2.9864532019704435</v>
      </c>
      <c r="H32" s="395">
        <f>VLOOKUP($A32,'ANNEX 2_310 MUN ALFABÈTIC'!$A$4:$Q$313,9,0)</f>
        <v>7.5</v>
      </c>
      <c r="I32" s="396">
        <f>VLOOKUP($A32,'ANNEX 2_310 MUN ALFABÈTIC'!$A$4:$Q$313,10,0)</f>
        <v>25.426774483378257</v>
      </c>
      <c r="J32" s="397">
        <f>VLOOKUP($A32,'ANNEX 2_310 MUN ALFABÈTIC'!$A$4:$Q$313,11,0)</f>
        <v>107.38054301828723</v>
      </c>
      <c r="K32" s="398">
        <f>VLOOKUP($A32,'ANNEX 2_310 MUN ALFABÈTIC'!$A$4:$Q$313,12,0)</f>
        <v>99.764151246284982</v>
      </c>
      <c r="L32" s="398">
        <f>VLOOKUP($A32,'ANNEX 2_310 MUN ALFABÈTIC'!$A$4:$Q$313,13,0)</f>
        <v>109.78950486578265</v>
      </c>
      <c r="M32" s="399">
        <f>VLOOKUP($A32,'ANNEX 2_310 MUN ALFABÈTIC'!$A$4:$Q$313,14,0)</f>
        <v>97.177437382348415</v>
      </c>
      <c r="N32" s="398">
        <f>VLOOKUP($A32,'ANNEX 2_310 MUN ALFABÈTIC'!$A$4:$Q$313,15,0)</f>
        <v>142.67035076705145</v>
      </c>
      <c r="O32" s="400">
        <f>VLOOKUP($A32,'ANNEX 2_310 MUN ALFABÈTIC'!$A$4:$Q$313,16,0)</f>
        <v>96.626433150485255</v>
      </c>
      <c r="P32" s="401">
        <f>VLOOKUP($A32,'ANNEX 2_310 MUN ALFABÈTIC'!$A$4:$Q$313,17,0)</f>
        <v>91.744434502899352</v>
      </c>
      <c r="Q32" s="402">
        <f>VLOOKUP($A32,'ANNEX 2_310 MUN ALFABÈTIC'!$A$4:$R$313,18,0)</f>
        <v>242</v>
      </c>
    </row>
    <row r="33" spans="1:17" ht="15" customHeight="1">
      <c r="A33" s="408" t="s">
        <v>414</v>
      </c>
      <c r="B33" s="409" t="s">
        <v>415</v>
      </c>
      <c r="C33" s="410">
        <f>VLOOKUP($A33,'ANNEX 2_310 MUN ALFABÈTIC'!$A$4:$Q$313,4,0)</f>
        <v>9175</v>
      </c>
      <c r="D33" s="391">
        <f>VLOOKUP($A33,'ANNEX 2_310 MUN ALFABÈTIC'!$A$4:$Q$313,5,0)</f>
        <v>7.8917700112739606</v>
      </c>
      <c r="E33" s="392">
        <f>VLOOKUP($A33,'ANNEX 2_310 MUN ALFABÈTIC'!$A$4:$Q$313,6,0)</f>
        <v>16990</v>
      </c>
      <c r="F33" s="403">
        <f>VLOOKUP($A33,'ANNEX 2_310 MUN ALFABÈTIC'!$A$4:$Q$313,7,0)</f>
        <v>21.784745557824177</v>
      </c>
      <c r="G33" s="394">
        <f>VLOOKUP($A33,'ANNEX 2_310 MUN ALFABÈTIC'!$A$4:$Q$313,8,0)</f>
        <v>4.185286103542234</v>
      </c>
      <c r="H33" s="395">
        <f>VLOOKUP($A33,'ANNEX 2_310 MUN ALFABÈTIC'!$A$4:$Q$313,9,0)</f>
        <v>3.1</v>
      </c>
      <c r="I33" s="396">
        <f>VLOOKUP($A33,'ANNEX 2_310 MUN ALFABÈTIC'!$A$4:$Q$313,10,0)</f>
        <v>16.204051012753187</v>
      </c>
      <c r="J33" s="397">
        <f>VLOOKUP($A33,'ANNEX 2_310 MUN ALFABÈTIC'!$A$4:$Q$313,11,0)</f>
        <v>121.1767908993412</v>
      </c>
      <c r="K33" s="398">
        <f>VLOOKUP($A33,'ANNEX 2_310 MUN ALFABÈTIC'!$A$4:$Q$313,12,0)</f>
        <v>111.60079863539517</v>
      </c>
      <c r="L33" s="398">
        <f>VLOOKUP($A33,'ANNEX 2_310 MUN ALFABÈTIC'!$A$4:$Q$313,13,0)</f>
        <v>105.9124002994498</v>
      </c>
      <c r="M33" s="399">
        <f>VLOOKUP($A33,'ANNEX 2_310 MUN ALFABÈTIC'!$A$4:$Q$313,14,0)</f>
        <v>69.34194266532252</v>
      </c>
      <c r="N33" s="398">
        <f>VLOOKUP($A33,'ANNEX 2_310 MUN ALFABÈTIC'!$A$4:$Q$313,15,0)</f>
        <v>345.17020346867287</v>
      </c>
      <c r="O33" s="400">
        <f>VLOOKUP($A33,'ANNEX 2_310 MUN ALFABÈTIC'!$A$4:$Q$313,16,0)</f>
        <v>151.62248766786425</v>
      </c>
      <c r="P33" s="401">
        <f>VLOOKUP($A33,'ANNEX 2_310 MUN ALFABÈTIC'!$A$4:$Q$313,17,0)</f>
        <v>96.704954154706925</v>
      </c>
      <c r="Q33" s="402">
        <f>VLOOKUP($A33,'ANNEX 2_310 MUN ALFABÈTIC'!$A$4:$R$313,18,0)</f>
        <v>160</v>
      </c>
    </row>
    <row r="34" spans="1:17" ht="15" customHeight="1">
      <c r="A34" s="388" t="s">
        <v>460</v>
      </c>
      <c r="B34" s="389" t="s">
        <v>461</v>
      </c>
      <c r="C34" s="390">
        <f>VLOOKUP($A34,'ANNEX 2_310 MUN ALFABÈTIC'!$A$4:$Q$313,4,0)</f>
        <v>4856</v>
      </c>
      <c r="D34" s="391">
        <f>VLOOKUP($A34,'ANNEX 2_310 MUN ALFABÈTIC'!$A$4:$Q$313,5,0)</f>
        <v>8.0882352941176503</v>
      </c>
      <c r="E34" s="392">
        <f>VLOOKUP($A34,'ANNEX 2_310 MUN ALFABÈTIC'!$A$4:$Q$313,6,0)</f>
        <v>15601</v>
      </c>
      <c r="F34" s="403">
        <f>VLOOKUP($A34,'ANNEX 2_310 MUN ALFABÈTIC'!$A$4:$Q$313,7,0)</f>
        <v>27.063575465570555</v>
      </c>
      <c r="G34" s="394">
        <f>VLOOKUP($A34,'ANNEX 2_310 MUN ALFABÈTIC'!$A$4:$Q$313,8,0)</f>
        <v>2.182866556836903</v>
      </c>
      <c r="H34" s="395">
        <f>VLOOKUP($A34,'ANNEX 2_310 MUN ALFABÈTIC'!$A$4:$Q$313,9,0)</f>
        <v>3</v>
      </c>
      <c r="I34" s="396">
        <f>VLOOKUP($A34,'ANNEX 2_310 MUN ALFABÈTIC'!$A$4:$Q$313,10,0)</f>
        <v>18.361581920903955</v>
      </c>
      <c r="J34" s="397">
        <f>VLOOKUP($A34,'ANNEX 2_310 MUN ALFABÈTIC'!$A$4:$Q$313,11,0)</f>
        <v>118.23337597229971</v>
      </c>
      <c r="K34" s="398">
        <f>VLOOKUP($A34,'ANNEX 2_310 MUN ALFABÈTIC'!$A$4:$Q$313,12,0)</f>
        <v>102.47698996532077</v>
      </c>
      <c r="L34" s="398">
        <f>VLOOKUP($A34,'ANNEX 2_310 MUN ALFABÈTIC'!$A$4:$Q$313,13,0)</f>
        <v>85.25387544883634</v>
      </c>
      <c r="M34" s="399">
        <f>VLOOKUP($A34,'ANNEX 2_310 MUN ALFABÈTIC'!$A$4:$Q$313,14,0)</f>
        <v>132.95172264232949</v>
      </c>
      <c r="N34" s="398">
        <f>VLOOKUP($A34,'ANNEX 2_310 MUN ALFABÈTIC'!$A$4:$Q$313,15,0)</f>
        <v>356.67587691762861</v>
      </c>
      <c r="O34" s="400">
        <f>VLOOKUP($A34,'ANNEX 2_310 MUN ALFABÈTIC'!$A$4:$Q$313,16,0)</f>
        <v>133.8064735072488</v>
      </c>
      <c r="P34" s="401">
        <f>VLOOKUP($A34,'ANNEX 2_310 MUN ALFABÈTIC'!$A$4:$Q$313,17,0)</f>
        <v>96.048276084514541</v>
      </c>
      <c r="Q34" s="402">
        <f>VLOOKUP($A34,'ANNEX 2_310 MUN ALFABÈTIC'!$A$4:$R$313,18,0)</f>
        <v>175</v>
      </c>
    </row>
    <row r="35" spans="1:17" ht="15" customHeight="1">
      <c r="A35" s="388" t="s">
        <v>487</v>
      </c>
      <c r="B35" s="389" t="s">
        <v>488</v>
      </c>
      <c r="C35" s="390">
        <f>VLOOKUP($A35,'ANNEX 2_310 MUN ALFABÈTIC'!$A$4:$Q$313,4,0)</f>
        <v>7852</v>
      </c>
      <c r="D35" s="391">
        <f>VLOOKUP($A35,'ANNEX 2_310 MUN ALFABÈTIC'!$A$4:$Q$313,5,0)</f>
        <v>8.0386670058509306</v>
      </c>
      <c r="E35" s="392">
        <f>VLOOKUP($A35,'ANNEX 2_310 MUN ALFABÈTIC'!$A$4:$Q$313,6,0)</f>
        <v>16084</v>
      </c>
      <c r="F35" s="403">
        <f>VLOOKUP($A35,'ANNEX 2_310 MUN ALFABÈTIC'!$A$4:$Q$313,7,0)</f>
        <v>23.638119938601601</v>
      </c>
      <c r="G35" s="394">
        <f>VLOOKUP($A35,'ANNEX 2_310 MUN ALFABÈTIC'!$A$4:$Q$313,8,0)</f>
        <v>3.0692817116658175</v>
      </c>
      <c r="H35" s="395">
        <f>VLOOKUP($A35,'ANNEX 2_310 MUN ALFABÈTIC'!$A$4:$Q$313,9,0)</f>
        <v>2.8</v>
      </c>
      <c r="I35" s="396">
        <f>VLOOKUP($A35,'ANNEX 2_310 MUN ALFABÈTIC'!$A$4:$Q$313,10,0)</f>
        <v>21.17437722419929</v>
      </c>
      <c r="J35" s="397">
        <f>VLOOKUP($A35,'ANNEX 2_310 MUN ALFABÈTIC'!$A$4:$Q$313,11,0)</f>
        <v>118.96243043601574</v>
      </c>
      <c r="K35" s="398">
        <f>VLOOKUP($A35,'ANNEX 2_310 MUN ALFABÈTIC'!$A$4:$Q$313,12,0)</f>
        <v>105.6496318570745</v>
      </c>
      <c r="L35" s="398">
        <f>VLOOKUP($A35,'ANNEX 2_310 MUN ALFABÈTIC'!$A$4:$Q$313,13,0)</f>
        <v>97.60821494835136</v>
      </c>
      <c r="M35" s="399">
        <f>VLOOKUP($A35,'ANNEX 2_310 MUN ALFABÈTIC'!$A$4:$Q$313,14,0)</f>
        <v>94.554979403400978</v>
      </c>
      <c r="N35" s="398">
        <f>VLOOKUP($A35,'ANNEX 2_310 MUN ALFABÈTIC'!$A$4:$Q$313,15,0)</f>
        <v>382.15272526888782</v>
      </c>
      <c r="O35" s="400">
        <f>VLOOKUP($A35,'ANNEX 2_310 MUN ALFABÈTIC'!$A$4:$Q$313,16,0)</f>
        <v>116.03167823244071</v>
      </c>
      <c r="P35" s="401">
        <f>VLOOKUP($A35,'ANNEX 2_310 MUN ALFABÈTIC'!$A$4:$Q$313,17,0)</f>
        <v>94.312816079807249</v>
      </c>
      <c r="Q35" s="402">
        <f>VLOOKUP($A35,'ANNEX 2_310 MUN ALFABÈTIC'!$A$4:$R$313,18,0)</f>
        <v>200</v>
      </c>
    </row>
    <row r="36" spans="1:17" ht="15" customHeight="1">
      <c r="A36" s="408" t="s">
        <v>501</v>
      </c>
      <c r="B36" s="409" t="s">
        <v>502</v>
      </c>
      <c r="C36" s="410">
        <f>VLOOKUP($A36,'ANNEX 2_310 MUN ALFABÈTIC'!$A$4:$Q$313,4,0)</f>
        <v>882</v>
      </c>
      <c r="D36" s="391">
        <f>VLOOKUP($A36,'ANNEX 2_310 MUN ALFABÈTIC'!$A$4:$Q$313,5,0)</f>
        <v>7.3275862068965498</v>
      </c>
      <c r="E36" s="392">
        <f>VLOOKUP($A36,'ANNEX 2_310 MUN ALFABÈTIC'!$A$4:$Q$313,6,0)</f>
        <v>16899</v>
      </c>
      <c r="F36" s="393">
        <f>VLOOKUP($A36,'ANNEX 2_310 MUN ALFABÈTIC'!$A$4:$Q$313,7,0)</f>
        <v>18.599852616064851</v>
      </c>
      <c r="G36" s="394">
        <f>VLOOKUP($A36,'ANNEX 2_310 MUN ALFABÈTIC'!$A$4:$Q$313,8,0)</f>
        <v>2.947845804988662</v>
      </c>
      <c r="H36" s="395">
        <f>VLOOKUP($A36,'ANNEX 2_310 MUN ALFABÈTIC'!$A$4:$Q$313,9,0)</f>
        <v>1</v>
      </c>
      <c r="I36" s="396">
        <f>VLOOKUP($A36,'ANNEX 2_310 MUN ALFABÈTIC'!$A$4:$Q$313,10,0)</f>
        <v>15.172413793103448</v>
      </c>
      <c r="J36" s="397">
        <f>VLOOKUP($A36,'ANNEX 2_310 MUN ALFABÈTIC'!$A$4:$Q$313,11,0)</f>
        <v>130.50673679987415</v>
      </c>
      <c r="K36" s="398">
        <f>VLOOKUP($A36,'ANNEX 2_310 MUN ALFABÈTIC'!$A$4:$Q$313,12,0)</f>
        <v>111.00305451086184</v>
      </c>
      <c r="L36" s="398">
        <f>VLOOKUP($A36,'ANNEX 2_310 MUN ALFABÈTIC'!$A$4:$Q$313,13,0)</f>
        <v>124.04800938847883</v>
      </c>
      <c r="M36" s="399">
        <f>VLOOKUP($A36,'ANNEX 2_310 MUN ALFABÈTIC'!$A$4:$Q$313,14,0)</f>
        <v>98.450152493954107</v>
      </c>
      <c r="N36" s="398">
        <f>VLOOKUP($A36,'ANNEX 2_310 MUN ALFABÈTIC'!$A$4:$Q$313,15,0)</f>
        <v>1070.0276307528859</v>
      </c>
      <c r="O36" s="400">
        <f>VLOOKUP($A36,'ANNEX 2_310 MUN ALFABÈTIC'!$A$4:$Q$313,16,0)</f>
        <v>161.93194822879042</v>
      </c>
      <c r="P36" s="401">
        <f>VLOOKUP($A36,'ANNEX 2_310 MUN ALFABÈTIC'!$A$4:$Q$313,17,0)</f>
        <v>104.65518711383693</v>
      </c>
      <c r="Q36" s="402">
        <f>VLOOKUP($A36,'ANNEX 2_310 MUN ALFABÈTIC'!$A$4:$R$313,18,0)</f>
        <v>76</v>
      </c>
    </row>
    <row r="37" spans="1:17" ht="15" customHeight="1">
      <c r="A37" s="388" t="s">
        <v>507</v>
      </c>
      <c r="B37" s="389" t="s">
        <v>508</v>
      </c>
      <c r="C37" s="390">
        <f>VLOOKUP($A37,'ANNEX 2_310 MUN ALFABÈTIC'!$A$4:$Q$313,4,0)</f>
        <v>9853</v>
      </c>
      <c r="D37" s="391">
        <f>VLOOKUP($A37,'ANNEX 2_310 MUN ALFABÈTIC'!$A$4:$Q$313,5,0)</f>
        <v>9.5110928512736201</v>
      </c>
      <c r="E37" s="392">
        <f>VLOOKUP($A37,'ANNEX 2_310 MUN ALFABÈTIC'!$A$4:$Q$313,6,0)</f>
        <v>15460</v>
      </c>
      <c r="F37" s="403">
        <f>VLOOKUP($A37,'ANNEX 2_310 MUN ALFABÈTIC'!$A$4:$Q$313,7,0)</f>
        <v>21.122994781124518</v>
      </c>
      <c r="G37" s="394">
        <f>VLOOKUP($A37,'ANNEX 2_310 MUN ALFABÈTIC'!$A$4:$Q$313,8,0)</f>
        <v>2.7504313407084138</v>
      </c>
      <c r="H37" s="395">
        <f>VLOOKUP($A37,'ANNEX 2_310 MUN ALFABÈTIC'!$A$4:$Q$313,9,0)</f>
        <v>6.8</v>
      </c>
      <c r="I37" s="396">
        <f>VLOOKUP($A37,'ANNEX 2_310 MUN ALFABÈTIC'!$A$4:$Q$313,10,0)</f>
        <v>18.631436314363143</v>
      </c>
      <c r="J37" s="397">
        <f>VLOOKUP($A37,'ANNEX 2_310 MUN ALFABÈTIC'!$A$4:$Q$313,11,0)</f>
        <v>100.54568696107086</v>
      </c>
      <c r="K37" s="398">
        <f>VLOOKUP($A37,'ANNEX 2_310 MUN ALFABÈTIC'!$A$4:$Q$313,12,0)</f>
        <v>101.5508150031318</v>
      </c>
      <c r="L37" s="398">
        <f>VLOOKUP($A37,'ANNEX 2_310 MUN ALFABÈTIC'!$A$4:$Q$313,13,0)</f>
        <v>109.230472092135</v>
      </c>
      <c r="M37" s="399">
        <f>VLOOKUP($A37,'ANNEX 2_310 MUN ALFABÈTIC'!$A$4:$Q$313,14,0)</f>
        <v>105.51649289854564</v>
      </c>
      <c r="N37" s="398">
        <f>VLOOKUP($A37,'ANNEX 2_310 MUN ALFABÈTIC'!$A$4:$Q$313,15,0)</f>
        <v>157.35700452248324</v>
      </c>
      <c r="O37" s="400">
        <f>VLOOKUP($A37,'ANNEX 2_310 MUN ALFABÈTIC'!$A$4:$Q$313,16,0)</f>
        <v>131.86844446107293</v>
      </c>
      <c r="P37" s="401">
        <f>VLOOKUP($A37,'ANNEX 2_310 MUN ALFABÈTIC'!$A$4:$Q$313,17,0)</f>
        <v>94.649623356421046</v>
      </c>
      <c r="Q37" s="402">
        <f>VLOOKUP($A37,'ANNEX 2_310 MUN ALFABÈTIC'!$A$4:$R$313,18,0)</f>
        <v>195</v>
      </c>
    </row>
    <row r="38" spans="1:17" ht="15" customHeight="1">
      <c r="A38" s="388" t="s">
        <v>537</v>
      </c>
      <c r="B38" s="389" t="s">
        <v>538</v>
      </c>
      <c r="C38" s="390">
        <f>VLOOKUP($A38,'ANNEX 2_310 MUN ALFABÈTIC'!$A$4:$Q$313,4,0)</f>
        <v>344</v>
      </c>
      <c r="D38" s="391">
        <f>VLOOKUP($A38,'ANNEX 2_310 MUN ALFABÈTIC'!$A$4:$Q$313,5,0)</f>
        <v>8.8235294117647101</v>
      </c>
      <c r="E38" s="392">
        <f>VLOOKUP($A38,'ANNEX 2_310 MUN ALFABÈTIC'!$A$4:$Q$313,6,0)</f>
        <v>16004</v>
      </c>
      <c r="F38" s="393">
        <f>VLOOKUP($A38,'ANNEX 2_310 MUN ALFABÈTIC'!$A$4:$Q$313,7,0)</f>
        <v>22.772674215711312</v>
      </c>
      <c r="G38" s="394">
        <f>VLOOKUP($A38,'ANNEX 2_310 MUN ALFABÈTIC'!$A$4:$Q$313,8,0)</f>
        <v>2.3255813953488373</v>
      </c>
      <c r="H38" s="395">
        <f>VLOOKUP($A38,'ANNEX 2_310 MUN ALFABÈTIC'!$A$4:$Q$313,9,0)</f>
        <v>4.3</v>
      </c>
      <c r="I38" s="396">
        <f>VLOOKUP($A38,'ANNEX 2_310 MUN ALFABÈTIC'!$A$4:$Q$313,10,0)</f>
        <v>18.017170712876094</v>
      </c>
      <c r="J38" s="397">
        <f>VLOOKUP($A38,'ANNEX 2_310 MUN ALFABÈTIC'!$A$4:$Q$313,11,0)</f>
        <v>108.38059464127473</v>
      </c>
      <c r="K38" s="398">
        <f>VLOOKUP($A38,'ANNEX 2_310 MUN ALFABÈTIC'!$A$4:$Q$313,12,0)</f>
        <v>105.12414251682544</v>
      </c>
      <c r="L38" s="398">
        <f>VLOOKUP($A38,'ANNEX 2_310 MUN ALFABÈTIC'!$A$4:$Q$313,13,0)</f>
        <v>101.31768759727399</v>
      </c>
      <c r="M38" s="399">
        <f>VLOOKUP($A38,'ANNEX 2_310 MUN ALFABÈTIC'!$A$4:$Q$313,14,0)</f>
        <v>124.79282368281257</v>
      </c>
      <c r="N38" s="398">
        <f>VLOOKUP($A38,'ANNEX 2_310 MUN ALFABÈTIC'!$A$4:$Q$313,15,0)</f>
        <v>248.84363505881069</v>
      </c>
      <c r="O38" s="400">
        <f>VLOOKUP($A38,'ANNEX 2_310 MUN ALFABÈTIC'!$A$4:$Q$313,16,0)</f>
        <v>136.36428071887968</v>
      </c>
      <c r="P38" s="401">
        <f>VLOOKUP($A38,'ANNEX 2_310 MUN ALFABÈTIC'!$A$4:$Q$313,17,0)</f>
        <v>97.045426100138371</v>
      </c>
      <c r="Q38" s="402">
        <f>VLOOKUP($A38,'ANNEX 2_310 MUN ALFABÈTIC'!$A$4:$R$313,18,0)</f>
        <v>153</v>
      </c>
    </row>
    <row r="39" spans="1:17" ht="15" customHeight="1">
      <c r="A39" s="388" t="s">
        <v>568</v>
      </c>
      <c r="B39" s="389" t="s">
        <v>569</v>
      </c>
      <c r="C39" s="390">
        <f>VLOOKUP($A39,'ANNEX 2_310 MUN ALFABÈTIC'!$A$4:$Q$313,4,0)</f>
        <v>3208</v>
      </c>
      <c r="D39" s="391">
        <f>VLOOKUP($A39,'ANNEX 2_310 MUN ALFABÈTIC'!$A$4:$Q$313,5,0)</f>
        <v>10.102224894768499</v>
      </c>
      <c r="E39" s="392">
        <f>VLOOKUP($A39,'ANNEX 2_310 MUN ALFABÈTIC'!$A$4:$Q$313,6,0)</f>
        <v>15588</v>
      </c>
      <c r="F39" s="403">
        <f>VLOOKUP($A39,'ANNEX 2_310 MUN ALFABÈTIC'!$A$4:$Q$313,7,0)</f>
        <v>25.315692425584903</v>
      </c>
      <c r="G39" s="394">
        <f>VLOOKUP($A39,'ANNEX 2_310 MUN ALFABÈTIC'!$A$4:$Q$313,8,0)</f>
        <v>1.6832917705735659</v>
      </c>
      <c r="H39" s="395">
        <f>VLOOKUP($A39,'ANNEX 2_310 MUN ALFABÈTIC'!$A$4:$Q$313,9,0)</f>
        <v>3.8</v>
      </c>
      <c r="I39" s="396">
        <f>VLOOKUP($A39,'ANNEX 2_310 MUN ALFABÈTIC'!$A$4:$Q$313,10,0)</f>
        <v>20.232558139534884</v>
      </c>
      <c r="J39" s="397">
        <f>VLOOKUP($A39,'ANNEX 2_310 MUN ALFABÈTIC'!$A$4:$Q$313,11,0)</f>
        <v>94.662252567457884</v>
      </c>
      <c r="K39" s="398">
        <f>VLOOKUP($A39,'ANNEX 2_310 MUN ALFABÈTIC'!$A$4:$Q$313,12,0)</f>
        <v>102.3915979475303</v>
      </c>
      <c r="L39" s="398">
        <f>VLOOKUP($A39,'ANNEX 2_310 MUN ALFABÈTIC'!$A$4:$Q$313,13,0)</f>
        <v>91.140098131786615</v>
      </c>
      <c r="M39" s="399">
        <f>VLOOKUP($A39,'ANNEX 2_310 MUN ALFABÈTIC'!$A$4:$Q$313,14,0)</f>
        <v>172.40972367547923</v>
      </c>
      <c r="N39" s="398">
        <f>VLOOKUP($A39,'ANNEX 2_310 MUN ALFABÈTIC'!$A$4:$Q$313,15,0)</f>
        <v>281.5862186191805</v>
      </c>
      <c r="O39" s="400">
        <f>VLOOKUP($A39,'ANNEX 2_310 MUN ALFABÈTIC'!$A$4:$Q$313,16,0)</f>
        <v>121.43291559606479</v>
      </c>
      <c r="P39" s="401">
        <f>VLOOKUP($A39,'ANNEX 2_310 MUN ALFABÈTIC'!$A$4:$Q$313,17,0)</f>
        <v>97.714454114381596</v>
      </c>
      <c r="Q39" s="402">
        <f>VLOOKUP($A39,'ANNEX 2_310 MUN ALFABÈTIC'!$A$4:$R$313,18,0)</f>
        <v>148</v>
      </c>
    </row>
    <row r="40" spans="1:17" ht="15" customHeight="1">
      <c r="A40" s="388" t="s">
        <v>572</v>
      </c>
      <c r="B40" s="389" t="s">
        <v>573</v>
      </c>
      <c r="C40" s="390">
        <f>VLOOKUP($A40,'ANNEX 2_310 MUN ALFABÈTIC'!$A$4:$Q$313,4,0)</f>
        <v>2709</v>
      </c>
      <c r="D40" s="391">
        <f>VLOOKUP($A40,'ANNEX 2_310 MUN ALFABÈTIC'!$A$4:$Q$313,5,0)</f>
        <v>5.6468906361686901</v>
      </c>
      <c r="E40" s="392">
        <f>VLOOKUP($A40,'ANNEX 2_310 MUN ALFABÈTIC'!$A$4:$Q$313,6,0)</f>
        <v>19741</v>
      </c>
      <c r="F40" s="403">
        <f>VLOOKUP($A40,'ANNEX 2_310 MUN ALFABÈTIC'!$A$4:$Q$313,7,0)</f>
        <v>22.552305625379216</v>
      </c>
      <c r="G40" s="394">
        <f>VLOOKUP($A40,'ANNEX 2_310 MUN ALFABÈTIC'!$A$4:$Q$313,8,0)</f>
        <v>1.6980435585086748</v>
      </c>
      <c r="H40" s="395">
        <f>VLOOKUP($A40,'ANNEX 2_310 MUN ALFABÈTIC'!$A$4:$Q$313,9,0)</f>
        <v>3.4</v>
      </c>
      <c r="I40" s="396">
        <f>VLOOKUP($A40,'ANNEX 2_310 MUN ALFABÈTIC'!$A$4:$Q$313,10,0)</f>
        <v>11.548556430446194</v>
      </c>
      <c r="J40" s="397">
        <f>VLOOKUP($A40,'ANNEX 2_310 MUN ALFABÈTIC'!$A$4:$Q$313,11,0)</f>
        <v>169.3497229000113</v>
      </c>
      <c r="K40" s="398">
        <f>VLOOKUP($A40,'ANNEX 2_310 MUN ALFABÈTIC'!$A$4:$Q$313,12,0)</f>
        <v>129.67106332320989</v>
      </c>
      <c r="L40" s="398">
        <f>VLOOKUP($A40,'ANNEX 2_310 MUN ALFABÈTIC'!$A$4:$Q$313,13,0)</f>
        <v>102.30770770264154</v>
      </c>
      <c r="M40" s="399">
        <f>VLOOKUP($A40,'ANNEX 2_310 MUN ALFABÈTIC'!$A$4:$Q$313,14,0)</f>
        <v>170.91191069602593</v>
      </c>
      <c r="N40" s="398">
        <f>VLOOKUP($A40,'ANNEX 2_310 MUN ALFABÈTIC'!$A$4:$Q$313,15,0)</f>
        <v>314.71400904496647</v>
      </c>
      <c r="O40" s="400">
        <f>VLOOKUP($A40,'ANNEX 2_310 MUN ALFABÈTIC'!$A$4:$Q$313,16,0)</f>
        <v>212.74507681092811</v>
      </c>
      <c r="P40" s="401">
        <f>VLOOKUP($A40,'ANNEX 2_310 MUN ALFABÈTIC'!$A$4:$Q$313,17,0)</f>
        <v>113.0724155320793</v>
      </c>
      <c r="Q40" s="402">
        <f>VLOOKUP($A40,'ANNEX 2_310 MUN ALFABÈTIC'!$A$4:$R$313,18,0)</f>
        <v>44</v>
      </c>
    </row>
    <row r="41" spans="1:17" ht="15" customHeight="1">
      <c r="A41" s="411" t="s">
        <v>589</v>
      </c>
      <c r="B41" s="412" t="s">
        <v>590</v>
      </c>
      <c r="C41" s="410">
        <f>VLOOKUP($A41,'ANNEX 2_310 MUN ALFABÈTIC'!$A$4:$Q$313,4,0)</f>
        <v>753</v>
      </c>
      <c r="D41" s="391">
        <f>VLOOKUP($A41,'ANNEX 2_310 MUN ALFABÈTIC'!$A$4:$Q$313,5,0)</f>
        <v>11.330049261083699</v>
      </c>
      <c r="E41" s="392">
        <f>VLOOKUP($A41,'ANNEX 2_310 MUN ALFABÈTIC'!$A$4:$Q$313,6,0)</f>
        <v>13432</v>
      </c>
      <c r="F41" s="393">
        <f>VLOOKUP($A41,'ANNEX 2_310 MUN ALFABÈTIC'!$A$4:$Q$313,7,0)</f>
        <v>24.82549953869292</v>
      </c>
      <c r="G41" s="394">
        <f>VLOOKUP($A41,'ANNEX 2_310 MUN ALFABÈTIC'!$A$4:$Q$313,8,0)</f>
        <v>3.0544488711819389</v>
      </c>
      <c r="H41" s="395">
        <f>VLOOKUP($A41,'ANNEX 2_310 MUN ALFABÈTIC'!$A$4:$Q$313,9,0)</f>
        <v>9.6999999999999993</v>
      </c>
      <c r="I41" s="396">
        <f>VLOOKUP($A41,'ANNEX 2_310 MUN ALFABÈTIC'!$A$4:$Q$313,10,0)</f>
        <v>24.561403508771928</v>
      </c>
      <c r="J41" s="397">
        <f>VLOOKUP($A41,'ANNEX 2_310 MUN ALFABÈTIC'!$A$4:$Q$313,11,0)</f>
        <v>84.403813473831974</v>
      </c>
      <c r="K41" s="398">
        <f>VLOOKUP($A41,'ANNEX 2_310 MUN ALFABÈTIC'!$A$4:$Q$313,12,0)</f>
        <v>88.229660227818002</v>
      </c>
      <c r="L41" s="398">
        <f>VLOOKUP($A41,'ANNEX 2_310 MUN ALFABÈTIC'!$A$4:$Q$313,13,0)</f>
        <v>92.939708558364615</v>
      </c>
      <c r="M41" s="399">
        <f>VLOOKUP($A41,'ANNEX 2_310 MUN ALFABÈTIC'!$A$4:$Q$313,14,0)</f>
        <v>95.014151904103002</v>
      </c>
      <c r="N41" s="398">
        <f>VLOOKUP($A41,'ANNEX 2_310 MUN ALFABÈTIC'!$A$4:$Q$313,15,0)</f>
        <v>110.31212688174082</v>
      </c>
      <c r="O41" s="400">
        <f>VLOOKUP($A41,'ANNEX 2_310 MUN ALFABÈTIC'!$A$4:$Q$313,16,0)</f>
        <v>100.03086851177498</v>
      </c>
      <c r="P41" s="401">
        <f>VLOOKUP($A41,'ANNEX 2_310 MUN ALFABÈTIC'!$A$4:$Q$313,17,0)</f>
        <v>86.487798077963404</v>
      </c>
      <c r="Q41" s="402">
        <f>VLOOKUP($A41,'ANNEX 2_310 MUN ALFABÈTIC'!$A$4:$R$313,18,0)</f>
        <v>296</v>
      </c>
    </row>
    <row r="42" spans="1:17" ht="15" customHeight="1" thickBot="1">
      <c r="A42" s="388" t="s">
        <v>596</v>
      </c>
      <c r="B42" s="389" t="s">
        <v>597</v>
      </c>
      <c r="C42" s="390">
        <f>VLOOKUP($A42,'ANNEX 2_310 MUN ALFABÈTIC'!$A$4:$Q$313,4,0)</f>
        <v>5608</v>
      </c>
      <c r="D42" s="391">
        <f>VLOOKUP($A42,'ANNEX 2_310 MUN ALFABÈTIC'!$A$4:$Q$313,5,0)</f>
        <v>6.8839374792151604</v>
      </c>
      <c r="E42" s="392">
        <f>VLOOKUP($A42,'ANNEX 2_310 MUN ALFABÈTIC'!$A$4:$Q$313,6,0)</f>
        <v>17441</v>
      </c>
      <c r="F42" s="403">
        <f>VLOOKUP($A42,'ANNEX 2_310 MUN ALFABÈTIC'!$A$4:$Q$313,7,0)</f>
        <v>23.466168049550078</v>
      </c>
      <c r="G42" s="394">
        <f>VLOOKUP($A42,'ANNEX 2_310 MUN ALFABÈTIC'!$A$4:$Q$313,8,0)</f>
        <v>1.9436519258202567</v>
      </c>
      <c r="H42" s="395">
        <f>VLOOKUP($A42,'ANNEX 2_310 MUN ALFABÈTIC'!$A$4:$Q$313,9,0)</f>
        <v>3.1</v>
      </c>
      <c r="I42" s="396">
        <f>VLOOKUP($A42,'ANNEX 2_310 MUN ALFABÈTIC'!$A$4:$Q$313,10,0)</f>
        <v>13.672922252010725</v>
      </c>
      <c r="J42" s="397">
        <f>VLOOKUP($A42,'ANNEX 2_310 MUN ALFABÈTIC'!$A$4:$Q$313,11,0)</f>
        <v>138.91749705298955</v>
      </c>
      <c r="K42" s="398">
        <f>VLOOKUP($A42,'ANNEX 2_310 MUN ALFABÈTIC'!$A$4:$Q$313,12,0)</f>
        <v>114.56324479104927</v>
      </c>
      <c r="L42" s="398">
        <f>VLOOKUP($A42,'ANNEX 2_310 MUN ALFABÈTIC'!$A$4:$Q$313,13,0)</f>
        <v>98.323453879218818</v>
      </c>
      <c r="M42" s="399">
        <f>VLOOKUP($A42,'ANNEX 2_310 MUN ALFABÈTIC'!$A$4:$Q$313,14,0)</f>
        <v>149.31473335037614</v>
      </c>
      <c r="N42" s="398">
        <f>VLOOKUP($A42,'ANNEX 2_310 MUN ALFABÈTIC'!$A$4:$Q$313,15,0)</f>
        <v>345.17020346867287</v>
      </c>
      <c r="O42" s="400">
        <f>VLOOKUP($A42,'ANNEX 2_310 MUN ALFABÈTIC'!$A$4:$Q$313,16,0)</f>
        <v>179.69081368025073</v>
      </c>
      <c r="P42" s="401">
        <f>VLOOKUP($A42,'ANNEX 2_310 MUN ALFABÈTIC'!$A$4:$Q$313,17,0)</f>
        <v>104.72870545179755</v>
      </c>
      <c r="Q42" s="429">
        <f>VLOOKUP($A42,'ANNEX 2_310 MUN ALFABÈTIC'!$A$4:$R$313,18,0)</f>
        <v>75</v>
      </c>
    </row>
    <row r="43" spans="1:17" ht="15.75" customHeight="1" thickBot="1">
      <c r="A43" s="520" t="s">
        <v>1032</v>
      </c>
      <c r="B43" s="521"/>
      <c r="C43" s="522"/>
      <c r="D43" s="489">
        <f>VLOOKUP(A1,'ANNEX 3_COMARQUES ALFABÈTIC'!$A$4:$N$15,2,0)</f>
        <v>9.3051898528791188</v>
      </c>
      <c r="E43" s="490">
        <f>VLOOKUP(A1,'ANNEX 3_COMARQUES ALFABÈTIC'!$A$4:$N$15,3,0)</f>
        <v>15623.206417639269</v>
      </c>
      <c r="F43" s="491">
        <f>VLOOKUP(A1,'ANNEX 3_COMARQUES ALFABÈTIC'!$A$4:$N$15,4,0)</f>
        <v>21.603838482748532</v>
      </c>
      <c r="G43" s="492">
        <f>VLOOKUP(A1,'ANNEX 3_COMARQUES ALFABÈTIC'!$A$4:$N$15,5,0)</f>
        <v>2.7229722207088018</v>
      </c>
      <c r="H43" s="493">
        <f>VLOOKUP(A1,'ANNEX 3_COMARQUES ALFABÈTIC'!$A$4:$N$15,6,0)</f>
        <v>7.8988068193931538</v>
      </c>
      <c r="I43" s="494">
        <f>VLOOKUP(A1,'ANNEX 3_COMARQUES ALFABÈTIC'!$A$4:$N$15,7,0)</f>
        <v>23.413949964187296</v>
      </c>
      <c r="J43" s="495">
        <f>VLOOKUP($A$1,'ANNEX 3_COMARQUES ALFABÈTIC'!$A$4:$N$15,8,0)</f>
        <v>100.93811206139974</v>
      </c>
      <c r="K43" s="496">
        <f>VLOOKUP($A$1,'ANNEX 3_COMARQUES ALFABÈTIC'!$A$4:$N$15,9,0)</f>
        <v>99.549480238745616</v>
      </c>
      <c r="L43" s="496">
        <f>VLOOKUP($A$1,'ANNEX 3_COMARQUES ALFABÈTIC'!$A$4:$N$15,10,0)</f>
        <v>100.47132702598215</v>
      </c>
      <c r="M43" s="497">
        <f>VLOOKUP($A$1,'ANNEX 3_COMARQUES ALFABÈTIC'!$A$4:$N$15,11,0)</f>
        <v>107.80679884742204</v>
      </c>
      <c r="N43" s="496">
        <f>VLOOKUP($A$1,'ANNEX 3_COMARQUES ALFABÈTIC'!$A$4:$N$15,12,0)</f>
        <v>133.74212037299588</v>
      </c>
      <c r="O43" s="498">
        <f>VLOOKUP($A$1,'ANNEX 3_COMARQUES ALFABÈTIC'!$A$4:$N$15,13,0)</f>
        <v>101.733754124941</v>
      </c>
      <c r="P43" s="499">
        <f>VLOOKUP($A$1,'ANNEX 3_COMARQUES ALFABÈTIC'!$A$4:$N$15,14,0)</f>
        <v>106.07452222656664</v>
      </c>
      <c r="Q43" s="439"/>
    </row>
    <row r="44" spans="1:17" ht="15.75" customHeight="1" thickBot="1">
      <c r="A44" s="520" t="s">
        <v>1033</v>
      </c>
      <c r="B44" s="521"/>
      <c r="C44" s="522"/>
      <c r="D44" s="458">
        <f>'ANNEX 2_310 MUN ALFABÈTIC'!$E$314</f>
        <v>9.5629936448183628</v>
      </c>
      <c r="E44" s="459">
        <f>'ANNEX 2_310 MUN ALFABÈTIC'!$F$314</f>
        <v>15223.905391131739</v>
      </c>
      <c r="F44" s="460">
        <f>'ANNEX 2_310 MUN ALFABÈTIC'!$G$314</f>
        <v>23.072746919419348</v>
      </c>
      <c r="G44" s="461">
        <f>'ANNEX 2_310 MUN ALFABÈTIC'!$H$314</f>
        <v>2.9021586902979668</v>
      </c>
      <c r="H44" s="462">
        <f>'ANNEX 2_310 MUN ALFABÈTIC'!$I$314</f>
        <v>10.700276307528855</v>
      </c>
      <c r="I44" s="463">
        <f>'ANNEX 2_310 MUN ALFABÈTIC'!$J$314</f>
        <v>24.574152050227696</v>
      </c>
      <c r="J44" s="500">
        <v>100</v>
      </c>
      <c r="K44" s="501">
        <v>100</v>
      </c>
      <c r="L44" s="501">
        <v>100</v>
      </c>
      <c r="M44" s="502">
        <v>100</v>
      </c>
      <c r="N44" s="501">
        <v>100</v>
      </c>
      <c r="O44" s="503">
        <v>100</v>
      </c>
      <c r="P44" s="504">
        <v>100</v>
      </c>
      <c r="Q44" s="439"/>
    </row>
    <row r="45" spans="1:17" ht="9" customHeight="1">
      <c r="A45" s="288"/>
      <c r="B45" s="291"/>
      <c r="C45" s="292"/>
      <c r="D45" s="293"/>
      <c r="E45" s="294"/>
      <c r="F45" s="295"/>
      <c r="G45" s="296"/>
      <c r="H45" s="293"/>
      <c r="I45" s="297"/>
      <c r="J45" s="298"/>
      <c r="K45" s="298"/>
      <c r="L45" s="298"/>
      <c r="M45" s="299"/>
      <c r="N45" s="298"/>
      <c r="O45" s="299"/>
      <c r="P45" s="92"/>
      <c r="Q45" s="289"/>
    </row>
    <row r="46" spans="1:17" ht="33" customHeight="1">
      <c r="A46" s="527" t="s">
        <v>1044</v>
      </c>
      <c r="B46" s="527"/>
      <c r="C46" s="527"/>
      <c r="D46" s="527"/>
      <c r="E46" s="527"/>
      <c r="F46" s="527"/>
      <c r="G46" s="527"/>
      <c r="H46" s="527"/>
      <c r="I46" s="527"/>
      <c r="J46" s="527"/>
      <c r="K46" s="527"/>
      <c r="L46" s="527"/>
      <c r="M46" s="527"/>
      <c r="N46" s="527"/>
      <c r="O46" s="527"/>
      <c r="P46" s="527"/>
      <c r="Q46" s="527"/>
    </row>
    <row r="47" spans="1:17" ht="15.75" customHeight="1">
      <c r="B47" s="291"/>
      <c r="C47" s="292"/>
      <c r="D47" s="293"/>
      <c r="E47" s="294"/>
      <c r="F47" s="295"/>
      <c r="G47" s="296"/>
      <c r="H47" s="293"/>
      <c r="I47" s="297"/>
      <c r="J47" s="298"/>
      <c r="K47" s="298"/>
      <c r="L47" s="298"/>
      <c r="M47" s="299"/>
      <c r="N47" s="298"/>
      <c r="O47" s="299"/>
      <c r="P47" s="92"/>
      <c r="Q47" s="289"/>
    </row>
    <row r="48" spans="1:17" ht="15.75" customHeight="1">
      <c r="A48" s="288"/>
      <c r="B48" s="291"/>
      <c r="C48" s="292"/>
      <c r="D48" s="293"/>
      <c r="E48" s="294"/>
      <c r="F48" s="295"/>
      <c r="G48" s="296"/>
      <c r="H48" s="293"/>
      <c r="I48" s="297"/>
      <c r="J48" s="298"/>
      <c r="K48" s="298"/>
      <c r="L48" s="298"/>
      <c r="M48" s="299"/>
      <c r="N48" s="298"/>
      <c r="O48" s="299"/>
      <c r="P48" s="92"/>
      <c r="Q48" s="289"/>
    </row>
    <row r="49" spans="1:17" ht="15.75" customHeight="1">
      <c r="A49" s="288"/>
      <c r="B49" s="291"/>
      <c r="C49" s="292"/>
      <c r="D49" s="293"/>
      <c r="E49" s="294"/>
      <c r="F49" s="295"/>
      <c r="G49" s="296"/>
      <c r="H49" s="293"/>
      <c r="I49" s="297"/>
      <c r="J49" s="298"/>
      <c r="K49" s="298"/>
      <c r="L49" s="298"/>
      <c r="M49" s="299"/>
      <c r="N49" s="298"/>
      <c r="O49" s="299"/>
      <c r="P49" s="92"/>
      <c r="Q49" s="289"/>
    </row>
    <row r="50" spans="1:17" ht="15" customHeight="1">
      <c r="A50" s="301"/>
      <c r="D50" s="31"/>
      <c r="E50" s="31"/>
      <c r="F50" s="31"/>
      <c r="G50" s="31"/>
      <c r="H50" s="31"/>
      <c r="I50" s="31"/>
    </row>
    <row r="51" spans="1:17" ht="15" customHeight="1">
      <c r="A51" s="301"/>
    </row>
    <row r="52" spans="1:17" ht="15" customHeight="1">
      <c r="A52" s="301"/>
    </row>
    <row r="53" spans="1:17">
      <c r="D53"/>
      <c r="E53"/>
      <c r="F53"/>
      <c r="G53"/>
      <c r="H53"/>
      <c r="I53"/>
      <c r="M53"/>
      <c r="O53"/>
      <c r="P53"/>
    </row>
    <row r="54" spans="1:17">
      <c r="C54" s="33"/>
      <c r="F54"/>
    </row>
  </sheetData>
  <mergeCells count="5">
    <mergeCell ref="D2:I2"/>
    <mergeCell ref="A43:C43"/>
    <mergeCell ref="A44:C44"/>
    <mergeCell ref="A46:Q46"/>
    <mergeCell ref="J2:Q2"/>
  </mergeCells>
  <conditionalFormatting sqref="J4:P42">
    <cfRule type="cellIs" dxfId="144" priority="40" operator="greaterThanOrEqual">
      <formula>110</formula>
    </cfRule>
    <cfRule type="cellIs" dxfId="143" priority="41" operator="between">
      <formula>100.0001</formula>
      <formula>110</formula>
    </cfRule>
    <cfRule type="cellIs" dxfId="142" priority="42" operator="between">
      <formula>90.0001</formula>
      <formula>100</formula>
    </cfRule>
    <cfRule type="cellIs" dxfId="141" priority="43" operator="lessThanOrEqual">
      <formula>90</formula>
    </cfRule>
  </conditionalFormatting>
  <pageMargins left="0.23622047244094491" right="0.23622047244094491" top="0.55118110236220474" bottom="0.55118110236220474" header="0.31496062992125984" footer="0.31496062992125984"/>
  <pageSetup paperSize="8" scale="85" fitToHeight="5" orientation="landscape" r:id="rId1"/>
  <headerFooter>
    <oddHeader>&amp;L&amp;"Arial Rounded MT Bold,Negreta"&amp;16&amp;K08-018Annex 4: Valor dels municipis a l'Índex de vulnerabilitat social (per comarques). 2023</oddHeader>
    <oddFooter>&amp;L&amp;"Segoe UI,Normal"Els municipis apareixen per ordre alfabètic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Z350"/>
  <sheetViews>
    <sheetView showGridLines="0" zoomScaleNormal="100" workbookViewId="0">
      <selection activeCell="B351" sqref="B351"/>
    </sheetView>
  </sheetViews>
  <sheetFormatPr defaultRowHeight="14.5"/>
  <cols>
    <col min="1" max="1" width="43.1796875" customWidth="1"/>
    <col min="2" max="2" width="10" customWidth="1"/>
    <col min="3" max="3" width="2.7265625" customWidth="1"/>
    <col min="4" max="24" width="3.26953125" customWidth="1"/>
    <col min="25" max="25" width="8" customWidth="1"/>
    <col min="26" max="26" width="39.54296875" customWidth="1"/>
  </cols>
  <sheetData>
    <row r="1" spans="1:26" ht="23.5">
      <c r="A1" s="103" t="s">
        <v>666</v>
      </c>
    </row>
    <row r="2" spans="1:26" ht="19.5" customHeight="1">
      <c r="A2" s="104" t="s">
        <v>667</v>
      </c>
    </row>
    <row r="3" spans="1:26" ht="21" customHeight="1">
      <c r="L3" s="105"/>
      <c r="M3" s="538" t="s">
        <v>668</v>
      </c>
      <c r="N3" s="538"/>
      <c r="O3" s="538"/>
      <c r="P3" s="538"/>
      <c r="Q3" s="538"/>
      <c r="R3" s="105"/>
      <c r="S3" s="539" t="s">
        <v>31</v>
      </c>
      <c r="T3" s="540"/>
      <c r="U3" s="540"/>
      <c r="V3" s="540"/>
      <c r="W3" s="540"/>
      <c r="X3" s="540"/>
      <c r="Y3" s="540"/>
      <c r="Z3" s="541"/>
    </row>
    <row r="4" spans="1:26">
      <c r="A4" s="106"/>
      <c r="B4" s="107"/>
      <c r="Y4" s="107"/>
      <c r="Z4" s="108"/>
    </row>
    <row r="5" spans="1:26">
      <c r="A5" s="106"/>
      <c r="B5" s="107"/>
      <c r="Y5" s="107"/>
      <c r="Z5" s="108"/>
    </row>
    <row r="8" spans="1:26">
      <c r="A8" s="542" t="s">
        <v>669</v>
      </c>
      <c r="B8" s="544" t="s">
        <v>670</v>
      </c>
      <c r="Y8" s="544" t="s">
        <v>671</v>
      </c>
      <c r="Z8" s="546" t="s">
        <v>672</v>
      </c>
    </row>
    <row r="9" spans="1:26" ht="15" thickBot="1">
      <c r="A9" s="543"/>
      <c r="B9" s="545"/>
      <c r="C9" s="109">
        <v>0</v>
      </c>
      <c r="D9" s="110">
        <v>10</v>
      </c>
      <c r="E9" s="109">
        <v>20</v>
      </c>
      <c r="F9" s="109">
        <v>30</v>
      </c>
      <c r="G9" s="109">
        <v>40</v>
      </c>
      <c r="H9" s="109">
        <v>50</v>
      </c>
      <c r="I9" s="109">
        <v>60</v>
      </c>
      <c r="J9" s="109">
        <v>70</v>
      </c>
      <c r="K9" s="109">
        <v>80</v>
      </c>
      <c r="L9" s="109">
        <v>90</v>
      </c>
      <c r="M9" s="111">
        <v>100</v>
      </c>
      <c r="N9" s="110">
        <v>110</v>
      </c>
      <c r="O9" s="109">
        <v>120</v>
      </c>
      <c r="P9" s="109">
        <v>130</v>
      </c>
      <c r="Q9" s="109">
        <v>140</v>
      </c>
      <c r="R9" s="109">
        <v>150</v>
      </c>
      <c r="S9" s="109">
        <v>160</v>
      </c>
      <c r="T9" s="109">
        <v>170</v>
      </c>
      <c r="U9" s="109">
        <v>180</v>
      </c>
      <c r="V9" s="109">
        <v>190</v>
      </c>
      <c r="W9" s="111">
        <v>200</v>
      </c>
      <c r="Y9" s="545"/>
      <c r="Z9" s="547"/>
    </row>
    <row r="10" spans="1:26" ht="6.75" customHeight="1" thickBot="1">
      <c r="A10" s="39"/>
      <c r="B10" s="39"/>
      <c r="D10" s="112"/>
      <c r="E10" s="113"/>
      <c r="F10" s="113"/>
      <c r="G10" s="113"/>
      <c r="H10" s="113"/>
      <c r="I10" s="113"/>
      <c r="J10" s="113"/>
      <c r="K10" s="113"/>
      <c r="L10" s="114"/>
      <c r="M10" s="115"/>
      <c r="N10" s="112"/>
      <c r="O10" s="116"/>
      <c r="P10" s="113"/>
      <c r="Q10" s="113"/>
      <c r="R10" s="113"/>
      <c r="S10" s="113"/>
      <c r="T10" s="113"/>
      <c r="U10" s="113"/>
      <c r="V10" s="113"/>
      <c r="W10" s="115"/>
    </row>
    <row r="11" spans="1:26" s="119" customFormat="1" ht="22.5" customHeight="1" thickBot="1">
      <c r="A11" s="117" t="s">
        <v>673</v>
      </c>
      <c r="B11" s="118" t="e">
        <f>VLOOKUP($S$3,'ANNEX 2_310 MUN ALFABÈTIC'!B4:Q313,121,0)</f>
        <v>#REF!</v>
      </c>
      <c r="D11" s="120" t="e">
        <f>IF(AND($B11&gt;C$9,$B11&lt;D$9),"l","")</f>
        <v>#REF!</v>
      </c>
      <c r="E11" s="121" t="e">
        <f t="shared" ref="E11:W13" si="0">IF(AND($B11&gt;D$9,$B11&lt;E$9),"l","")</f>
        <v>#REF!</v>
      </c>
      <c r="F11" s="121" t="e">
        <f t="shared" si="0"/>
        <v>#REF!</v>
      </c>
      <c r="G11" s="121" t="e">
        <f t="shared" si="0"/>
        <v>#REF!</v>
      </c>
      <c r="H11" s="121" t="e">
        <f t="shared" si="0"/>
        <v>#REF!</v>
      </c>
      <c r="I11" s="121" t="e">
        <f t="shared" si="0"/>
        <v>#REF!</v>
      </c>
      <c r="J11" s="121" t="e">
        <f t="shared" si="0"/>
        <v>#REF!</v>
      </c>
      <c r="K11" s="121" t="e">
        <f t="shared" si="0"/>
        <v>#REF!</v>
      </c>
      <c r="L11" s="121" t="e">
        <f t="shared" si="0"/>
        <v>#REF!</v>
      </c>
      <c r="M11" s="122" t="e">
        <f t="shared" si="0"/>
        <v>#REF!</v>
      </c>
      <c r="N11" s="123" t="e">
        <f t="shared" si="0"/>
        <v>#REF!</v>
      </c>
      <c r="O11" s="124" t="e">
        <f t="shared" si="0"/>
        <v>#REF!</v>
      </c>
      <c r="P11" s="124" t="e">
        <f t="shared" si="0"/>
        <v>#REF!</v>
      </c>
      <c r="Q11" s="124" t="e">
        <f t="shared" si="0"/>
        <v>#REF!</v>
      </c>
      <c r="R11" s="124" t="e">
        <f t="shared" si="0"/>
        <v>#REF!</v>
      </c>
      <c r="S11" s="125" t="e">
        <f>IF(AND($B11&gt;R$9,$B11&lt;S$9),"l","")</f>
        <v>#REF!</v>
      </c>
      <c r="T11" s="124" t="e">
        <f t="shared" si="0"/>
        <v>#REF!</v>
      </c>
      <c r="U11" s="124" t="e">
        <f t="shared" si="0"/>
        <v>#REF!</v>
      </c>
      <c r="V11" s="124" t="e">
        <f t="shared" si="0"/>
        <v>#REF!</v>
      </c>
      <c r="W11" s="126" t="e">
        <f t="shared" si="0"/>
        <v>#REF!</v>
      </c>
      <c r="Y11" s="127"/>
      <c r="Z11" s="128"/>
    </row>
    <row r="12" spans="1:26" s="119" customFormat="1" ht="23.25" customHeight="1">
      <c r="A12" s="129" t="s">
        <v>2</v>
      </c>
      <c r="B12" s="130" t="e">
        <f>VLOOKUP($S$3,'ANNEX 2_310 MUN ALFABÈTIC'!B5:Q313,65,0)</f>
        <v>#REF!</v>
      </c>
      <c r="D12" s="131" t="e">
        <f>IF(AND($B12&gt;C$9,$B12&lt;D$9),"l","")</f>
        <v>#REF!</v>
      </c>
      <c r="E12" s="132" t="e">
        <f t="shared" si="0"/>
        <v>#REF!</v>
      </c>
      <c r="F12" s="132" t="e">
        <f t="shared" si="0"/>
        <v>#REF!</v>
      </c>
      <c r="G12" s="132" t="e">
        <f t="shared" si="0"/>
        <v>#REF!</v>
      </c>
      <c r="H12" s="132" t="e">
        <f t="shared" si="0"/>
        <v>#REF!</v>
      </c>
      <c r="I12" s="132" t="e">
        <f t="shared" si="0"/>
        <v>#REF!</v>
      </c>
      <c r="J12" s="132" t="e">
        <f t="shared" si="0"/>
        <v>#REF!</v>
      </c>
      <c r="K12" s="132" t="e">
        <f t="shared" si="0"/>
        <v>#REF!</v>
      </c>
      <c r="L12" s="132" t="e">
        <f t="shared" si="0"/>
        <v>#REF!</v>
      </c>
      <c r="M12" s="133" t="e">
        <f t="shared" si="0"/>
        <v>#REF!</v>
      </c>
      <c r="N12" s="134" t="e">
        <f t="shared" si="0"/>
        <v>#REF!</v>
      </c>
      <c r="O12" s="135" t="e">
        <f t="shared" si="0"/>
        <v>#REF!</v>
      </c>
      <c r="P12" s="135" t="e">
        <f t="shared" si="0"/>
        <v>#REF!</v>
      </c>
      <c r="Q12" s="135" t="e">
        <f>IF(AND($B12&gt;P$9,$B12&lt;Q$9),"l","")</f>
        <v>#REF!</v>
      </c>
      <c r="R12" s="135" t="e">
        <f t="shared" si="0"/>
        <v>#REF!</v>
      </c>
      <c r="S12" s="135" t="e">
        <f t="shared" si="0"/>
        <v>#REF!</v>
      </c>
      <c r="T12" s="135" t="e">
        <f t="shared" si="0"/>
        <v>#REF!</v>
      </c>
      <c r="U12" s="135" t="e">
        <f t="shared" si="0"/>
        <v>#REF!</v>
      </c>
      <c r="V12" s="135" t="e">
        <f t="shared" si="0"/>
        <v>#REF!</v>
      </c>
      <c r="W12" s="136" t="e">
        <f t="shared" si="0"/>
        <v>#REF!</v>
      </c>
      <c r="Y12" s="137">
        <v>2016</v>
      </c>
      <c r="Z12" s="138" t="s">
        <v>674</v>
      </c>
    </row>
    <row r="13" spans="1:26" s="119" customFormat="1" ht="25.5" customHeight="1">
      <c r="A13" s="129" t="s">
        <v>675</v>
      </c>
      <c r="B13" s="139" t="e">
        <f>VLOOKUP($S$3,'ANNEX 2_310 MUN ALFABÈTIC'!B6:Q313,73,0)</f>
        <v>#REF!</v>
      </c>
      <c r="D13" s="131" t="e">
        <f>IF(AND($B13&gt;C$9,$B13&lt;D$9),"l","")</f>
        <v>#REF!</v>
      </c>
      <c r="E13" s="132" t="e">
        <f t="shared" si="0"/>
        <v>#REF!</v>
      </c>
      <c r="F13" s="132" t="e">
        <f t="shared" si="0"/>
        <v>#REF!</v>
      </c>
      <c r="G13" s="132" t="e">
        <f t="shared" si="0"/>
        <v>#REF!</v>
      </c>
      <c r="H13" s="132" t="e">
        <f t="shared" si="0"/>
        <v>#REF!</v>
      </c>
      <c r="I13" s="132" t="e">
        <f t="shared" si="0"/>
        <v>#REF!</v>
      </c>
      <c r="J13" s="132" t="e">
        <f t="shared" si="0"/>
        <v>#REF!</v>
      </c>
      <c r="K13" s="132" t="e">
        <f t="shared" si="0"/>
        <v>#REF!</v>
      </c>
      <c r="L13" s="132" t="e">
        <f t="shared" si="0"/>
        <v>#REF!</v>
      </c>
      <c r="M13" s="133" t="e">
        <f t="shared" si="0"/>
        <v>#REF!</v>
      </c>
      <c r="N13" s="134" t="e">
        <f t="shared" si="0"/>
        <v>#REF!</v>
      </c>
      <c r="O13" s="135" t="e">
        <f t="shared" si="0"/>
        <v>#REF!</v>
      </c>
      <c r="P13" s="135" t="e">
        <f t="shared" si="0"/>
        <v>#REF!</v>
      </c>
      <c r="Q13" s="135" t="e">
        <f t="shared" si="0"/>
        <v>#REF!</v>
      </c>
      <c r="R13" s="135" t="e">
        <f t="shared" si="0"/>
        <v>#REF!</v>
      </c>
      <c r="S13" s="135" t="e">
        <f t="shared" si="0"/>
        <v>#REF!</v>
      </c>
      <c r="T13" s="135" t="e">
        <f t="shared" si="0"/>
        <v>#REF!</v>
      </c>
      <c r="U13" s="135" t="e">
        <f t="shared" si="0"/>
        <v>#REF!</v>
      </c>
      <c r="V13" s="135" t="e">
        <f t="shared" si="0"/>
        <v>#REF!</v>
      </c>
      <c r="W13" s="136" t="e">
        <f t="shared" si="0"/>
        <v>#REF!</v>
      </c>
      <c r="Y13" s="137">
        <v>2014</v>
      </c>
      <c r="Z13" s="138" t="s">
        <v>676</v>
      </c>
    </row>
    <row r="14" spans="1:26" s="119" customFormat="1" ht="27" customHeight="1">
      <c r="A14" s="129" t="s">
        <v>677</v>
      </c>
      <c r="B14" s="139" t="e">
        <f>VLOOKUP($S$3,'ANNEX 2_310 MUN ALFABÈTIC'!B7:Q320,79,0)</f>
        <v>#REF!</v>
      </c>
      <c r="D14" s="131" t="e">
        <f t="shared" ref="D14:W17" si="1">IF(AND($B14&gt;C$9,$B14&lt;D$9),"l","")</f>
        <v>#REF!</v>
      </c>
      <c r="E14" s="132" t="e">
        <f t="shared" si="1"/>
        <v>#REF!</v>
      </c>
      <c r="F14" s="132" t="e">
        <f t="shared" si="1"/>
        <v>#REF!</v>
      </c>
      <c r="G14" s="132" t="e">
        <f t="shared" si="1"/>
        <v>#REF!</v>
      </c>
      <c r="H14" s="132" t="e">
        <f t="shared" si="1"/>
        <v>#REF!</v>
      </c>
      <c r="I14" s="132" t="e">
        <f t="shared" si="1"/>
        <v>#REF!</v>
      </c>
      <c r="J14" s="132" t="e">
        <f t="shared" si="1"/>
        <v>#REF!</v>
      </c>
      <c r="K14" s="132" t="e">
        <f t="shared" si="1"/>
        <v>#REF!</v>
      </c>
      <c r="L14" s="132" t="e">
        <f t="shared" si="1"/>
        <v>#REF!</v>
      </c>
      <c r="M14" s="133" t="e">
        <f t="shared" si="1"/>
        <v>#REF!</v>
      </c>
      <c r="N14" s="134" t="e">
        <f t="shared" si="1"/>
        <v>#REF!</v>
      </c>
      <c r="O14" s="135" t="e">
        <f t="shared" si="1"/>
        <v>#REF!</v>
      </c>
      <c r="P14" s="135" t="e">
        <f t="shared" si="1"/>
        <v>#REF!</v>
      </c>
      <c r="Q14" s="135" t="e">
        <f t="shared" si="1"/>
        <v>#REF!</v>
      </c>
      <c r="R14" s="135" t="e">
        <f t="shared" si="1"/>
        <v>#REF!</v>
      </c>
      <c r="S14" s="135" t="e">
        <f t="shared" si="1"/>
        <v>#REF!</v>
      </c>
      <c r="T14" s="135" t="e">
        <f t="shared" si="1"/>
        <v>#REF!</v>
      </c>
      <c r="U14" s="135" t="e">
        <f t="shared" si="1"/>
        <v>#REF!</v>
      </c>
      <c r="V14" s="135" t="e">
        <f t="shared" si="1"/>
        <v>#REF!</v>
      </c>
      <c r="W14" s="136" t="e">
        <f t="shared" si="1"/>
        <v>#REF!</v>
      </c>
      <c r="Y14" s="137" t="s">
        <v>678</v>
      </c>
      <c r="Z14" s="138" t="s">
        <v>679</v>
      </c>
    </row>
    <row r="15" spans="1:26" s="119" customFormat="1" ht="26.25" customHeight="1">
      <c r="A15" s="129" t="s">
        <v>680</v>
      </c>
      <c r="B15" s="139" t="e">
        <f>VLOOKUP($S$3,'ANNEX 2_310 MUN ALFABÈTIC'!B8:Q321,85,0)</f>
        <v>#REF!</v>
      </c>
      <c r="D15" s="131" t="e">
        <f t="shared" si="1"/>
        <v>#REF!</v>
      </c>
      <c r="E15" s="132" t="e">
        <f t="shared" si="1"/>
        <v>#REF!</v>
      </c>
      <c r="F15" s="132" t="e">
        <f t="shared" si="1"/>
        <v>#REF!</v>
      </c>
      <c r="G15" s="132" t="e">
        <f t="shared" si="1"/>
        <v>#REF!</v>
      </c>
      <c r="H15" s="132" t="e">
        <f t="shared" si="1"/>
        <v>#REF!</v>
      </c>
      <c r="I15" s="132" t="e">
        <f t="shared" si="1"/>
        <v>#REF!</v>
      </c>
      <c r="J15" s="132" t="e">
        <f t="shared" si="1"/>
        <v>#REF!</v>
      </c>
      <c r="K15" s="132" t="e">
        <f t="shared" si="1"/>
        <v>#REF!</v>
      </c>
      <c r="L15" s="132" t="e">
        <f t="shared" si="1"/>
        <v>#REF!</v>
      </c>
      <c r="M15" s="133" t="e">
        <f t="shared" si="1"/>
        <v>#REF!</v>
      </c>
      <c r="N15" s="134" t="e">
        <f t="shared" si="1"/>
        <v>#REF!</v>
      </c>
      <c r="O15" s="135" t="e">
        <f t="shared" si="1"/>
        <v>#REF!</v>
      </c>
      <c r="P15" s="135" t="e">
        <f t="shared" si="1"/>
        <v>#REF!</v>
      </c>
      <c r="Q15" s="135" t="e">
        <f t="shared" si="1"/>
        <v>#REF!</v>
      </c>
      <c r="R15" s="135" t="e">
        <f t="shared" si="1"/>
        <v>#REF!</v>
      </c>
      <c r="S15" s="135" t="e">
        <f t="shared" si="1"/>
        <v>#REF!</v>
      </c>
      <c r="T15" s="135" t="e">
        <f t="shared" si="1"/>
        <v>#REF!</v>
      </c>
      <c r="U15" s="135" t="e">
        <f t="shared" si="1"/>
        <v>#REF!</v>
      </c>
      <c r="V15" s="135" t="e">
        <f t="shared" si="1"/>
        <v>#REF!</v>
      </c>
      <c r="W15" s="136" t="e">
        <f t="shared" si="1"/>
        <v>#REF!</v>
      </c>
      <c r="Y15" s="137">
        <v>2013</v>
      </c>
      <c r="Z15" s="138" t="s">
        <v>681</v>
      </c>
    </row>
    <row r="16" spans="1:26" s="119" customFormat="1" ht="18.75" customHeight="1">
      <c r="A16" s="129" t="s">
        <v>682</v>
      </c>
      <c r="B16" s="139" t="e">
        <f>VLOOKUP($S$3,'ANNEX 2_310 MUN ALFABÈTIC'!B9:Q322,91,0)</f>
        <v>#REF!</v>
      </c>
      <c r="D16" s="131" t="e">
        <f t="shared" si="1"/>
        <v>#REF!</v>
      </c>
      <c r="E16" s="132" t="e">
        <f t="shared" si="1"/>
        <v>#REF!</v>
      </c>
      <c r="F16" s="132" t="e">
        <f t="shared" si="1"/>
        <v>#REF!</v>
      </c>
      <c r="G16" s="132" t="e">
        <f t="shared" si="1"/>
        <v>#REF!</v>
      </c>
      <c r="H16" s="132" t="e">
        <f t="shared" si="1"/>
        <v>#REF!</v>
      </c>
      <c r="I16" s="132" t="e">
        <f t="shared" si="1"/>
        <v>#REF!</v>
      </c>
      <c r="J16" s="132" t="e">
        <f t="shared" si="1"/>
        <v>#REF!</v>
      </c>
      <c r="K16" s="132" t="e">
        <f t="shared" si="1"/>
        <v>#REF!</v>
      </c>
      <c r="L16" s="132" t="e">
        <f t="shared" si="1"/>
        <v>#REF!</v>
      </c>
      <c r="M16" s="133" t="e">
        <f t="shared" si="1"/>
        <v>#REF!</v>
      </c>
      <c r="N16" s="134" t="e">
        <f t="shared" si="1"/>
        <v>#REF!</v>
      </c>
      <c r="O16" s="135" t="e">
        <f t="shared" si="1"/>
        <v>#REF!</v>
      </c>
      <c r="P16" s="135" t="e">
        <f t="shared" si="1"/>
        <v>#REF!</v>
      </c>
      <c r="Q16" s="135" t="e">
        <f t="shared" si="1"/>
        <v>#REF!</v>
      </c>
      <c r="R16" s="135" t="e">
        <f t="shared" si="1"/>
        <v>#REF!</v>
      </c>
      <c r="S16" s="135" t="e">
        <f t="shared" si="1"/>
        <v>#REF!</v>
      </c>
      <c r="T16" s="135" t="e">
        <f t="shared" si="1"/>
        <v>#REF!</v>
      </c>
      <c r="U16" s="135" t="e">
        <f t="shared" si="1"/>
        <v>#REF!</v>
      </c>
      <c r="V16" s="135" t="e">
        <f t="shared" si="1"/>
        <v>#REF!</v>
      </c>
      <c r="W16" s="136" t="e">
        <f t="shared" si="1"/>
        <v>#REF!</v>
      </c>
      <c r="Y16" s="137">
        <v>2016</v>
      </c>
      <c r="Z16" s="138" t="s">
        <v>683</v>
      </c>
    </row>
    <row r="17" spans="1:26" s="119" customFormat="1" ht="23.25" customHeight="1">
      <c r="A17" s="129" t="s">
        <v>645</v>
      </c>
      <c r="B17" s="139" t="e">
        <f>VLOOKUP($S$3,'ANNEX 2_310 MUN ALFABÈTIC'!B10:Q323,97,0)</f>
        <v>#REF!</v>
      </c>
      <c r="D17" s="140" t="e">
        <f t="shared" si="1"/>
        <v>#REF!</v>
      </c>
      <c r="E17" s="141" t="e">
        <f t="shared" si="1"/>
        <v>#REF!</v>
      </c>
      <c r="F17" s="141" t="e">
        <f t="shared" si="1"/>
        <v>#REF!</v>
      </c>
      <c r="G17" s="141" t="e">
        <f t="shared" si="1"/>
        <v>#REF!</v>
      </c>
      <c r="H17" s="141" t="e">
        <f t="shared" si="1"/>
        <v>#REF!</v>
      </c>
      <c r="I17" s="141" t="e">
        <f t="shared" si="1"/>
        <v>#REF!</v>
      </c>
      <c r="J17" s="141" t="e">
        <f t="shared" si="1"/>
        <v>#REF!</v>
      </c>
      <c r="K17" s="141" t="e">
        <f t="shared" si="1"/>
        <v>#REF!</v>
      </c>
      <c r="L17" s="141" t="e">
        <f t="shared" si="1"/>
        <v>#REF!</v>
      </c>
      <c r="M17" s="142" t="e">
        <f t="shared" si="1"/>
        <v>#REF!</v>
      </c>
      <c r="N17" s="143" t="e">
        <f t="shared" si="1"/>
        <v>#REF!</v>
      </c>
      <c r="O17" s="144" t="e">
        <f t="shared" si="1"/>
        <v>#REF!</v>
      </c>
      <c r="P17" s="144" t="e">
        <f t="shared" si="1"/>
        <v>#REF!</v>
      </c>
      <c r="Q17" s="144" t="e">
        <f t="shared" si="1"/>
        <v>#REF!</v>
      </c>
      <c r="R17" s="144" t="e">
        <f t="shared" si="1"/>
        <v>#REF!</v>
      </c>
      <c r="S17" s="144" t="e">
        <f t="shared" si="1"/>
        <v>#REF!</v>
      </c>
      <c r="T17" s="144" t="e">
        <f t="shared" si="1"/>
        <v>#REF!</v>
      </c>
      <c r="U17" s="144" t="e">
        <f t="shared" si="1"/>
        <v>#REF!</v>
      </c>
      <c r="V17" s="144" t="e">
        <f t="shared" si="1"/>
        <v>#REF!</v>
      </c>
      <c r="W17" s="145" t="e">
        <f t="shared" si="1"/>
        <v>#REF!</v>
      </c>
      <c r="Y17" s="137">
        <v>2013</v>
      </c>
      <c r="Z17" s="138" t="s">
        <v>681</v>
      </c>
    </row>
    <row r="18" spans="1:26">
      <c r="A18" s="39"/>
      <c r="Z18" s="146"/>
    </row>
    <row r="19" spans="1:26">
      <c r="A19" s="39"/>
    </row>
    <row r="20" spans="1:26">
      <c r="A20" s="39"/>
    </row>
    <row r="21" spans="1:26">
      <c r="A21" s="39"/>
    </row>
    <row r="22" spans="1:26">
      <c r="A22" s="39"/>
    </row>
    <row r="23" spans="1:26">
      <c r="A23" s="39"/>
    </row>
    <row r="24" spans="1:26">
      <c r="A24" s="39"/>
    </row>
    <row r="25" spans="1:26" ht="18" customHeight="1">
      <c r="A25" s="39"/>
    </row>
    <row r="27" spans="1:26">
      <c r="A27" s="147" t="s">
        <v>684</v>
      </c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</row>
    <row r="28" spans="1:26" ht="27" customHeight="1">
      <c r="A28" s="536" t="s">
        <v>685</v>
      </c>
      <c r="B28" s="536"/>
      <c r="C28" s="536"/>
      <c r="D28" s="536"/>
      <c r="E28" s="536"/>
      <c r="F28" s="536"/>
      <c r="G28" s="536"/>
      <c r="H28" s="536"/>
      <c r="I28" s="536"/>
      <c r="J28" s="536"/>
      <c r="K28" s="536"/>
      <c r="L28" s="536"/>
      <c r="M28" s="536"/>
      <c r="N28" s="536"/>
      <c r="O28" s="536"/>
      <c r="P28" s="536"/>
      <c r="Q28" s="536"/>
      <c r="R28" s="536"/>
      <c r="S28" s="536"/>
      <c r="T28" s="536"/>
      <c r="U28" s="536"/>
      <c r="V28" s="536"/>
      <c r="W28" s="536"/>
      <c r="X28" s="536"/>
      <c r="Y28" s="536"/>
      <c r="Z28" s="536"/>
    </row>
    <row r="29" spans="1:26">
      <c r="A29" s="39" t="s">
        <v>686</v>
      </c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</row>
    <row r="30" spans="1:26" ht="30.75" customHeight="1">
      <c r="A30" s="537" t="s">
        <v>687</v>
      </c>
      <c r="B30" s="537"/>
      <c r="C30" s="537"/>
      <c r="D30" s="537"/>
      <c r="E30" s="537"/>
      <c r="F30" s="537"/>
      <c r="G30" s="537"/>
      <c r="H30" s="537"/>
      <c r="I30" s="537"/>
      <c r="J30" s="537"/>
      <c r="K30" s="537"/>
      <c r="L30" s="537"/>
      <c r="M30" s="537"/>
      <c r="N30" s="537"/>
      <c r="O30" s="537"/>
      <c r="P30" s="537"/>
      <c r="Q30" s="537"/>
      <c r="R30" s="537"/>
      <c r="S30" s="537"/>
      <c r="T30" s="537"/>
      <c r="U30" s="537"/>
      <c r="V30" s="537"/>
      <c r="W30" s="537"/>
      <c r="X30" s="537"/>
      <c r="Y30" s="537"/>
      <c r="Z30" s="537"/>
    </row>
    <row r="40" spans="1:2" hidden="1">
      <c r="B40" t="s">
        <v>688</v>
      </c>
    </row>
    <row r="41" spans="1:2" hidden="1">
      <c r="A41" s="148" t="s">
        <v>58</v>
      </c>
      <c r="B41" s="148" t="s">
        <v>59</v>
      </c>
    </row>
    <row r="42" spans="1:2" hidden="1">
      <c r="A42" s="148" t="s">
        <v>60</v>
      </c>
      <c r="B42" s="148" t="s">
        <v>61</v>
      </c>
    </row>
    <row r="43" spans="1:2" hidden="1">
      <c r="A43" s="148" t="s">
        <v>83</v>
      </c>
      <c r="B43" s="148" t="s">
        <v>84</v>
      </c>
    </row>
    <row r="44" spans="1:2" hidden="1">
      <c r="A44" s="148" t="s">
        <v>62</v>
      </c>
      <c r="B44" s="148" t="s">
        <v>63</v>
      </c>
    </row>
    <row r="45" spans="1:2" hidden="1">
      <c r="A45" s="148" t="s">
        <v>64</v>
      </c>
      <c r="B45" s="148" t="s">
        <v>65</v>
      </c>
    </row>
    <row r="46" spans="1:2" hidden="1">
      <c r="A46" s="148" t="s">
        <v>66</v>
      </c>
      <c r="B46" s="148" t="s">
        <v>604</v>
      </c>
    </row>
    <row r="47" spans="1:2" hidden="1">
      <c r="A47" s="148" t="s">
        <v>67</v>
      </c>
      <c r="B47" s="148" t="s">
        <v>68</v>
      </c>
    </row>
    <row r="48" spans="1:2" hidden="1">
      <c r="A48" s="148" t="s">
        <v>69</v>
      </c>
      <c r="B48" s="148" t="s">
        <v>70</v>
      </c>
    </row>
    <row r="49" spans="1:2" hidden="1">
      <c r="A49" s="148" t="s">
        <v>71</v>
      </c>
      <c r="B49" s="148" t="s">
        <v>72</v>
      </c>
    </row>
    <row r="50" spans="1:2" hidden="1">
      <c r="A50" s="148" t="s">
        <v>73</v>
      </c>
      <c r="B50" s="148" t="s">
        <v>74</v>
      </c>
    </row>
    <row r="51" spans="1:2" hidden="1">
      <c r="A51" s="148" t="s">
        <v>75</v>
      </c>
      <c r="B51" s="148" t="s">
        <v>76</v>
      </c>
    </row>
    <row r="52" spans="1:2" hidden="1">
      <c r="A52" s="148" t="s">
        <v>77</v>
      </c>
      <c r="B52" s="148" t="s">
        <v>78</v>
      </c>
    </row>
    <row r="53" spans="1:2" hidden="1">
      <c r="A53" s="148" t="s">
        <v>79</v>
      </c>
      <c r="B53" s="148" t="s">
        <v>80</v>
      </c>
    </row>
    <row r="54" spans="1:2" hidden="1">
      <c r="A54" s="148" t="s">
        <v>81</v>
      </c>
      <c r="B54" s="148" t="s">
        <v>82</v>
      </c>
    </row>
    <row r="55" spans="1:2" hidden="1">
      <c r="A55" s="148" t="s">
        <v>85</v>
      </c>
      <c r="B55" s="148" t="s">
        <v>50</v>
      </c>
    </row>
    <row r="56" spans="1:2" hidden="1">
      <c r="A56" s="148" t="s">
        <v>600</v>
      </c>
      <c r="B56" s="148" t="s">
        <v>601</v>
      </c>
    </row>
    <row r="57" spans="1:2" hidden="1">
      <c r="A57" s="148" t="s">
        <v>86</v>
      </c>
      <c r="B57" s="148" t="s">
        <v>87</v>
      </c>
    </row>
    <row r="58" spans="1:2" hidden="1">
      <c r="A58" s="148" t="s">
        <v>88</v>
      </c>
      <c r="B58" s="148" t="s">
        <v>89</v>
      </c>
    </row>
    <row r="59" spans="1:2" hidden="1">
      <c r="A59" s="148" t="s">
        <v>90</v>
      </c>
      <c r="B59" s="148" t="s">
        <v>91</v>
      </c>
    </row>
    <row r="60" spans="1:2" hidden="1">
      <c r="A60" s="148" t="s">
        <v>495</v>
      </c>
      <c r="B60" s="148" t="s">
        <v>22</v>
      </c>
    </row>
    <row r="61" spans="1:2" hidden="1">
      <c r="A61" s="148" t="s">
        <v>92</v>
      </c>
      <c r="B61" s="148" t="s">
        <v>93</v>
      </c>
    </row>
    <row r="62" spans="1:2" hidden="1">
      <c r="A62" s="148" t="s">
        <v>94</v>
      </c>
      <c r="B62" s="148" t="s">
        <v>95</v>
      </c>
    </row>
    <row r="63" spans="1:2" hidden="1">
      <c r="A63" s="148" t="s">
        <v>96</v>
      </c>
      <c r="B63" s="148" t="s">
        <v>97</v>
      </c>
    </row>
    <row r="64" spans="1:2" hidden="1">
      <c r="A64" s="148" t="s">
        <v>98</v>
      </c>
      <c r="B64" s="148" t="s">
        <v>99</v>
      </c>
    </row>
    <row r="65" spans="1:2" hidden="1">
      <c r="A65" s="148" t="s">
        <v>100</v>
      </c>
      <c r="B65" s="148" t="s">
        <v>101</v>
      </c>
    </row>
    <row r="66" spans="1:2" hidden="1">
      <c r="A66" s="148" t="s">
        <v>102</v>
      </c>
      <c r="B66" s="148" t="s">
        <v>605</v>
      </c>
    </row>
    <row r="67" spans="1:2" hidden="1">
      <c r="A67" s="148" t="s">
        <v>103</v>
      </c>
      <c r="B67" s="148" t="s">
        <v>606</v>
      </c>
    </row>
    <row r="68" spans="1:2" hidden="1">
      <c r="A68" s="148" t="s">
        <v>104</v>
      </c>
      <c r="B68" s="148" t="s">
        <v>607</v>
      </c>
    </row>
    <row r="69" spans="1:2" hidden="1">
      <c r="A69" s="148" t="s">
        <v>105</v>
      </c>
      <c r="B69" s="148" t="s">
        <v>106</v>
      </c>
    </row>
    <row r="70" spans="1:2" hidden="1">
      <c r="A70" s="148" t="s">
        <v>107</v>
      </c>
      <c r="B70" s="148" t="s">
        <v>108</v>
      </c>
    </row>
    <row r="71" spans="1:2" hidden="1">
      <c r="A71" s="148" t="s">
        <v>109</v>
      </c>
      <c r="B71" s="148" t="s">
        <v>110</v>
      </c>
    </row>
    <row r="72" spans="1:2" hidden="1">
      <c r="A72" s="148" t="s">
        <v>111</v>
      </c>
      <c r="B72" s="148" t="s">
        <v>112</v>
      </c>
    </row>
    <row r="73" spans="1:2" hidden="1">
      <c r="A73" s="148" t="s">
        <v>117</v>
      </c>
      <c r="B73" s="148" t="s">
        <v>118</v>
      </c>
    </row>
    <row r="74" spans="1:2" hidden="1">
      <c r="A74" s="148" t="s">
        <v>115</v>
      </c>
      <c r="B74" s="148" t="s">
        <v>116</v>
      </c>
    </row>
    <row r="75" spans="1:2" hidden="1">
      <c r="A75" s="148" t="s">
        <v>113</v>
      </c>
      <c r="B75" s="148" t="s">
        <v>114</v>
      </c>
    </row>
    <row r="76" spans="1:2" hidden="1">
      <c r="A76" s="148" t="s">
        <v>119</v>
      </c>
      <c r="B76" s="148" t="s">
        <v>120</v>
      </c>
    </row>
    <row r="77" spans="1:2" hidden="1">
      <c r="A77" s="148" t="s">
        <v>123</v>
      </c>
      <c r="B77" s="148" t="s">
        <v>124</v>
      </c>
    </row>
    <row r="78" spans="1:2" hidden="1">
      <c r="A78" s="148" t="s">
        <v>125</v>
      </c>
      <c r="B78" s="148" t="s">
        <v>126</v>
      </c>
    </row>
    <row r="79" spans="1:2" hidden="1">
      <c r="A79" s="148" t="s">
        <v>121</v>
      </c>
      <c r="B79" s="148" t="s">
        <v>122</v>
      </c>
    </row>
    <row r="80" spans="1:2" hidden="1">
      <c r="A80" s="148" t="s">
        <v>127</v>
      </c>
      <c r="B80" s="148" t="s">
        <v>128</v>
      </c>
    </row>
    <row r="81" spans="1:2" hidden="1">
      <c r="A81" s="148" t="s">
        <v>129</v>
      </c>
      <c r="B81" s="148" t="s">
        <v>130</v>
      </c>
    </row>
    <row r="82" spans="1:2" hidden="1">
      <c r="A82" s="148" t="s">
        <v>131</v>
      </c>
      <c r="B82" s="148" t="s">
        <v>45</v>
      </c>
    </row>
    <row r="83" spans="1:2" hidden="1">
      <c r="A83" s="148" t="s">
        <v>132</v>
      </c>
      <c r="B83" s="148" t="s">
        <v>133</v>
      </c>
    </row>
    <row r="84" spans="1:2" hidden="1">
      <c r="A84" s="148" t="s">
        <v>134</v>
      </c>
      <c r="B84" s="148" t="s">
        <v>135</v>
      </c>
    </row>
    <row r="85" spans="1:2" hidden="1">
      <c r="A85" s="148" t="s">
        <v>136</v>
      </c>
      <c r="B85" s="148" t="s">
        <v>137</v>
      </c>
    </row>
    <row r="86" spans="1:2" hidden="1">
      <c r="A86" s="148" t="s">
        <v>138</v>
      </c>
      <c r="B86" s="148" t="s">
        <v>139</v>
      </c>
    </row>
    <row r="87" spans="1:2" hidden="1">
      <c r="A87" s="148" t="s">
        <v>140</v>
      </c>
      <c r="B87" s="148" t="s">
        <v>16</v>
      </c>
    </row>
    <row r="88" spans="1:2" hidden="1">
      <c r="A88" s="148" t="s">
        <v>141</v>
      </c>
      <c r="B88" s="148" t="s">
        <v>142</v>
      </c>
    </row>
    <row r="89" spans="1:2" hidden="1">
      <c r="A89" s="148" t="s">
        <v>143</v>
      </c>
      <c r="B89" s="148" t="s">
        <v>144</v>
      </c>
    </row>
    <row r="90" spans="1:2" hidden="1">
      <c r="A90" s="148" t="s">
        <v>145</v>
      </c>
      <c r="B90" s="148" t="s">
        <v>146</v>
      </c>
    </row>
    <row r="91" spans="1:2" hidden="1">
      <c r="A91" s="148" t="s">
        <v>160</v>
      </c>
      <c r="B91" s="148" t="s">
        <v>161</v>
      </c>
    </row>
    <row r="92" spans="1:2" hidden="1">
      <c r="A92" s="148" t="s">
        <v>151</v>
      </c>
      <c r="B92" s="148" t="s">
        <v>152</v>
      </c>
    </row>
    <row r="93" spans="1:2" hidden="1">
      <c r="A93" s="148" t="s">
        <v>147</v>
      </c>
      <c r="B93" s="148" t="s">
        <v>148</v>
      </c>
    </row>
    <row r="94" spans="1:2" hidden="1">
      <c r="A94" s="148" t="s">
        <v>149</v>
      </c>
      <c r="B94" s="148" t="s">
        <v>150</v>
      </c>
    </row>
    <row r="95" spans="1:2" hidden="1">
      <c r="A95" s="148" t="s">
        <v>153</v>
      </c>
      <c r="B95" s="148" t="s">
        <v>154</v>
      </c>
    </row>
    <row r="96" spans="1:2" hidden="1">
      <c r="A96" s="148" t="s">
        <v>155</v>
      </c>
      <c r="B96" s="148" t="s">
        <v>156</v>
      </c>
    </row>
    <row r="97" spans="1:2" hidden="1">
      <c r="A97" s="148" t="s">
        <v>157</v>
      </c>
      <c r="B97" s="148" t="s">
        <v>158</v>
      </c>
    </row>
    <row r="98" spans="1:2" hidden="1">
      <c r="A98" s="148" t="s">
        <v>159</v>
      </c>
      <c r="B98" s="148" t="s">
        <v>23</v>
      </c>
    </row>
    <row r="99" spans="1:2" hidden="1">
      <c r="A99" s="148" t="s">
        <v>162</v>
      </c>
      <c r="B99" s="148" t="s">
        <v>163</v>
      </c>
    </row>
    <row r="100" spans="1:2" hidden="1">
      <c r="A100" s="148" t="s">
        <v>166</v>
      </c>
      <c r="B100" s="148" t="s">
        <v>167</v>
      </c>
    </row>
    <row r="101" spans="1:2" hidden="1">
      <c r="A101" s="148" t="s">
        <v>164</v>
      </c>
      <c r="B101" s="148" t="s">
        <v>165</v>
      </c>
    </row>
    <row r="102" spans="1:2" hidden="1">
      <c r="A102" s="148" t="s">
        <v>168</v>
      </c>
      <c r="B102" s="148" t="s">
        <v>169</v>
      </c>
    </row>
    <row r="103" spans="1:2" hidden="1">
      <c r="A103" s="148" t="s">
        <v>170</v>
      </c>
      <c r="B103" s="148" t="s">
        <v>171</v>
      </c>
    </row>
    <row r="104" spans="1:2" hidden="1">
      <c r="A104" s="148" t="s">
        <v>172</v>
      </c>
      <c r="B104" s="148" t="s">
        <v>173</v>
      </c>
    </row>
    <row r="105" spans="1:2" hidden="1">
      <c r="A105" s="148" t="s">
        <v>174</v>
      </c>
      <c r="B105" s="148" t="s">
        <v>175</v>
      </c>
    </row>
    <row r="106" spans="1:2" hidden="1">
      <c r="A106" s="148" t="s">
        <v>176</v>
      </c>
      <c r="B106" s="148" t="s">
        <v>177</v>
      </c>
    </row>
    <row r="107" spans="1:2" hidden="1">
      <c r="A107" s="148" t="s">
        <v>178</v>
      </c>
      <c r="B107" s="148" t="s">
        <v>179</v>
      </c>
    </row>
    <row r="108" spans="1:2" hidden="1">
      <c r="A108" s="148" t="s">
        <v>180</v>
      </c>
      <c r="B108" s="148" t="s">
        <v>181</v>
      </c>
    </row>
    <row r="109" spans="1:2" hidden="1">
      <c r="A109" s="148" t="s">
        <v>522</v>
      </c>
      <c r="B109" s="148" t="s">
        <v>523</v>
      </c>
    </row>
    <row r="110" spans="1:2" hidden="1">
      <c r="A110" s="148" t="s">
        <v>519</v>
      </c>
      <c r="B110" s="148" t="s">
        <v>21</v>
      </c>
    </row>
    <row r="111" spans="1:2" hidden="1">
      <c r="A111" s="148" t="s">
        <v>182</v>
      </c>
      <c r="B111" s="148" t="s">
        <v>183</v>
      </c>
    </row>
    <row r="112" spans="1:2" hidden="1">
      <c r="A112" s="148" t="s">
        <v>184</v>
      </c>
      <c r="B112" s="148" t="s">
        <v>185</v>
      </c>
    </row>
    <row r="113" spans="1:2" hidden="1">
      <c r="A113" s="148" t="s">
        <v>186</v>
      </c>
      <c r="B113" s="148" t="s">
        <v>187</v>
      </c>
    </row>
    <row r="114" spans="1:2" hidden="1">
      <c r="A114" s="148" t="s">
        <v>188</v>
      </c>
      <c r="B114" s="148" t="s">
        <v>189</v>
      </c>
    </row>
    <row r="115" spans="1:2" hidden="1">
      <c r="A115" s="148" t="s">
        <v>190</v>
      </c>
      <c r="B115" s="148" t="s">
        <v>191</v>
      </c>
    </row>
    <row r="116" spans="1:2" hidden="1">
      <c r="A116" s="148" t="s">
        <v>192</v>
      </c>
      <c r="B116" s="148" t="s">
        <v>51</v>
      </c>
    </row>
    <row r="117" spans="1:2" hidden="1">
      <c r="A117" s="148" t="s">
        <v>193</v>
      </c>
      <c r="B117" s="148" t="s">
        <v>194</v>
      </c>
    </row>
    <row r="118" spans="1:2" hidden="1">
      <c r="A118" s="148" t="s">
        <v>195</v>
      </c>
      <c r="B118" s="148" t="s">
        <v>196</v>
      </c>
    </row>
    <row r="119" spans="1:2" hidden="1">
      <c r="A119" s="148" t="s">
        <v>197</v>
      </c>
      <c r="B119" s="148" t="s">
        <v>198</v>
      </c>
    </row>
    <row r="120" spans="1:2" hidden="1">
      <c r="A120" s="148" t="s">
        <v>199</v>
      </c>
      <c r="B120" s="148" t="s">
        <v>38</v>
      </c>
    </row>
    <row r="121" spans="1:2" hidden="1">
      <c r="A121" s="148" t="s">
        <v>200</v>
      </c>
      <c r="B121" s="148" t="s">
        <v>608</v>
      </c>
    </row>
    <row r="122" spans="1:2" hidden="1">
      <c r="A122" s="148" t="s">
        <v>498</v>
      </c>
      <c r="B122" s="148" t="s">
        <v>626</v>
      </c>
    </row>
    <row r="123" spans="1:2" hidden="1">
      <c r="A123" s="148" t="s">
        <v>201</v>
      </c>
      <c r="B123" s="148" t="s">
        <v>609</v>
      </c>
    </row>
    <row r="124" spans="1:2" hidden="1">
      <c r="A124" s="148" t="s">
        <v>290</v>
      </c>
      <c r="B124" s="148" t="s">
        <v>291</v>
      </c>
    </row>
    <row r="125" spans="1:2" hidden="1">
      <c r="A125" s="148" t="s">
        <v>202</v>
      </c>
      <c r="B125" s="148" t="s">
        <v>203</v>
      </c>
    </row>
    <row r="126" spans="1:2" hidden="1">
      <c r="A126" s="148" t="s">
        <v>206</v>
      </c>
      <c r="B126" s="148" t="s">
        <v>207</v>
      </c>
    </row>
    <row r="127" spans="1:2" hidden="1">
      <c r="A127" s="148" t="s">
        <v>204</v>
      </c>
      <c r="B127" s="148" t="s">
        <v>205</v>
      </c>
    </row>
    <row r="128" spans="1:2" hidden="1">
      <c r="A128" s="148" t="s">
        <v>208</v>
      </c>
      <c r="B128" s="148" t="s">
        <v>209</v>
      </c>
    </row>
    <row r="129" spans="1:2" hidden="1">
      <c r="A129" s="148" t="s">
        <v>210</v>
      </c>
      <c r="B129" s="148" t="s">
        <v>211</v>
      </c>
    </row>
    <row r="130" spans="1:2" hidden="1">
      <c r="A130" s="148" t="s">
        <v>212</v>
      </c>
      <c r="B130" s="148" t="s">
        <v>213</v>
      </c>
    </row>
    <row r="131" spans="1:2" hidden="1">
      <c r="A131" s="148" t="s">
        <v>214</v>
      </c>
      <c r="B131" s="148" t="s">
        <v>610</v>
      </c>
    </row>
    <row r="132" spans="1:2" hidden="1">
      <c r="A132" s="148" t="s">
        <v>219</v>
      </c>
      <c r="B132" s="148" t="s">
        <v>220</v>
      </c>
    </row>
    <row r="133" spans="1:2" hidden="1">
      <c r="A133" s="148" t="s">
        <v>215</v>
      </c>
      <c r="B133" s="148" t="s">
        <v>216</v>
      </c>
    </row>
    <row r="134" spans="1:2" hidden="1">
      <c r="A134" s="148" t="s">
        <v>217</v>
      </c>
      <c r="B134" s="148" t="s">
        <v>611</v>
      </c>
    </row>
    <row r="135" spans="1:2" hidden="1">
      <c r="A135" s="148" t="s">
        <v>218</v>
      </c>
      <c r="B135" s="148" t="s">
        <v>33</v>
      </c>
    </row>
    <row r="136" spans="1:2" hidden="1">
      <c r="A136" s="148" t="s">
        <v>221</v>
      </c>
      <c r="B136" s="148" t="s">
        <v>222</v>
      </c>
    </row>
    <row r="137" spans="1:2" hidden="1">
      <c r="A137" s="148" t="s">
        <v>223</v>
      </c>
      <c r="B137" s="148" t="s">
        <v>224</v>
      </c>
    </row>
    <row r="138" spans="1:2" hidden="1">
      <c r="A138" s="148" t="s">
        <v>225</v>
      </c>
      <c r="B138" s="148" t="s">
        <v>226</v>
      </c>
    </row>
    <row r="139" spans="1:2" hidden="1">
      <c r="A139" s="148" t="s">
        <v>227</v>
      </c>
      <c r="B139" s="148" t="s">
        <v>612</v>
      </c>
    </row>
    <row r="140" spans="1:2" hidden="1">
      <c r="A140" s="148" t="s">
        <v>228</v>
      </c>
      <c r="B140" s="148" t="s">
        <v>229</v>
      </c>
    </row>
    <row r="141" spans="1:2" hidden="1">
      <c r="A141" s="148" t="s">
        <v>230</v>
      </c>
      <c r="B141" s="148" t="s">
        <v>46</v>
      </c>
    </row>
    <row r="142" spans="1:2" hidden="1">
      <c r="A142" s="148" t="s">
        <v>231</v>
      </c>
      <c r="B142" s="148" t="s">
        <v>232</v>
      </c>
    </row>
    <row r="143" spans="1:2" hidden="1">
      <c r="A143" s="148" t="s">
        <v>235</v>
      </c>
      <c r="B143" s="148" t="s">
        <v>236</v>
      </c>
    </row>
    <row r="144" spans="1:2" hidden="1">
      <c r="A144" s="148" t="s">
        <v>237</v>
      </c>
      <c r="B144" s="148" t="s">
        <v>238</v>
      </c>
    </row>
    <row r="145" spans="1:2" hidden="1">
      <c r="A145" s="148" t="s">
        <v>239</v>
      </c>
      <c r="B145" s="148" t="s">
        <v>56</v>
      </c>
    </row>
    <row r="146" spans="1:2" hidden="1">
      <c r="A146" s="148" t="s">
        <v>341</v>
      </c>
      <c r="B146" s="148" t="s">
        <v>619</v>
      </c>
    </row>
    <row r="147" spans="1:2" hidden="1">
      <c r="A147" s="148" t="s">
        <v>240</v>
      </c>
      <c r="B147" s="148" t="s">
        <v>34</v>
      </c>
    </row>
    <row r="148" spans="1:2" hidden="1">
      <c r="A148" s="148" t="s">
        <v>241</v>
      </c>
      <c r="B148" s="148" t="s">
        <v>242</v>
      </c>
    </row>
    <row r="149" spans="1:2" hidden="1">
      <c r="A149" s="148" t="s">
        <v>243</v>
      </c>
      <c r="B149" s="148" t="s">
        <v>613</v>
      </c>
    </row>
    <row r="150" spans="1:2" hidden="1">
      <c r="A150" s="148" t="s">
        <v>244</v>
      </c>
      <c r="B150" s="148" t="s">
        <v>614</v>
      </c>
    </row>
    <row r="151" spans="1:2" hidden="1">
      <c r="A151" s="148" t="s">
        <v>247</v>
      </c>
      <c r="B151" s="148" t="s">
        <v>248</v>
      </c>
    </row>
    <row r="152" spans="1:2" hidden="1">
      <c r="A152" s="148" t="s">
        <v>249</v>
      </c>
      <c r="B152" s="148" t="s">
        <v>250</v>
      </c>
    </row>
    <row r="153" spans="1:2" hidden="1">
      <c r="A153" s="148" t="s">
        <v>245</v>
      </c>
      <c r="B153" s="148" t="s">
        <v>246</v>
      </c>
    </row>
    <row r="154" spans="1:2" hidden="1">
      <c r="A154" s="148" t="s">
        <v>251</v>
      </c>
      <c r="B154" s="148" t="s">
        <v>252</v>
      </c>
    </row>
    <row r="155" spans="1:2" hidden="1">
      <c r="A155" s="148" t="s">
        <v>253</v>
      </c>
      <c r="B155" s="148" t="s">
        <v>254</v>
      </c>
    </row>
    <row r="156" spans="1:2" hidden="1">
      <c r="A156" s="148" t="s">
        <v>255</v>
      </c>
      <c r="B156" s="148" t="s">
        <v>256</v>
      </c>
    </row>
    <row r="157" spans="1:2" hidden="1">
      <c r="A157" s="148" t="s">
        <v>257</v>
      </c>
      <c r="B157" s="148" t="s">
        <v>53</v>
      </c>
    </row>
    <row r="158" spans="1:2" hidden="1">
      <c r="A158" s="148" t="s">
        <v>258</v>
      </c>
      <c r="B158" s="148" t="s">
        <v>42</v>
      </c>
    </row>
    <row r="159" spans="1:2" hidden="1">
      <c r="A159" s="148" t="s">
        <v>476</v>
      </c>
      <c r="B159" s="148" t="s">
        <v>477</v>
      </c>
    </row>
    <row r="160" spans="1:2" hidden="1">
      <c r="A160" s="148" t="s">
        <v>259</v>
      </c>
      <c r="B160" s="148" t="s">
        <v>48</v>
      </c>
    </row>
    <row r="161" spans="1:2" hidden="1">
      <c r="A161" s="148" t="s">
        <v>260</v>
      </c>
      <c r="B161" s="148" t="s">
        <v>261</v>
      </c>
    </row>
    <row r="162" spans="1:2" hidden="1">
      <c r="A162" s="148" t="s">
        <v>262</v>
      </c>
      <c r="B162" s="148" t="s">
        <v>615</v>
      </c>
    </row>
    <row r="163" spans="1:2" hidden="1">
      <c r="A163" s="148" t="s">
        <v>263</v>
      </c>
      <c r="B163" s="148" t="s">
        <v>616</v>
      </c>
    </row>
    <row r="164" spans="1:2" hidden="1">
      <c r="A164" s="148" t="s">
        <v>264</v>
      </c>
      <c r="B164" s="148" t="s">
        <v>20</v>
      </c>
    </row>
    <row r="165" spans="1:2" hidden="1">
      <c r="A165" s="148" t="s">
        <v>265</v>
      </c>
      <c r="B165" s="148" t="s">
        <v>266</v>
      </c>
    </row>
    <row r="166" spans="1:2" hidden="1">
      <c r="A166" s="148" t="s">
        <v>267</v>
      </c>
      <c r="B166" s="148" t="s">
        <v>7</v>
      </c>
    </row>
    <row r="167" spans="1:2" hidden="1">
      <c r="A167" s="148" t="s">
        <v>268</v>
      </c>
      <c r="B167" s="148" t="s">
        <v>54</v>
      </c>
    </row>
    <row r="168" spans="1:2" hidden="1">
      <c r="A168" s="148" t="s">
        <v>269</v>
      </c>
      <c r="B168" s="148" t="s">
        <v>270</v>
      </c>
    </row>
    <row r="169" spans="1:2" hidden="1">
      <c r="A169" s="148" t="s">
        <v>297</v>
      </c>
      <c r="B169" s="148" t="s">
        <v>298</v>
      </c>
    </row>
    <row r="170" spans="1:2" hidden="1">
      <c r="A170" s="148" t="s">
        <v>271</v>
      </c>
      <c r="B170" s="148" t="s">
        <v>13</v>
      </c>
    </row>
    <row r="171" spans="1:2" hidden="1">
      <c r="A171" s="148" t="s">
        <v>272</v>
      </c>
      <c r="B171" s="148" t="s">
        <v>39</v>
      </c>
    </row>
    <row r="172" spans="1:2" hidden="1">
      <c r="A172" s="148" t="s">
        <v>278</v>
      </c>
      <c r="B172" s="148" t="s">
        <v>279</v>
      </c>
    </row>
    <row r="173" spans="1:2" hidden="1">
      <c r="A173" s="148" t="s">
        <v>276</v>
      </c>
      <c r="B173" s="148" t="s">
        <v>277</v>
      </c>
    </row>
    <row r="174" spans="1:2" hidden="1">
      <c r="A174" s="148" t="s">
        <v>273</v>
      </c>
      <c r="B174" s="148" t="s">
        <v>37</v>
      </c>
    </row>
    <row r="175" spans="1:2" hidden="1">
      <c r="A175" s="148" t="s">
        <v>282</v>
      </c>
      <c r="B175" s="148" t="s">
        <v>283</v>
      </c>
    </row>
    <row r="176" spans="1:2" hidden="1">
      <c r="A176" s="148" t="s">
        <v>284</v>
      </c>
      <c r="B176" s="148" t="s">
        <v>285</v>
      </c>
    </row>
    <row r="177" spans="1:2" hidden="1">
      <c r="A177" s="148" t="s">
        <v>274</v>
      </c>
      <c r="B177" s="148" t="s">
        <v>275</v>
      </c>
    </row>
    <row r="178" spans="1:2" hidden="1">
      <c r="A178" s="148" t="s">
        <v>286</v>
      </c>
      <c r="B178" s="148" t="s">
        <v>287</v>
      </c>
    </row>
    <row r="179" spans="1:2" hidden="1">
      <c r="A179" s="148" t="s">
        <v>288</v>
      </c>
      <c r="B179" s="148" t="s">
        <v>289</v>
      </c>
    </row>
    <row r="180" spans="1:2" hidden="1">
      <c r="A180" s="148" t="s">
        <v>292</v>
      </c>
      <c r="B180" s="148" t="s">
        <v>293</v>
      </c>
    </row>
    <row r="181" spans="1:2" hidden="1">
      <c r="A181" s="148" t="s">
        <v>294</v>
      </c>
      <c r="B181" s="148" t="s">
        <v>30</v>
      </c>
    </row>
    <row r="182" spans="1:2" hidden="1">
      <c r="A182" s="148" t="s">
        <v>295</v>
      </c>
      <c r="B182" s="148" t="s">
        <v>296</v>
      </c>
    </row>
    <row r="183" spans="1:2" hidden="1">
      <c r="A183" s="148" t="s">
        <v>280</v>
      </c>
      <c r="B183" s="148" t="s">
        <v>281</v>
      </c>
    </row>
    <row r="184" spans="1:2" hidden="1">
      <c r="A184" s="148" t="s">
        <v>299</v>
      </c>
      <c r="B184" s="148" t="s">
        <v>300</v>
      </c>
    </row>
    <row r="185" spans="1:2" hidden="1">
      <c r="A185" s="148" t="s">
        <v>301</v>
      </c>
      <c r="B185" s="148" t="s">
        <v>302</v>
      </c>
    </row>
    <row r="186" spans="1:2" hidden="1">
      <c r="A186" s="148" t="s">
        <v>303</v>
      </c>
      <c r="B186" s="148" t="s">
        <v>304</v>
      </c>
    </row>
    <row r="187" spans="1:2" hidden="1">
      <c r="A187" s="148" t="s">
        <v>305</v>
      </c>
      <c r="B187" s="148" t="s">
        <v>617</v>
      </c>
    </row>
    <row r="188" spans="1:2" hidden="1">
      <c r="A188" s="148" t="s">
        <v>306</v>
      </c>
      <c r="B188" s="148" t="s">
        <v>307</v>
      </c>
    </row>
    <row r="189" spans="1:2" hidden="1">
      <c r="A189" s="148" t="s">
        <v>310</v>
      </c>
      <c r="B189" s="148" t="s">
        <v>311</v>
      </c>
    </row>
    <row r="190" spans="1:2" hidden="1">
      <c r="A190" s="148" t="s">
        <v>312</v>
      </c>
      <c r="B190" s="148" t="s">
        <v>313</v>
      </c>
    </row>
    <row r="191" spans="1:2" hidden="1">
      <c r="A191" s="148" t="s">
        <v>314</v>
      </c>
      <c r="B191" s="148" t="s">
        <v>28</v>
      </c>
    </row>
    <row r="192" spans="1:2" hidden="1">
      <c r="A192" s="148" t="s">
        <v>315</v>
      </c>
      <c r="B192" s="148" t="s">
        <v>316</v>
      </c>
    </row>
    <row r="193" spans="1:2" hidden="1">
      <c r="A193" s="148" t="s">
        <v>317</v>
      </c>
      <c r="B193" s="148" t="s">
        <v>318</v>
      </c>
    </row>
    <row r="194" spans="1:2" hidden="1">
      <c r="A194" s="148" t="s">
        <v>308</v>
      </c>
      <c r="B194" s="148" t="s">
        <v>309</v>
      </c>
    </row>
    <row r="195" spans="1:2" hidden="1">
      <c r="A195" s="148" t="s">
        <v>319</v>
      </c>
      <c r="B195" s="148" t="s">
        <v>320</v>
      </c>
    </row>
    <row r="196" spans="1:2" hidden="1">
      <c r="A196" s="148" t="s">
        <v>321</v>
      </c>
      <c r="B196" s="148" t="s">
        <v>322</v>
      </c>
    </row>
    <row r="197" spans="1:2" hidden="1">
      <c r="A197" s="148" t="s">
        <v>323</v>
      </c>
      <c r="B197" s="148" t="s">
        <v>324</v>
      </c>
    </row>
    <row r="198" spans="1:2" hidden="1">
      <c r="A198" s="148" t="s">
        <v>325</v>
      </c>
      <c r="B198" s="148" t="s">
        <v>326</v>
      </c>
    </row>
    <row r="199" spans="1:2" hidden="1">
      <c r="A199" s="148" t="s">
        <v>327</v>
      </c>
      <c r="B199" s="148" t="s">
        <v>328</v>
      </c>
    </row>
    <row r="200" spans="1:2" hidden="1">
      <c r="A200" s="148" t="s">
        <v>329</v>
      </c>
      <c r="B200" s="148" t="s">
        <v>330</v>
      </c>
    </row>
    <row r="201" spans="1:2" hidden="1">
      <c r="A201" s="148" t="s">
        <v>331</v>
      </c>
      <c r="B201" s="148" t="s">
        <v>14</v>
      </c>
    </row>
    <row r="202" spans="1:2" hidden="1">
      <c r="A202" s="148" t="s">
        <v>332</v>
      </c>
      <c r="B202" s="148" t="s">
        <v>333</v>
      </c>
    </row>
    <row r="203" spans="1:2" hidden="1">
      <c r="A203" s="148" t="s">
        <v>602</v>
      </c>
      <c r="B203" s="148" t="s">
        <v>628</v>
      </c>
    </row>
    <row r="204" spans="1:2" hidden="1">
      <c r="A204" s="148" t="s">
        <v>334</v>
      </c>
      <c r="B204" s="148" t="s">
        <v>618</v>
      </c>
    </row>
    <row r="205" spans="1:2" hidden="1">
      <c r="A205" s="148" t="s">
        <v>335</v>
      </c>
      <c r="B205" s="148" t="s">
        <v>336</v>
      </c>
    </row>
    <row r="206" spans="1:2" hidden="1">
      <c r="A206" s="148" t="s">
        <v>337</v>
      </c>
      <c r="B206" s="148" t="s">
        <v>338</v>
      </c>
    </row>
    <row r="207" spans="1:2" hidden="1">
      <c r="A207" s="148" t="s">
        <v>339</v>
      </c>
      <c r="B207" s="148" t="s">
        <v>340</v>
      </c>
    </row>
    <row r="208" spans="1:2" hidden="1">
      <c r="A208" s="148" t="s">
        <v>342</v>
      </c>
      <c r="B208" s="148" t="s">
        <v>343</v>
      </c>
    </row>
    <row r="209" spans="1:2" hidden="1">
      <c r="A209" s="148" t="s">
        <v>344</v>
      </c>
      <c r="B209" s="148" t="s">
        <v>620</v>
      </c>
    </row>
    <row r="210" spans="1:2" hidden="1">
      <c r="A210" s="148" t="s">
        <v>345</v>
      </c>
      <c r="B210" s="148" t="s">
        <v>621</v>
      </c>
    </row>
    <row r="211" spans="1:2" hidden="1">
      <c r="A211" s="148" t="s">
        <v>346</v>
      </c>
      <c r="B211" s="148" t="s">
        <v>622</v>
      </c>
    </row>
    <row r="212" spans="1:2" hidden="1">
      <c r="A212" s="148" t="s">
        <v>347</v>
      </c>
      <c r="B212" s="148" t="s">
        <v>348</v>
      </c>
    </row>
    <row r="213" spans="1:2" hidden="1">
      <c r="A213" s="148" t="s">
        <v>370</v>
      </c>
      <c r="B213" s="148" t="s">
        <v>625</v>
      </c>
    </row>
    <row r="214" spans="1:2" hidden="1">
      <c r="A214" s="148" t="s">
        <v>349</v>
      </c>
      <c r="B214" s="148" t="s">
        <v>350</v>
      </c>
    </row>
    <row r="215" spans="1:2" hidden="1">
      <c r="A215" s="148" t="s">
        <v>351</v>
      </c>
      <c r="B215" s="148" t="s">
        <v>29</v>
      </c>
    </row>
    <row r="216" spans="1:2" hidden="1">
      <c r="A216" s="148" t="s">
        <v>353</v>
      </c>
      <c r="B216" s="148" t="s">
        <v>354</v>
      </c>
    </row>
    <row r="217" spans="1:2" hidden="1">
      <c r="A217" s="148" t="s">
        <v>352</v>
      </c>
      <c r="B217" s="148" t="s">
        <v>623</v>
      </c>
    </row>
    <row r="218" spans="1:2" hidden="1">
      <c r="A218" s="148" t="s">
        <v>453</v>
      </c>
      <c r="B218" s="148" t="s">
        <v>454</v>
      </c>
    </row>
    <row r="219" spans="1:2" hidden="1">
      <c r="A219" s="148" t="s">
        <v>355</v>
      </c>
      <c r="B219" s="148" t="s">
        <v>47</v>
      </c>
    </row>
    <row r="220" spans="1:2" hidden="1">
      <c r="A220" s="148" t="s">
        <v>356</v>
      </c>
      <c r="B220" s="148" t="s">
        <v>357</v>
      </c>
    </row>
    <row r="221" spans="1:2" hidden="1">
      <c r="A221" s="148" t="s">
        <v>358</v>
      </c>
      <c r="B221" s="148" t="s">
        <v>359</v>
      </c>
    </row>
    <row r="222" spans="1:2" hidden="1">
      <c r="A222" s="148" t="s">
        <v>360</v>
      </c>
      <c r="B222" s="148" t="s">
        <v>361</v>
      </c>
    </row>
    <row r="223" spans="1:2" hidden="1">
      <c r="A223" s="148" t="s">
        <v>362</v>
      </c>
      <c r="B223" s="148" t="s">
        <v>624</v>
      </c>
    </row>
    <row r="224" spans="1:2" hidden="1">
      <c r="A224" s="148" t="s">
        <v>363</v>
      </c>
      <c r="B224" s="148" t="s">
        <v>364</v>
      </c>
    </row>
    <row r="225" spans="1:2" hidden="1">
      <c r="A225" s="148" t="s">
        <v>365</v>
      </c>
      <c r="B225" s="148" t="s">
        <v>366</v>
      </c>
    </row>
    <row r="226" spans="1:2" hidden="1">
      <c r="A226" s="148" t="s">
        <v>367</v>
      </c>
      <c r="B226" s="148" t="s">
        <v>368</v>
      </c>
    </row>
    <row r="227" spans="1:2" hidden="1">
      <c r="A227" s="148" t="s">
        <v>369</v>
      </c>
      <c r="B227" s="148" t="s">
        <v>9</v>
      </c>
    </row>
    <row r="228" spans="1:2" hidden="1">
      <c r="A228" s="148" t="s">
        <v>371</v>
      </c>
      <c r="B228" s="148" t="s">
        <v>372</v>
      </c>
    </row>
    <row r="229" spans="1:2" hidden="1">
      <c r="A229" s="148" t="s">
        <v>373</v>
      </c>
      <c r="B229" s="148" t="s">
        <v>36</v>
      </c>
    </row>
    <row r="230" spans="1:2" hidden="1">
      <c r="A230" s="148" t="s">
        <v>374</v>
      </c>
      <c r="B230" s="148" t="s">
        <v>375</v>
      </c>
    </row>
    <row r="231" spans="1:2" hidden="1">
      <c r="A231" s="148" t="s">
        <v>594</v>
      </c>
      <c r="B231" s="148" t="s">
        <v>595</v>
      </c>
    </row>
    <row r="232" spans="1:2" hidden="1">
      <c r="A232" s="148" t="s">
        <v>376</v>
      </c>
      <c r="B232" s="148" t="s">
        <v>41</v>
      </c>
    </row>
    <row r="233" spans="1:2" hidden="1">
      <c r="A233" s="148" t="s">
        <v>377</v>
      </c>
      <c r="B233" s="148" t="s">
        <v>378</v>
      </c>
    </row>
    <row r="234" spans="1:2" hidden="1">
      <c r="A234" s="148" t="s">
        <v>381</v>
      </c>
      <c r="B234" s="148" t="s">
        <v>382</v>
      </c>
    </row>
    <row r="235" spans="1:2" hidden="1">
      <c r="A235" s="148" t="s">
        <v>383</v>
      </c>
      <c r="B235" s="148" t="s">
        <v>11</v>
      </c>
    </row>
    <row r="236" spans="1:2" hidden="1">
      <c r="A236" s="148" t="s">
        <v>388</v>
      </c>
      <c r="B236" s="148" t="s">
        <v>52</v>
      </c>
    </row>
    <row r="237" spans="1:2" hidden="1">
      <c r="A237" s="148" t="s">
        <v>389</v>
      </c>
      <c r="B237" s="148" t="s">
        <v>390</v>
      </c>
    </row>
    <row r="238" spans="1:2" hidden="1">
      <c r="A238" s="148" t="s">
        <v>391</v>
      </c>
      <c r="B238" s="148" t="s">
        <v>24</v>
      </c>
    </row>
    <row r="239" spans="1:2" hidden="1">
      <c r="A239" s="148" t="s">
        <v>392</v>
      </c>
      <c r="B239" s="148" t="s">
        <v>393</v>
      </c>
    </row>
    <row r="240" spans="1:2" hidden="1">
      <c r="A240" s="148" t="s">
        <v>394</v>
      </c>
      <c r="B240" s="148" t="s">
        <v>395</v>
      </c>
    </row>
    <row r="241" spans="1:2" hidden="1">
      <c r="A241" s="148" t="s">
        <v>396</v>
      </c>
      <c r="B241" s="148" t="s">
        <v>397</v>
      </c>
    </row>
    <row r="242" spans="1:2" hidden="1">
      <c r="A242" s="148" t="s">
        <v>398</v>
      </c>
      <c r="B242" s="148" t="s">
        <v>35</v>
      </c>
    </row>
    <row r="243" spans="1:2" hidden="1">
      <c r="A243" s="148" t="s">
        <v>399</v>
      </c>
      <c r="B243" s="148" t="s">
        <v>400</v>
      </c>
    </row>
    <row r="244" spans="1:2" hidden="1">
      <c r="A244" s="148" t="s">
        <v>403</v>
      </c>
      <c r="B244" s="148" t="s">
        <v>404</v>
      </c>
    </row>
    <row r="245" spans="1:2" hidden="1">
      <c r="A245" s="148" t="s">
        <v>401</v>
      </c>
      <c r="B245" s="148" t="s">
        <v>402</v>
      </c>
    </row>
    <row r="246" spans="1:2" hidden="1">
      <c r="A246" s="148" t="s">
        <v>405</v>
      </c>
      <c r="B246" s="148" t="s">
        <v>406</v>
      </c>
    </row>
    <row r="247" spans="1:2" hidden="1">
      <c r="A247" s="148" t="s">
        <v>407</v>
      </c>
      <c r="B247" s="148" t="s">
        <v>10</v>
      </c>
    </row>
    <row r="248" spans="1:2" hidden="1">
      <c r="A248" s="148" t="s">
        <v>408</v>
      </c>
      <c r="B248" s="148" t="s">
        <v>409</v>
      </c>
    </row>
    <row r="249" spans="1:2" hidden="1">
      <c r="A249" s="148" t="s">
        <v>410</v>
      </c>
      <c r="B249" s="148" t="s">
        <v>411</v>
      </c>
    </row>
    <row r="250" spans="1:2" hidden="1">
      <c r="A250" s="148" t="s">
        <v>412</v>
      </c>
      <c r="B250" s="148" t="s">
        <v>413</v>
      </c>
    </row>
    <row r="251" spans="1:2" hidden="1">
      <c r="A251" s="148" t="s">
        <v>416</v>
      </c>
      <c r="B251" s="148" t="s">
        <v>417</v>
      </c>
    </row>
    <row r="252" spans="1:2" hidden="1">
      <c r="A252" s="148" t="s">
        <v>418</v>
      </c>
      <c r="B252" s="148" t="s">
        <v>18</v>
      </c>
    </row>
    <row r="253" spans="1:2" hidden="1">
      <c r="A253" s="148" t="s">
        <v>419</v>
      </c>
      <c r="B253" s="148" t="s">
        <v>420</v>
      </c>
    </row>
    <row r="254" spans="1:2" hidden="1">
      <c r="A254" s="148" t="s">
        <v>414</v>
      </c>
      <c r="B254" s="148" t="s">
        <v>415</v>
      </c>
    </row>
    <row r="255" spans="1:2" hidden="1">
      <c r="A255" s="148" t="s">
        <v>421</v>
      </c>
      <c r="B255" s="148" t="s">
        <v>422</v>
      </c>
    </row>
    <row r="256" spans="1:2" hidden="1">
      <c r="A256" s="148" t="s">
        <v>425</v>
      </c>
      <c r="B256" s="148" t="s">
        <v>426</v>
      </c>
    </row>
    <row r="257" spans="1:2" hidden="1">
      <c r="A257" s="148" t="s">
        <v>386</v>
      </c>
      <c r="B257" s="148" t="s">
        <v>387</v>
      </c>
    </row>
    <row r="258" spans="1:2" hidden="1">
      <c r="A258" s="148" t="s">
        <v>427</v>
      </c>
      <c r="B258" s="148" t="s">
        <v>428</v>
      </c>
    </row>
    <row r="259" spans="1:2" hidden="1">
      <c r="A259" s="148" t="s">
        <v>430</v>
      </c>
      <c r="B259" s="148" t="s">
        <v>431</v>
      </c>
    </row>
    <row r="260" spans="1:2" hidden="1">
      <c r="A260" s="148" t="s">
        <v>429</v>
      </c>
      <c r="B260" s="148" t="s">
        <v>15</v>
      </c>
    </row>
    <row r="261" spans="1:2" hidden="1">
      <c r="A261" s="148" t="s">
        <v>598</v>
      </c>
      <c r="B261" s="148" t="s">
        <v>599</v>
      </c>
    </row>
    <row r="262" spans="1:2" hidden="1">
      <c r="A262" s="148" t="s">
        <v>434</v>
      </c>
      <c r="B262" s="148" t="s">
        <v>435</v>
      </c>
    </row>
    <row r="263" spans="1:2" hidden="1">
      <c r="A263" s="148" t="s">
        <v>436</v>
      </c>
      <c r="B263" s="148" t="s">
        <v>12</v>
      </c>
    </row>
    <row r="264" spans="1:2" hidden="1">
      <c r="A264" s="148" t="s">
        <v>437</v>
      </c>
      <c r="B264" s="148" t="s">
        <v>438</v>
      </c>
    </row>
    <row r="265" spans="1:2" hidden="1">
      <c r="A265" s="148" t="s">
        <v>439</v>
      </c>
      <c r="B265" s="148" t="s">
        <v>440</v>
      </c>
    </row>
    <row r="266" spans="1:2" hidden="1">
      <c r="A266" s="148" t="s">
        <v>443</v>
      </c>
      <c r="B266" s="148" t="s">
        <v>444</v>
      </c>
    </row>
    <row r="267" spans="1:2" hidden="1">
      <c r="A267" s="148" t="s">
        <v>441</v>
      </c>
      <c r="B267" s="148" t="s">
        <v>442</v>
      </c>
    </row>
    <row r="268" spans="1:2" hidden="1">
      <c r="A268" s="148" t="s">
        <v>445</v>
      </c>
      <c r="B268" s="148" t="s">
        <v>446</v>
      </c>
    </row>
    <row r="269" spans="1:2" hidden="1">
      <c r="A269" s="148" t="s">
        <v>447</v>
      </c>
      <c r="B269" s="148" t="s">
        <v>448</v>
      </c>
    </row>
    <row r="270" spans="1:2" hidden="1">
      <c r="A270" s="148" t="s">
        <v>449</v>
      </c>
      <c r="B270" s="148" t="s">
        <v>450</v>
      </c>
    </row>
    <row r="271" spans="1:2" hidden="1">
      <c r="A271" s="148" t="s">
        <v>451</v>
      </c>
      <c r="B271" s="148" t="s">
        <v>452</v>
      </c>
    </row>
    <row r="272" spans="1:2" hidden="1">
      <c r="A272" s="148" t="s">
        <v>455</v>
      </c>
      <c r="B272" s="148" t="s">
        <v>27</v>
      </c>
    </row>
    <row r="273" spans="1:2" hidden="1">
      <c r="A273" s="148" t="s">
        <v>456</v>
      </c>
      <c r="B273" s="148" t="s">
        <v>457</v>
      </c>
    </row>
    <row r="274" spans="1:2" hidden="1">
      <c r="A274" s="148" t="s">
        <v>458</v>
      </c>
      <c r="B274" s="148" t="s">
        <v>459</v>
      </c>
    </row>
    <row r="275" spans="1:2" hidden="1">
      <c r="A275" s="148" t="s">
        <v>460</v>
      </c>
      <c r="B275" s="148" t="s">
        <v>461</v>
      </c>
    </row>
    <row r="276" spans="1:2" hidden="1">
      <c r="A276" s="148" t="s">
        <v>379</v>
      </c>
      <c r="B276" s="148" t="s">
        <v>380</v>
      </c>
    </row>
    <row r="277" spans="1:2" hidden="1">
      <c r="A277" s="148" t="s">
        <v>462</v>
      </c>
      <c r="B277" s="148" t="s">
        <v>463</v>
      </c>
    </row>
    <row r="278" spans="1:2" hidden="1">
      <c r="A278" s="148" t="s">
        <v>464</v>
      </c>
      <c r="B278" s="148" t="s">
        <v>465</v>
      </c>
    </row>
    <row r="279" spans="1:2" hidden="1">
      <c r="A279" s="148" t="s">
        <v>466</v>
      </c>
      <c r="B279" s="148" t="s">
        <v>467</v>
      </c>
    </row>
    <row r="280" spans="1:2" hidden="1">
      <c r="A280" s="148" t="s">
        <v>468</v>
      </c>
      <c r="B280" s="148" t="s">
        <v>469</v>
      </c>
    </row>
    <row r="281" spans="1:2" hidden="1">
      <c r="A281" s="148" t="s">
        <v>470</v>
      </c>
      <c r="B281" s="148" t="s">
        <v>471</v>
      </c>
    </row>
    <row r="282" spans="1:2" hidden="1">
      <c r="A282" s="148" t="s">
        <v>472</v>
      </c>
      <c r="B282" s="148" t="s">
        <v>473</v>
      </c>
    </row>
    <row r="283" spans="1:2" hidden="1">
      <c r="A283" s="148" t="s">
        <v>474</v>
      </c>
      <c r="B283" s="148" t="s">
        <v>475</v>
      </c>
    </row>
    <row r="284" spans="1:2" hidden="1">
      <c r="A284" s="148" t="s">
        <v>233</v>
      </c>
      <c r="B284" s="148" t="s">
        <v>234</v>
      </c>
    </row>
    <row r="285" spans="1:2" hidden="1">
      <c r="A285" s="148" t="s">
        <v>512</v>
      </c>
      <c r="B285" s="148" t="s">
        <v>513</v>
      </c>
    </row>
    <row r="286" spans="1:2" hidden="1">
      <c r="A286" s="148" t="s">
        <v>515</v>
      </c>
      <c r="B286" s="148" t="s">
        <v>516</v>
      </c>
    </row>
    <row r="287" spans="1:2" hidden="1">
      <c r="A287" s="148" t="s">
        <v>517</v>
      </c>
      <c r="B287" s="148" t="s">
        <v>518</v>
      </c>
    </row>
    <row r="288" spans="1:2" hidden="1">
      <c r="A288" s="148" t="s">
        <v>514</v>
      </c>
      <c r="B288" s="148" t="s">
        <v>25</v>
      </c>
    </row>
    <row r="289" spans="1:2" hidden="1">
      <c r="A289" s="148" t="s">
        <v>478</v>
      </c>
      <c r="B289" s="148" t="s">
        <v>479</v>
      </c>
    </row>
    <row r="290" spans="1:2" hidden="1">
      <c r="A290" s="148" t="s">
        <v>480</v>
      </c>
      <c r="B290" s="148" t="s">
        <v>481</v>
      </c>
    </row>
    <row r="291" spans="1:2" hidden="1">
      <c r="A291" s="148" t="s">
        <v>482</v>
      </c>
      <c r="B291" s="148" t="s">
        <v>55</v>
      </c>
    </row>
    <row r="292" spans="1:2" hidden="1">
      <c r="A292" s="148" t="s">
        <v>483</v>
      </c>
      <c r="B292" s="148" t="s">
        <v>484</v>
      </c>
    </row>
    <row r="293" spans="1:2" hidden="1">
      <c r="A293" s="148" t="s">
        <v>485</v>
      </c>
      <c r="B293" s="148" t="s">
        <v>486</v>
      </c>
    </row>
    <row r="294" spans="1:2" hidden="1">
      <c r="A294" s="148" t="s">
        <v>487</v>
      </c>
      <c r="B294" s="148" t="s">
        <v>488</v>
      </c>
    </row>
    <row r="295" spans="1:2" hidden="1">
      <c r="A295" s="148" t="s">
        <v>489</v>
      </c>
      <c r="B295" s="148" t="s">
        <v>490</v>
      </c>
    </row>
    <row r="296" spans="1:2" hidden="1">
      <c r="A296" s="148" t="s">
        <v>491</v>
      </c>
      <c r="B296" s="148" t="s">
        <v>492</v>
      </c>
    </row>
    <row r="297" spans="1:2" hidden="1">
      <c r="A297" s="148" t="s">
        <v>493</v>
      </c>
      <c r="B297" s="148" t="s">
        <v>494</v>
      </c>
    </row>
    <row r="298" spans="1:2" hidden="1">
      <c r="A298" s="148" t="s">
        <v>496</v>
      </c>
      <c r="B298" s="148" t="s">
        <v>497</v>
      </c>
    </row>
    <row r="299" spans="1:2" hidden="1">
      <c r="A299" s="148" t="s">
        <v>501</v>
      </c>
      <c r="B299" s="148" t="s">
        <v>502</v>
      </c>
    </row>
    <row r="300" spans="1:2" hidden="1">
      <c r="A300" s="148" t="s">
        <v>499</v>
      </c>
      <c r="B300" s="148" t="s">
        <v>500</v>
      </c>
    </row>
    <row r="301" spans="1:2" hidden="1">
      <c r="A301" s="148" t="s">
        <v>503</v>
      </c>
      <c r="B301" s="148" t="s">
        <v>504</v>
      </c>
    </row>
    <row r="302" spans="1:2" hidden="1">
      <c r="A302" s="148" t="s">
        <v>507</v>
      </c>
      <c r="B302" s="148" t="s">
        <v>508</v>
      </c>
    </row>
    <row r="303" spans="1:2" hidden="1">
      <c r="A303" s="148" t="s">
        <v>505</v>
      </c>
      <c r="B303" s="148" t="s">
        <v>506</v>
      </c>
    </row>
    <row r="304" spans="1:2" hidden="1">
      <c r="A304" s="148" t="s">
        <v>509</v>
      </c>
      <c r="B304" s="148" t="s">
        <v>17</v>
      </c>
    </row>
    <row r="305" spans="1:2" hidden="1">
      <c r="A305" s="148" t="s">
        <v>510</v>
      </c>
      <c r="B305" s="148" t="s">
        <v>511</v>
      </c>
    </row>
    <row r="306" spans="1:2" hidden="1">
      <c r="A306" s="148" t="s">
        <v>384</v>
      </c>
      <c r="B306" s="148" t="s">
        <v>385</v>
      </c>
    </row>
    <row r="307" spans="1:2" hidden="1">
      <c r="A307" s="148" t="s">
        <v>520</v>
      </c>
      <c r="B307" s="148" t="s">
        <v>521</v>
      </c>
    </row>
    <row r="308" spans="1:2" hidden="1">
      <c r="A308" s="148" t="s">
        <v>524</v>
      </c>
      <c r="B308" s="148" t="s">
        <v>525</v>
      </c>
    </row>
    <row r="309" spans="1:2" hidden="1">
      <c r="A309" s="148" t="s">
        <v>526</v>
      </c>
      <c r="B309" s="148" t="s">
        <v>31</v>
      </c>
    </row>
    <row r="310" spans="1:2" hidden="1">
      <c r="A310" s="148" t="s">
        <v>527</v>
      </c>
      <c r="B310" s="148" t="s">
        <v>528</v>
      </c>
    </row>
    <row r="311" spans="1:2" hidden="1">
      <c r="A311" s="148" t="s">
        <v>529</v>
      </c>
      <c r="B311" s="148" t="s">
        <v>530</v>
      </c>
    </row>
    <row r="312" spans="1:2" hidden="1">
      <c r="A312" s="148" t="s">
        <v>531</v>
      </c>
      <c r="B312" s="148" t="s">
        <v>532</v>
      </c>
    </row>
    <row r="313" spans="1:2" hidden="1">
      <c r="A313" s="148" t="s">
        <v>533</v>
      </c>
      <c r="B313" s="148" t="s">
        <v>534</v>
      </c>
    </row>
    <row r="314" spans="1:2" hidden="1">
      <c r="A314" s="148" t="s">
        <v>537</v>
      </c>
      <c r="B314" s="148" t="s">
        <v>538</v>
      </c>
    </row>
    <row r="315" spans="1:2" hidden="1">
      <c r="A315" s="148" t="s">
        <v>539</v>
      </c>
      <c r="B315" s="148" t="s">
        <v>540</v>
      </c>
    </row>
    <row r="316" spans="1:2" hidden="1">
      <c r="A316" s="148" t="s">
        <v>541</v>
      </c>
      <c r="B316" s="148" t="s">
        <v>542</v>
      </c>
    </row>
    <row r="317" spans="1:2" hidden="1">
      <c r="A317" s="148" t="s">
        <v>535</v>
      </c>
      <c r="B317" s="148" t="s">
        <v>536</v>
      </c>
    </row>
    <row r="318" spans="1:2" hidden="1">
      <c r="A318" s="148" t="s">
        <v>544</v>
      </c>
      <c r="B318" s="148" t="s">
        <v>545</v>
      </c>
    </row>
    <row r="319" spans="1:2" hidden="1">
      <c r="A319" s="148" t="s">
        <v>546</v>
      </c>
      <c r="B319" s="148" t="s">
        <v>547</v>
      </c>
    </row>
    <row r="320" spans="1:2" hidden="1">
      <c r="A320" s="148" t="s">
        <v>543</v>
      </c>
      <c r="B320" s="148" t="s">
        <v>43</v>
      </c>
    </row>
    <row r="321" spans="1:2" hidden="1">
      <c r="A321" s="148" t="s">
        <v>548</v>
      </c>
      <c r="B321" s="148" t="s">
        <v>8</v>
      </c>
    </row>
    <row r="322" spans="1:2" hidden="1">
      <c r="A322" s="148" t="s">
        <v>549</v>
      </c>
      <c r="B322" s="148" t="s">
        <v>550</v>
      </c>
    </row>
    <row r="323" spans="1:2" hidden="1">
      <c r="A323" s="148" t="s">
        <v>551</v>
      </c>
      <c r="B323" s="148" t="s">
        <v>26</v>
      </c>
    </row>
    <row r="324" spans="1:2" hidden="1">
      <c r="A324" s="148" t="s">
        <v>552</v>
      </c>
      <c r="B324" s="148" t="s">
        <v>32</v>
      </c>
    </row>
    <row r="325" spans="1:2" hidden="1">
      <c r="A325" s="148" t="s">
        <v>553</v>
      </c>
      <c r="B325" s="148" t="s">
        <v>627</v>
      </c>
    </row>
    <row r="326" spans="1:2" hidden="1">
      <c r="A326" s="148" t="s">
        <v>554</v>
      </c>
      <c r="B326" s="148" t="s">
        <v>555</v>
      </c>
    </row>
    <row r="327" spans="1:2" hidden="1">
      <c r="A327" s="148" t="s">
        <v>556</v>
      </c>
      <c r="B327" s="148" t="s">
        <v>557</v>
      </c>
    </row>
    <row r="328" spans="1:2" hidden="1">
      <c r="A328" s="148" t="s">
        <v>558</v>
      </c>
      <c r="B328" s="148" t="s">
        <v>559</v>
      </c>
    </row>
    <row r="329" spans="1:2" hidden="1">
      <c r="A329" s="148" t="s">
        <v>560</v>
      </c>
      <c r="B329" s="148" t="s">
        <v>561</v>
      </c>
    </row>
    <row r="330" spans="1:2" hidden="1">
      <c r="A330" s="148" t="s">
        <v>562</v>
      </c>
      <c r="B330" s="148" t="s">
        <v>563</v>
      </c>
    </row>
    <row r="331" spans="1:2" hidden="1">
      <c r="A331" s="148" t="s">
        <v>564</v>
      </c>
      <c r="B331" s="148" t="s">
        <v>565</v>
      </c>
    </row>
    <row r="332" spans="1:2" hidden="1">
      <c r="A332" s="148" t="s">
        <v>566</v>
      </c>
      <c r="B332" s="148" t="s">
        <v>567</v>
      </c>
    </row>
    <row r="333" spans="1:2" hidden="1">
      <c r="A333" s="148" t="s">
        <v>568</v>
      </c>
      <c r="B333" s="148" t="s">
        <v>569</v>
      </c>
    </row>
    <row r="334" spans="1:2" hidden="1">
      <c r="A334" s="148" t="s">
        <v>570</v>
      </c>
      <c r="B334" s="148" t="s">
        <v>571</v>
      </c>
    </row>
    <row r="335" spans="1:2" hidden="1">
      <c r="A335" s="148" t="s">
        <v>572</v>
      </c>
      <c r="B335" s="148" t="s">
        <v>573</v>
      </c>
    </row>
    <row r="336" spans="1:2" hidden="1">
      <c r="A336" s="148" t="s">
        <v>574</v>
      </c>
      <c r="B336" s="148" t="s">
        <v>575</v>
      </c>
    </row>
    <row r="337" spans="1:2" hidden="1">
      <c r="A337" s="148" t="s">
        <v>576</v>
      </c>
      <c r="B337" s="148" t="s">
        <v>49</v>
      </c>
    </row>
    <row r="338" spans="1:2" hidden="1">
      <c r="A338" s="148" t="s">
        <v>577</v>
      </c>
      <c r="B338" s="148" t="s">
        <v>578</v>
      </c>
    </row>
    <row r="339" spans="1:2" hidden="1">
      <c r="A339" s="148" t="s">
        <v>581</v>
      </c>
      <c r="B339" s="148" t="s">
        <v>19</v>
      </c>
    </row>
    <row r="340" spans="1:2" hidden="1">
      <c r="A340" s="148" t="s">
        <v>579</v>
      </c>
      <c r="B340" s="148" t="s">
        <v>580</v>
      </c>
    </row>
    <row r="341" spans="1:2" hidden="1">
      <c r="A341" s="148" t="s">
        <v>588</v>
      </c>
      <c r="B341" s="148" t="s">
        <v>44</v>
      </c>
    </row>
    <row r="342" spans="1:2" hidden="1">
      <c r="A342" s="148" t="s">
        <v>589</v>
      </c>
      <c r="B342" s="148" t="s">
        <v>590</v>
      </c>
    </row>
    <row r="343" spans="1:2" hidden="1">
      <c r="A343" s="148" t="s">
        <v>584</v>
      </c>
      <c r="B343" s="148" t="s">
        <v>585</v>
      </c>
    </row>
    <row r="344" spans="1:2" hidden="1">
      <c r="A344" s="148" t="s">
        <v>582</v>
      </c>
      <c r="B344" s="148" t="s">
        <v>583</v>
      </c>
    </row>
    <row r="345" spans="1:2" hidden="1">
      <c r="A345" s="148" t="s">
        <v>596</v>
      </c>
      <c r="B345" s="148" t="s">
        <v>597</v>
      </c>
    </row>
    <row r="346" spans="1:2" hidden="1">
      <c r="A346" s="148" t="s">
        <v>591</v>
      </c>
      <c r="B346" s="148" t="s">
        <v>40</v>
      </c>
    </row>
    <row r="347" spans="1:2" hidden="1">
      <c r="A347" s="148" t="s">
        <v>423</v>
      </c>
      <c r="B347" s="148" t="s">
        <v>424</v>
      </c>
    </row>
    <row r="348" spans="1:2" hidden="1">
      <c r="A348" s="148" t="s">
        <v>432</v>
      </c>
      <c r="B348" s="148" t="s">
        <v>433</v>
      </c>
    </row>
    <row r="349" spans="1:2" hidden="1">
      <c r="A349" s="148" t="s">
        <v>586</v>
      </c>
      <c r="B349" s="148" t="s">
        <v>587</v>
      </c>
    </row>
    <row r="350" spans="1:2" hidden="1">
      <c r="A350" s="148" t="s">
        <v>592</v>
      </c>
      <c r="B350" s="148" t="s">
        <v>593</v>
      </c>
    </row>
  </sheetData>
  <mergeCells count="8">
    <mergeCell ref="A28:Z28"/>
    <mergeCell ref="A30:Z30"/>
    <mergeCell ref="M3:Q3"/>
    <mergeCell ref="S3:Z3"/>
    <mergeCell ref="A8:A9"/>
    <mergeCell ref="B8:B9"/>
    <mergeCell ref="Y8:Y9"/>
    <mergeCell ref="Z8:Z9"/>
  </mergeCells>
  <conditionalFormatting sqref="B11:B17">
    <cfRule type="cellIs" dxfId="140" priority="1" operator="equal">
      <formula>100</formula>
    </cfRule>
    <cfRule type="cellIs" dxfId="139" priority="2" operator="greaterThanOrEqual">
      <formula>110</formula>
    </cfRule>
    <cfRule type="cellIs" dxfId="138" priority="3" operator="between">
      <formula>100.0001</formula>
      <formula>110</formula>
    </cfRule>
    <cfRule type="cellIs" dxfId="137" priority="4" operator="between">
      <formula>90.0001</formula>
      <formula>99.9999</formula>
    </cfRule>
    <cfRule type="cellIs" dxfId="136" priority="5" operator="lessThanOrEqual">
      <formula>90</formula>
    </cfRule>
  </conditionalFormatting>
  <dataValidations count="1">
    <dataValidation type="list" allowBlank="1" showInputMessage="1" showErrorMessage="1" sqref="S3" xr:uid="{00000000-0002-0000-0E00-000000000000}">
      <formula1>$B$40:$B$350</formula1>
    </dataValidation>
  </dataValidations>
  <pageMargins left="0.19685039370078741" right="0.19685039370078741" top="0.59055118110236227" bottom="0.39370078740157483" header="0.31496062992125984" footer="0.31496062992125984"/>
  <pageSetup paperSize="9" scale="84" fitToHeight="0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BD350"/>
  <sheetViews>
    <sheetView showGridLines="0" zoomScaleNormal="100" workbookViewId="0">
      <selection activeCell="B351" sqref="B351"/>
    </sheetView>
  </sheetViews>
  <sheetFormatPr defaultRowHeight="14.5"/>
  <cols>
    <col min="1" max="1" width="43.1796875" customWidth="1"/>
    <col min="2" max="2" width="10" customWidth="1"/>
    <col min="3" max="3" width="2.453125" customWidth="1"/>
    <col min="4" max="13" width="3.26953125" customWidth="1"/>
    <col min="14" max="53" width="2.453125" customWidth="1"/>
    <col min="54" max="54" width="2.81640625" customWidth="1"/>
    <col min="55" max="55" width="7" customWidth="1"/>
    <col min="56" max="56" width="37.81640625" customWidth="1"/>
  </cols>
  <sheetData>
    <row r="1" spans="1:56" ht="23.5">
      <c r="A1" s="103" t="s">
        <v>666</v>
      </c>
    </row>
    <row r="2" spans="1:56" ht="19.5" customHeight="1">
      <c r="A2" s="104" t="s">
        <v>667</v>
      </c>
    </row>
    <row r="3" spans="1:56" ht="21" customHeight="1">
      <c r="L3" s="105"/>
      <c r="M3" s="538" t="s">
        <v>668</v>
      </c>
      <c r="N3" s="538"/>
      <c r="O3" s="538"/>
      <c r="P3" s="538"/>
      <c r="Q3" s="538"/>
      <c r="R3" s="105"/>
      <c r="S3" s="539" t="s">
        <v>31</v>
      </c>
      <c r="T3" s="540"/>
      <c r="U3" s="540"/>
      <c r="V3" s="540"/>
      <c r="W3" s="540"/>
      <c r="X3" s="540"/>
      <c r="Y3" s="540"/>
      <c r="Z3" s="540"/>
      <c r="AA3" s="540"/>
      <c r="AB3" s="540"/>
      <c r="AC3" s="540"/>
      <c r="AD3" s="540"/>
      <c r="AE3" s="540"/>
      <c r="AF3" s="540"/>
      <c r="AG3" s="540"/>
      <c r="AH3" s="540"/>
      <c r="AI3" s="540"/>
      <c r="AJ3" s="540"/>
      <c r="AK3" s="540"/>
      <c r="AL3" s="540"/>
      <c r="AM3" s="540"/>
      <c r="AN3" s="540"/>
      <c r="AO3" s="540"/>
      <c r="AP3" s="540"/>
      <c r="AQ3" s="540"/>
      <c r="AR3" s="540"/>
      <c r="AS3" s="540"/>
      <c r="AT3" s="540"/>
      <c r="AU3" s="540"/>
      <c r="AV3" s="540"/>
      <c r="AW3" s="540"/>
      <c r="AX3" s="540"/>
      <c r="AY3" s="540"/>
      <c r="AZ3" s="540"/>
      <c r="BA3" s="540"/>
      <c r="BB3" s="540"/>
      <c r="BC3" s="540"/>
      <c r="BD3" s="541"/>
    </row>
    <row r="4" spans="1:56">
      <c r="A4" s="106"/>
      <c r="B4" s="107"/>
      <c r="BC4" s="107"/>
      <c r="BD4" s="108"/>
    </row>
    <row r="5" spans="1:56">
      <c r="A5" s="106"/>
      <c r="B5" s="107"/>
      <c r="BC5" s="107"/>
      <c r="BD5" s="108"/>
    </row>
    <row r="8" spans="1:56">
      <c r="A8" s="542" t="s">
        <v>669</v>
      </c>
      <c r="B8" s="544" t="s">
        <v>670</v>
      </c>
      <c r="BC8" s="544" t="s">
        <v>671</v>
      </c>
      <c r="BD8" s="546" t="s">
        <v>672</v>
      </c>
    </row>
    <row r="9" spans="1:56" ht="15" thickBot="1">
      <c r="A9" s="543"/>
      <c r="B9" s="545"/>
      <c r="C9" s="109">
        <v>0</v>
      </c>
      <c r="D9" s="151">
        <v>10</v>
      </c>
      <c r="E9" s="152">
        <v>20</v>
      </c>
      <c r="F9" s="152">
        <v>30</v>
      </c>
      <c r="G9" s="152">
        <v>40</v>
      </c>
      <c r="H9" s="152">
        <v>50</v>
      </c>
      <c r="I9" s="152">
        <v>60</v>
      </c>
      <c r="J9" s="152">
        <v>70</v>
      </c>
      <c r="K9" s="152">
        <v>80</v>
      </c>
      <c r="L9" s="152">
        <v>90</v>
      </c>
      <c r="M9" s="153">
        <v>100</v>
      </c>
      <c r="N9" s="151">
        <v>110</v>
      </c>
      <c r="O9" s="152">
        <v>120</v>
      </c>
      <c r="P9" s="152">
        <v>130</v>
      </c>
      <c r="Q9" s="152">
        <v>140</v>
      </c>
      <c r="R9" s="152">
        <v>150</v>
      </c>
      <c r="S9" s="152">
        <v>160</v>
      </c>
      <c r="T9" s="152">
        <v>170</v>
      </c>
      <c r="U9" s="152">
        <v>180</v>
      </c>
      <c r="V9" s="152">
        <v>190</v>
      </c>
      <c r="W9" s="152">
        <v>200</v>
      </c>
      <c r="X9" s="152">
        <v>210</v>
      </c>
      <c r="Y9" s="152">
        <v>220</v>
      </c>
      <c r="Z9" s="152">
        <v>230</v>
      </c>
      <c r="AA9" s="152">
        <v>240</v>
      </c>
      <c r="AB9" s="152">
        <v>250</v>
      </c>
      <c r="AC9" s="152">
        <v>260</v>
      </c>
      <c r="AD9" s="152">
        <v>270</v>
      </c>
      <c r="AE9" s="152">
        <v>280</v>
      </c>
      <c r="AF9" s="152">
        <v>290</v>
      </c>
      <c r="AG9" s="152">
        <v>300</v>
      </c>
      <c r="AH9" s="152">
        <v>310</v>
      </c>
      <c r="AI9" s="152">
        <v>320</v>
      </c>
      <c r="AJ9" s="152">
        <v>330</v>
      </c>
      <c r="AK9" s="152">
        <v>340</v>
      </c>
      <c r="AL9" s="152">
        <v>350</v>
      </c>
      <c r="AM9" s="152">
        <v>360</v>
      </c>
      <c r="AN9" s="152">
        <v>370</v>
      </c>
      <c r="AO9" s="152">
        <v>380</v>
      </c>
      <c r="AP9" s="152">
        <v>390</v>
      </c>
      <c r="AQ9" s="152">
        <v>400</v>
      </c>
      <c r="AR9" s="152">
        <v>410</v>
      </c>
      <c r="AS9" s="152">
        <v>420</v>
      </c>
      <c r="AT9" s="152">
        <v>430</v>
      </c>
      <c r="AU9" s="152">
        <v>440</v>
      </c>
      <c r="AV9" s="152">
        <v>450</v>
      </c>
      <c r="AW9" s="152">
        <v>460</v>
      </c>
      <c r="AX9" s="152">
        <v>470</v>
      </c>
      <c r="AY9" s="152">
        <v>480</v>
      </c>
      <c r="AZ9" s="152">
        <v>490</v>
      </c>
      <c r="BA9" s="153">
        <v>500</v>
      </c>
      <c r="BC9" s="545"/>
      <c r="BD9" s="547"/>
    </row>
    <row r="10" spans="1:56" ht="6.75" customHeight="1" thickBot="1">
      <c r="A10" s="39"/>
      <c r="B10" s="39"/>
      <c r="D10" s="112"/>
      <c r="E10" s="113"/>
      <c r="F10" s="113"/>
      <c r="G10" s="113"/>
      <c r="H10" s="113"/>
      <c r="I10" s="113"/>
      <c r="J10" s="113"/>
      <c r="K10" s="113"/>
      <c r="L10" s="114"/>
      <c r="M10" s="115"/>
      <c r="N10" s="112"/>
      <c r="O10" s="116"/>
      <c r="P10" s="113"/>
      <c r="Q10" s="113"/>
      <c r="R10" s="113"/>
      <c r="S10" s="113"/>
      <c r="T10" s="113"/>
      <c r="U10" s="113"/>
      <c r="V10" s="113"/>
      <c r="W10" s="149"/>
      <c r="X10" s="116"/>
      <c r="Y10" s="113"/>
      <c r="Z10" s="113"/>
      <c r="AA10" s="113"/>
      <c r="AB10" s="113"/>
      <c r="AC10" s="113"/>
      <c r="AD10" s="113"/>
      <c r="AE10" s="113"/>
      <c r="AF10" s="113"/>
      <c r="AG10" s="116"/>
      <c r="AH10" s="113"/>
      <c r="AI10" s="113"/>
      <c r="AJ10" s="113"/>
      <c r="AK10" s="113"/>
      <c r="AL10" s="149"/>
      <c r="AM10" s="116"/>
      <c r="AN10" s="113"/>
      <c r="AO10" s="113"/>
      <c r="AP10" s="113"/>
      <c r="AQ10" s="113"/>
      <c r="AR10" s="113"/>
      <c r="AS10" s="113"/>
      <c r="AT10" s="113"/>
      <c r="AU10" s="113"/>
      <c r="AV10" s="116"/>
      <c r="AW10" s="113"/>
      <c r="AX10" s="113"/>
      <c r="AY10" s="113"/>
      <c r="AZ10" s="113"/>
      <c r="BA10" s="115"/>
    </row>
    <row r="11" spans="1:56" s="119" customFormat="1" ht="22.5" customHeight="1" thickBot="1">
      <c r="A11" s="117" t="s">
        <v>673</v>
      </c>
      <c r="B11" s="118" t="e">
        <f>VLOOKUP($S$3,'ANNEX 2_310 MUN ALFABÈTIC'!B4:Q313,121,0)</f>
        <v>#REF!</v>
      </c>
      <c r="D11" s="120" t="e">
        <f>IF(AND($B11&gt;C$9,$B11&lt;D$9),"l","")</f>
        <v>#REF!</v>
      </c>
      <c r="E11" s="121" t="e">
        <f t="shared" ref="E11:T17" si="0">IF(AND($B11&gt;D$9,$B11&lt;E$9),"l","")</f>
        <v>#REF!</v>
      </c>
      <c r="F11" s="121" t="e">
        <f t="shared" si="0"/>
        <v>#REF!</v>
      </c>
      <c r="G11" s="121" t="e">
        <f t="shared" si="0"/>
        <v>#REF!</v>
      </c>
      <c r="H11" s="121" t="e">
        <f t="shared" si="0"/>
        <v>#REF!</v>
      </c>
      <c r="I11" s="121" t="e">
        <f t="shared" si="0"/>
        <v>#REF!</v>
      </c>
      <c r="J11" s="121" t="e">
        <f t="shared" si="0"/>
        <v>#REF!</v>
      </c>
      <c r="K11" s="121" t="e">
        <f t="shared" si="0"/>
        <v>#REF!</v>
      </c>
      <c r="L11" s="121" t="e">
        <f t="shared" si="0"/>
        <v>#REF!</v>
      </c>
      <c r="M11" s="154" t="e">
        <f t="shared" si="0"/>
        <v>#REF!</v>
      </c>
      <c r="N11" s="159" t="e">
        <f t="shared" si="0"/>
        <v>#REF!</v>
      </c>
      <c r="O11" s="160" t="e">
        <f t="shared" si="0"/>
        <v>#REF!</v>
      </c>
      <c r="P11" s="160" t="e">
        <f t="shared" si="0"/>
        <v>#REF!</v>
      </c>
      <c r="Q11" s="160" t="e">
        <f t="shared" si="0"/>
        <v>#REF!</v>
      </c>
      <c r="R11" s="160" t="e">
        <f t="shared" si="0"/>
        <v>#REF!</v>
      </c>
      <c r="S11" s="161" t="e">
        <f>IF(AND($B11&gt;R$9,$B11&lt;S$9),"l","")</f>
        <v>#REF!</v>
      </c>
      <c r="T11" s="160" t="e">
        <f t="shared" si="0"/>
        <v>#REF!</v>
      </c>
      <c r="U11" s="160" t="e">
        <f t="shared" ref="U11:W17" si="1">IF(AND($B11&gt;T$9,$B11&lt;U$9),"l","")</f>
        <v>#REF!</v>
      </c>
      <c r="V11" s="160" t="e">
        <f t="shared" si="1"/>
        <v>#REF!</v>
      </c>
      <c r="W11" s="160" t="e">
        <f t="shared" si="1"/>
        <v>#REF!</v>
      </c>
      <c r="X11" s="160" t="e">
        <f t="shared" ref="X11:X17" si="2">IF(AND($B11&gt;W$9,$B11&lt;X$9),"l","")</f>
        <v>#REF!</v>
      </c>
      <c r="Y11" s="160" t="e">
        <f t="shared" ref="Y11:Y17" si="3">IF(AND($B11&gt;X$9,$B11&lt;Y$9),"l","")</f>
        <v>#REF!</v>
      </c>
      <c r="Z11" s="160" t="e">
        <f t="shared" ref="Z11" si="4">IF(AND($B11&gt;Y$9,$B11&lt;Z$9),"l","")</f>
        <v>#REF!</v>
      </c>
      <c r="AA11" s="160" t="e">
        <f t="shared" ref="AA11:AA17" si="5">IF(AND($B11&gt;Z$9,$B11&lt;AA$9),"l","")</f>
        <v>#REF!</v>
      </c>
      <c r="AB11" s="161" t="e">
        <f>IF(AND($B11&gt;AA$9,$B11&lt;AB$9),"l","")</f>
        <v>#REF!</v>
      </c>
      <c r="AC11" s="160" t="e">
        <f t="shared" ref="AC11:AC17" si="6">IF(AND($B11&gt;AB$9,$B11&lt;AC$9),"l","")</f>
        <v>#REF!</v>
      </c>
      <c r="AD11" s="160" t="e">
        <f t="shared" ref="AD11:AD17" si="7">IF(AND($B11&gt;AC$9,$B11&lt;AD$9),"l","")</f>
        <v>#REF!</v>
      </c>
      <c r="AE11" s="160" t="e">
        <f t="shared" ref="AE11:AF17" si="8">IF(AND($B11&gt;AC$9,$B11&lt;AE$9),"l","")</f>
        <v>#REF!</v>
      </c>
      <c r="AF11" s="160" t="e">
        <f t="shared" si="8"/>
        <v>#REF!</v>
      </c>
      <c r="AG11" s="160" t="e">
        <f t="shared" ref="AG11:AG17" si="9">IF(AND($B11&gt;AF$9,$B11&lt;AG$9),"l","")</f>
        <v>#REF!</v>
      </c>
      <c r="AH11" s="160" t="e">
        <f t="shared" ref="AH11:AH17" si="10">IF(AND($B11&gt;AG$9,$B11&lt;AH$9),"l","")</f>
        <v>#REF!</v>
      </c>
      <c r="AI11" s="160" t="e">
        <f t="shared" ref="AI11" si="11">IF(AND($B11&gt;AH$9,$B11&lt;AI$9),"l","")</f>
        <v>#REF!</v>
      </c>
      <c r="AJ11" s="160" t="e">
        <f t="shared" ref="AJ11:AJ17" si="12">IF(AND($B11&gt;AI$9,$B11&lt;AJ$9),"l","")</f>
        <v>#REF!</v>
      </c>
      <c r="AK11" s="161" t="e">
        <f>IF(AND($B11&gt;AJ$9,$B11&lt;AK$9),"l","")</f>
        <v>#REF!</v>
      </c>
      <c r="AL11" s="160" t="e">
        <f t="shared" ref="AL11:BA17" si="13">IF(AND($B11&gt;AK$9,$B11&lt;AL$9),"l","")</f>
        <v>#REF!</v>
      </c>
      <c r="AM11" s="160" t="e">
        <f t="shared" si="13"/>
        <v>#REF!</v>
      </c>
      <c r="AN11" s="160" t="e">
        <f t="shared" si="13"/>
        <v>#REF!</v>
      </c>
      <c r="AO11" s="160" t="e">
        <f t="shared" si="13"/>
        <v>#REF!</v>
      </c>
      <c r="AP11" s="160" t="e">
        <f t="shared" si="13"/>
        <v>#REF!</v>
      </c>
      <c r="AQ11" s="161" t="e">
        <f t="shared" si="13"/>
        <v>#REF!</v>
      </c>
      <c r="AR11" s="160" t="e">
        <f t="shared" si="13"/>
        <v>#REF!</v>
      </c>
      <c r="AS11" s="160" t="e">
        <f t="shared" si="13"/>
        <v>#REF!</v>
      </c>
      <c r="AT11" s="160" t="e">
        <f t="shared" si="13"/>
        <v>#REF!</v>
      </c>
      <c r="AU11" s="160" t="e">
        <f t="shared" si="13"/>
        <v>#REF!</v>
      </c>
      <c r="AV11" s="160" t="e">
        <f t="shared" si="13"/>
        <v>#REF!</v>
      </c>
      <c r="AW11" s="160" t="e">
        <f t="shared" si="13"/>
        <v>#REF!</v>
      </c>
      <c r="AX11" s="160" t="e">
        <f t="shared" si="13"/>
        <v>#REF!</v>
      </c>
      <c r="AY11" s="160" t="e">
        <f t="shared" si="13"/>
        <v>#REF!</v>
      </c>
      <c r="AZ11" s="161" t="e">
        <f t="shared" si="13"/>
        <v>#REF!</v>
      </c>
      <c r="BA11" s="162" t="e">
        <f t="shared" si="13"/>
        <v>#REF!</v>
      </c>
      <c r="BC11" s="127"/>
      <c r="BD11" s="128"/>
    </row>
    <row r="12" spans="1:56" s="119" customFormat="1" ht="23.25" customHeight="1">
      <c r="A12" s="129" t="s">
        <v>2</v>
      </c>
      <c r="B12" s="130" t="e">
        <f>VLOOKUP($S$3,'ANNEX 2_310 MUN ALFABÈTIC'!B5:Q313,65,0)</f>
        <v>#REF!</v>
      </c>
      <c r="D12" s="131" t="e">
        <f>IF(AND($B12&gt;C$9,$B12&lt;D$9),"l","")</f>
        <v>#REF!</v>
      </c>
      <c r="E12" s="132" t="e">
        <f t="shared" si="0"/>
        <v>#REF!</v>
      </c>
      <c r="F12" s="132" t="e">
        <f t="shared" si="0"/>
        <v>#REF!</v>
      </c>
      <c r="G12" s="132" t="e">
        <f t="shared" si="0"/>
        <v>#REF!</v>
      </c>
      <c r="H12" s="132" t="e">
        <f t="shared" si="0"/>
        <v>#REF!</v>
      </c>
      <c r="I12" s="132" t="e">
        <f t="shared" si="0"/>
        <v>#REF!</v>
      </c>
      <c r="J12" s="132" t="e">
        <f t="shared" si="0"/>
        <v>#REF!</v>
      </c>
      <c r="K12" s="132" t="e">
        <f t="shared" si="0"/>
        <v>#REF!</v>
      </c>
      <c r="L12" s="132" t="e">
        <f t="shared" si="0"/>
        <v>#REF!</v>
      </c>
      <c r="M12" s="155" t="e">
        <f t="shared" si="0"/>
        <v>#REF!</v>
      </c>
      <c r="N12" s="163" t="e">
        <f t="shared" si="0"/>
        <v>#REF!</v>
      </c>
      <c r="O12" s="150" t="e">
        <f t="shared" si="0"/>
        <v>#REF!</v>
      </c>
      <c r="P12" s="150" t="e">
        <f t="shared" si="0"/>
        <v>#REF!</v>
      </c>
      <c r="Q12" s="150" t="e">
        <f>IF(AND($B12&gt;P$9,$B12&lt;Q$9),"l","")</f>
        <v>#REF!</v>
      </c>
      <c r="R12" s="150" t="e">
        <f t="shared" si="0"/>
        <v>#REF!</v>
      </c>
      <c r="S12" s="150" t="e">
        <f t="shared" si="0"/>
        <v>#REF!</v>
      </c>
      <c r="T12" s="150" t="e">
        <f t="shared" si="0"/>
        <v>#REF!</v>
      </c>
      <c r="U12" s="150" t="e">
        <f t="shared" si="1"/>
        <v>#REF!</v>
      </c>
      <c r="V12" s="150" t="e">
        <f t="shared" si="1"/>
        <v>#REF!</v>
      </c>
      <c r="W12" s="150" t="e">
        <f t="shared" si="1"/>
        <v>#REF!</v>
      </c>
      <c r="X12" s="150" t="e">
        <f t="shared" si="2"/>
        <v>#REF!</v>
      </c>
      <c r="Y12" s="150" t="e">
        <f t="shared" si="3"/>
        <v>#REF!</v>
      </c>
      <c r="Z12" s="150" t="e">
        <f>IF(AND($B12&gt;Y$9,$B12&lt;Z$9),"l","")</f>
        <v>#REF!</v>
      </c>
      <c r="AA12" s="150" t="e">
        <f t="shared" si="5"/>
        <v>#REF!</v>
      </c>
      <c r="AB12" s="150" t="e">
        <f t="shared" ref="AB12:AB17" si="14">IF(AND($B12&gt;AA$9,$B12&lt;AB$9),"l","")</f>
        <v>#REF!</v>
      </c>
      <c r="AC12" s="150" t="e">
        <f t="shared" si="6"/>
        <v>#REF!</v>
      </c>
      <c r="AD12" s="150" t="e">
        <f t="shared" si="7"/>
        <v>#REF!</v>
      </c>
      <c r="AE12" s="150" t="e">
        <f t="shared" si="8"/>
        <v>#REF!</v>
      </c>
      <c r="AF12" s="150" t="e">
        <f t="shared" si="8"/>
        <v>#REF!</v>
      </c>
      <c r="AG12" s="150" t="e">
        <f t="shared" si="9"/>
        <v>#REF!</v>
      </c>
      <c r="AH12" s="150" t="e">
        <f t="shared" si="10"/>
        <v>#REF!</v>
      </c>
      <c r="AI12" s="150" t="e">
        <f>IF(AND($B12&gt;AH$9,$B12&lt;AI$9),"l","")</f>
        <v>#REF!</v>
      </c>
      <c r="AJ12" s="150" t="e">
        <f t="shared" si="12"/>
        <v>#REF!</v>
      </c>
      <c r="AK12" s="150" t="e">
        <f t="shared" ref="AK12:AK17" si="15">IF(AND($B12&gt;AJ$9,$B12&lt;AK$9),"l","")</f>
        <v>#REF!</v>
      </c>
      <c r="AL12" s="150" t="e">
        <f t="shared" si="13"/>
        <v>#REF!</v>
      </c>
      <c r="AM12" s="150" t="e">
        <f t="shared" si="13"/>
        <v>#REF!</v>
      </c>
      <c r="AN12" s="150" t="e">
        <f t="shared" si="13"/>
        <v>#REF!</v>
      </c>
      <c r="AO12" s="150" t="e">
        <f t="shared" si="13"/>
        <v>#REF!</v>
      </c>
      <c r="AP12" s="150" t="e">
        <f t="shared" si="13"/>
        <v>#REF!</v>
      </c>
      <c r="AQ12" s="150" t="e">
        <f t="shared" si="13"/>
        <v>#REF!</v>
      </c>
      <c r="AR12" s="150" t="e">
        <f t="shared" si="13"/>
        <v>#REF!</v>
      </c>
      <c r="AS12" s="150" t="e">
        <f t="shared" si="13"/>
        <v>#REF!</v>
      </c>
      <c r="AT12" s="150" t="e">
        <f t="shared" si="13"/>
        <v>#REF!</v>
      </c>
      <c r="AU12" s="150" t="e">
        <f t="shared" si="13"/>
        <v>#REF!</v>
      </c>
      <c r="AV12" s="150" t="e">
        <f t="shared" si="13"/>
        <v>#REF!</v>
      </c>
      <c r="AW12" s="150" t="e">
        <f t="shared" si="13"/>
        <v>#REF!</v>
      </c>
      <c r="AX12" s="150" t="e">
        <f t="shared" si="13"/>
        <v>#REF!</v>
      </c>
      <c r="AY12" s="150" t="e">
        <f t="shared" si="13"/>
        <v>#REF!</v>
      </c>
      <c r="AZ12" s="150" t="e">
        <f t="shared" si="13"/>
        <v>#REF!</v>
      </c>
      <c r="BA12" s="164" t="e">
        <f t="shared" si="13"/>
        <v>#REF!</v>
      </c>
      <c r="BC12" s="157">
        <v>2016</v>
      </c>
      <c r="BD12" s="158" t="s">
        <v>674</v>
      </c>
    </row>
    <row r="13" spans="1:56" s="119" customFormat="1" ht="25.5" customHeight="1">
      <c r="A13" s="129" t="s">
        <v>675</v>
      </c>
      <c r="B13" s="139" t="e">
        <f>VLOOKUP($S$3,'ANNEX 2_310 MUN ALFABÈTIC'!B6:Q313,73,0)</f>
        <v>#REF!</v>
      </c>
      <c r="D13" s="131" t="e">
        <f>IF(AND($B13&gt;C$9,$B13&lt;D$9),"l","")</f>
        <v>#REF!</v>
      </c>
      <c r="E13" s="132" t="e">
        <f t="shared" si="0"/>
        <v>#REF!</v>
      </c>
      <c r="F13" s="132" t="e">
        <f t="shared" si="0"/>
        <v>#REF!</v>
      </c>
      <c r="G13" s="132" t="e">
        <f t="shared" si="0"/>
        <v>#REF!</v>
      </c>
      <c r="H13" s="132" t="e">
        <f t="shared" si="0"/>
        <v>#REF!</v>
      </c>
      <c r="I13" s="132" t="e">
        <f t="shared" si="0"/>
        <v>#REF!</v>
      </c>
      <c r="J13" s="132" t="e">
        <f t="shared" si="0"/>
        <v>#REF!</v>
      </c>
      <c r="K13" s="132" t="e">
        <f t="shared" si="0"/>
        <v>#REF!</v>
      </c>
      <c r="L13" s="132" t="e">
        <f t="shared" si="0"/>
        <v>#REF!</v>
      </c>
      <c r="M13" s="155" t="e">
        <f t="shared" si="0"/>
        <v>#REF!</v>
      </c>
      <c r="N13" s="163" t="e">
        <f t="shared" si="0"/>
        <v>#REF!</v>
      </c>
      <c r="O13" s="150" t="e">
        <f t="shared" si="0"/>
        <v>#REF!</v>
      </c>
      <c r="P13" s="150" t="e">
        <f t="shared" si="0"/>
        <v>#REF!</v>
      </c>
      <c r="Q13" s="150" t="e">
        <f t="shared" si="0"/>
        <v>#REF!</v>
      </c>
      <c r="R13" s="150" t="e">
        <f t="shared" si="0"/>
        <v>#REF!</v>
      </c>
      <c r="S13" s="150" t="e">
        <f t="shared" si="0"/>
        <v>#REF!</v>
      </c>
      <c r="T13" s="150" t="e">
        <f t="shared" si="0"/>
        <v>#REF!</v>
      </c>
      <c r="U13" s="150" t="e">
        <f t="shared" si="1"/>
        <v>#REF!</v>
      </c>
      <c r="V13" s="150" t="e">
        <f t="shared" si="1"/>
        <v>#REF!</v>
      </c>
      <c r="W13" s="150" t="e">
        <f t="shared" si="1"/>
        <v>#REF!</v>
      </c>
      <c r="X13" s="150" t="e">
        <f t="shared" si="2"/>
        <v>#REF!</v>
      </c>
      <c r="Y13" s="150" t="e">
        <f t="shared" si="3"/>
        <v>#REF!</v>
      </c>
      <c r="Z13" s="150" t="e">
        <f t="shared" ref="Z13:Z17" si="16">IF(AND($B13&gt;Y$9,$B13&lt;Z$9),"l","")</f>
        <v>#REF!</v>
      </c>
      <c r="AA13" s="150" t="e">
        <f t="shared" si="5"/>
        <v>#REF!</v>
      </c>
      <c r="AB13" s="150" t="e">
        <f t="shared" si="14"/>
        <v>#REF!</v>
      </c>
      <c r="AC13" s="150" t="e">
        <f t="shared" si="6"/>
        <v>#REF!</v>
      </c>
      <c r="AD13" s="150" t="e">
        <f t="shared" si="7"/>
        <v>#REF!</v>
      </c>
      <c r="AE13" s="150" t="e">
        <f t="shared" si="8"/>
        <v>#REF!</v>
      </c>
      <c r="AF13" s="150" t="e">
        <f t="shared" si="8"/>
        <v>#REF!</v>
      </c>
      <c r="AG13" s="150" t="e">
        <f t="shared" si="9"/>
        <v>#REF!</v>
      </c>
      <c r="AH13" s="150" t="e">
        <f t="shared" si="10"/>
        <v>#REF!</v>
      </c>
      <c r="AI13" s="150" t="e">
        <f t="shared" ref="AI13:AI17" si="17">IF(AND($B13&gt;AH$9,$B13&lt;AI$9),"l","")</f>
        <v>#REF!</v>
      </c>
      <c r="AJ13" s="150" t="e">
        <f t="shared" si="12"/>
        <v>#REF!</v>
      </c>
      <c r="AK13" s="150" t="e">
        <f t="shared" si="15"/>
        <v>#REF!</v>
      </c>
      <c r="AL13" s="150" t="e">
        <f t="shared" si="13"/>
        <v>#REF!</v>
      </c>
      <c r="AM13" s="150" t="e">
        <f t="shared" si="13"/>
        <v>#REF!</v>
      </c>
      <c r="AN13" s="150" t="e">
        <f t="shared" si="13"/>
        <v>#REF!</v>
      </c>
      <c r="AO13" s="150" t="e">
        <f t="shared" si="13"/>
        <v>#REF!</v>
      </c>
      <c r="AP13" s="150" t="e">
        <f t="shared" si="13"/>
        <v>#REF!</v>
      </c>
      <c r="AQ13" s="150" t="e">
        <f t="shared" si="13"/>
        <v>#REF!</v>
      </c>
      <c r="AR13" s="150" t="e">
        <f t="shared" si="13"/>
        <v>#REF!</v>
      </c>
      <c r="AS13" s="150" t="e">
        <f t="shared" si="13"/>
        <v>#REF!</v>
      </c>
      <c r="AT13" s="150" t="e">
        <f t="shared" si="13"/>
        <v>#REF!</v>
      </c>
      <c r="AU13" s="150" t="e">
        <f t="shared" si="13"/>
        <v>#REF!</v>
      </c>
      <c r="AV13" s="150" t="e">
        <f t="shared" si="13"/>
        <v>#REF!</v>
      </c>
      <c r="AW13" s="150" t="e">
        <f t="shared" si="13"/>
        <v>#REF!</v>
      </c>
      <c r="AX13" s="150" t="e">
        <f t="shared" si="13"/>
        <v>#REF!</v>
      </c>
      <c r="AY13" s="150" t="e">
        <f t="shared" si="13"/>
        <v>#REF!</v>
      </c>
      <c r="AZ13" s="150" t="e">
        <f t="shared" si="13"/>
        <v>#REF!</v>
      </c>
      <c r="BA13" s="164" t="e">
        <f t="shared" si="13"/>
        <v>#REF!</v>
      </c>
      <c r="BC13" s="157">
        <v>2014</v>
      </c>
      <c r="BD13" s="158" t="s">
        <v>676</v>
      </c>
    </row>
    <row r="14" spans="1:56" s="119" customFormat="1" ht="27" customHeight="1">
      <c r="A14" s="129" t="s">
        <v>677</v>
      </c>
      <c r="B14" s="139" t="e">
        <f>VLOOKUP($S$3,'ANNEX 2_310 MUN ALFABÈTIC'!B7:Q320,79,0)</f>
        <v>#REF!</v>
      </c>
      <c r="D14" s="131" t="e">
        <f t="shared" ref="D14:S17" si="18">IF(AND($B14&gt;C$9,$B14&lt;D$9),"l","")</f>
        <v>#REF!</v>
      </c>
      <c r="E14" s="132" t="e">
        <f t="shared" si="18"/>
        <v>#REF!</v>
      </c>
      <c r="F14" s="132" t="e">
        <f t="shared" si="18"/>
        <v>#REF!</v>
      </c>
      <c r="G14" s="132" t="e">
        <f t="shared" si="18"/>
        <v>#REF!</v>
      </c>
      <c r="H14" s="132" t="e">
        <f t="shared" si="18"/>
        <v>#REF!</v>
      </c>
      <c r="I14" s="132" t="e">
        <f t="shared" si="18"/>
        <v>#REF!</v>
      </c>
      <c r="J14" s="132" t="e">
        <f t="shared" si="18"/>
        <v>#REF!</v>
      </c>
      <c r="K14" s="132" t="e">
        <f t="shared" si="18"/>
        <v>#REF!</v>
      </c>
      <c r="L14" s="132" t="e">
        <f t="shared" si="18"/>
        <v>#REF!</v>
      </c>
      <c r="M14" s="155" t="e">
        <f t="shared" si="18"/>
        <v>#REF!</v>
      </c>
      <c r="N14" s="163" t="e">
        <f t="shared" si="18"/>
        <v>#REF!</v>
      </c>
      <c r="O14" s="150" t="e">
        <f t="shared" si="18"/>
        <v>#REF!</v>
      </c>
      <c r="P14" s="150" t="e">
        <f t="shared" si="18"/>
        <v>#REF!</v>
      </c>
      <c r="Q14" s="150" t="e">
        <f t="shared" si="18"/>
        <v>#REF!</v>
      </c>
      <c r="R14" s="150" t="e">
        <f t="shared" si="18"/>
        <v>#REF!</v>
      </c>
      <c r="S14" s="150" t="e">
        <f t="shared" si="18"/>
        <v>#REF!</v>
      </c>
      <c r="T14" s="150" t="e">
        <f t="shared" si="0"/>
        <v>#REF!</v>
      </c>
      <c r="U14" s="150" t="e">
        <f t="shared" si="1"/>
        <v>#REF!</v>
      </c>
      <c r="V14" s="150" t="e">
        <f t="shared" si="1"/>
        <v>#REF!</v>
      </c>
      <c r="W14" s="150" t="e">
        <f t="shared" si="1"/>
        <v>#REF!</v>
      </c>
      <c r="X14" s="150" t="e">
        <f t="shared" si="2"/>
        <v>#REF!</v>
      </c>
      <c r="Y14" s="150" t="e">
        <f t="shared" si="3"/>
        <v>#REF!</v>
      </c>
      <c r="Z14" s="150" t="e">
        <f t="shared" si="16"/>
        <v>#REF!</v>
      </c>
      <c r="AA14" s="150" t="e">
        <f t="shared" si="5"/>
        <v>#REF!</v>
      </c>
      <c r="AB14" s="150" t="e">
        <f t="shared" si="14"/>
        <v>#REF!</v>
      </c>
      <c r="AC14" s="150" t="e">
        <f t="shared" si="6"/>
        <v>#REF!</v>
      </c>
      <c r="AD14" s="150" t="e">
        <f t="shared" si="7"/>
        <v>#REF!</v>
      </c>
      <c r="AE14" s="150" t="e">
        <f t="shared" si="8"/>
        <v>#REF!</v>
      </c>
      <c r="AF14" s="150" t="e">
        <f t="shared" si="8"/>
        <v>#REF!</v>
      </c>
      <c r="AG14" s="150" t="e">
        <f t="shared" si="9"/>
        <v>#REF!</v>
      </c>
      <c r="AH14" s="150" t="e">
        <f t="shared" si="10"/>
        <v>#REF!</v>
      </c>
      <c r="AI14" s="150" t="e">
        <f t="shared" si="17"/>
        <v>#REF!</v>
      </c>
      <c r="AJ14" s="150" t="e">
        <f t="shared" si="12"/>
        <v>#REF!</v>
      </c>
      <c r="AK14" s="150" t="e">
        <f t="shared" si="15"/>
        <v>#REF!</v>
      </c>
      <c r="AL14" s="150" t="e">
        <f t="shared" si="13"/>
        <v>#REF!</v>
      </c>
      <c r="AM14" s="150" t="e">
        <f t="shared" si="13"/>
        <v>#REF!</v>
      </c>
      <c r="AN14" s="150" t="e">
        <f t="shared" si="13"/>
        <v>#REF!</v>
      </c>
      <c r="AO14" s="150" t="e">
        <f t="shared" si="13"/>
        <v>#REF!</v>
      </c>
      <c r="AP14" s="150" t="e">
        <f t="shared" si="13"/>
        <v>#REF!</v>
      </c>
      <c r="AQ14" s="150" t="e">
        <f t="shared" si="13"/>
        <v>#REF!</v>
      </c>
      <c r="AR14" s="150" t="e">
        <f t="shared" si="13"/>
        <v>#REF!</v>
      </c>
      <c r="AS14" s="150" t="e">
        <f t="shared" si="13"/>
        <v>#REF!</v>
      </c>
      <c r="AT14" s="150" t="e">
        <f t="shared" si="13"/>
        <v>#REF!</v>
      </c>
      <c r="AU14" s="150" t="e">
        <f t="shared" si="13"/>
        <v>#REF!</v>
      </c>
      <c r="AV14" s="150" t="e">
        <f t="shared" si="13"/>
        <v>#REF!</v>
      </c>
      <c r="AW14" s="150" t="e">
        <f t="shared" si="13"/>
        <v>#REF!</v>
      </c>
      <c r="AX14" s="150" t="e">
        <f t="shared" si="13"/>
        <v>#REF!</v>
      </c>
      <c r="AY14" s="150" t="e">
        <f t="shared" si="13"/>
        <v>#REF!</v>
      </c>
      <c r="AZ14" s="150" t="e">
        <f t="shared" si="13"/>
        <v>#REF!</v>
      </c>
      <c r="BA14" s="164" t="e">
        <f t="shared" si="13"/>
        <v>#REF!</v>
      </c>
      <c r="BC14" s="157" t="s">
        <v>678</v>
      </c>
      <c r="BD14" s="158" t="s">
        <v>692</v>
      </c>
    </row>
    <row r="15" spans="1:56" s="119" customFormat="1" ht="26.25" customHeight="1">
      <c r="A15" s="129" t="s">
        <v>680</v>
      </c>
      <c r="B15" s="139" t="e">
        <f>VLOOKUP($S$3,'ANNEX 2_310 MUN ALFABÈTIC'!B8:Q321,85,0)</f>
        <v>#REF!</v>
      </c>
      <c r="D15" s="131" t="e">
        <f t="shared" si="18"/>
        <v>#REF!</v>
      </c>
      <c r="E15" s="132" t="e">
        <f t="shared" si="18"/>
        <v>#REF!</v>
      </c>
      <c r="F15" s="132" t="e">
        <f t="shared" si="18"/>
        <v>#REF!</v>
      </c>
      <c r="G15" s="132" t="e">
        <f t="shared" si="18"/>
        <v>#REF!</v>
      </c>
      <c r="H15" s="132" t="e">
        <f t="shared" si="18"/>
        <v>#REF!</v>
      </c>
      <c r="I15" s="132" t="e">
        <f t="shared" si="18"/>
        <v>#REF!</v>
      </c>
      <c r="J15" s="132" t="e">
        <f t="shared" si="18"/>
        <v>#REF!</v>
      </c>
      <c r="K15" s="132" t="e">
        <f t="shared" si="18"/>
        <v>#REF!</v>
      </c>
      <c r="L15" s="132" t="e">
        <f t="shared" si="18"/>
        <v>#REF!</v>
      </c>
      <c r="M15" s="155" t="e">
        <f t="shared" si="18"/>
        <v>#REF!</v>
      </c>
      <c r="N15" s="163" t="e">
        <f t="shared" si="18"/>
        <v>#REF!</v>
      </c>
      <c r="O15" s="150" t="e">
        <f t="shared" si="18"/>
        <v>#REF!</v>
      </c>
      <c r="P15" s="150" t="e">
        <f t="shared" si="18"/>
        <v>#REF!</v>
      </c>
      <c r="Q15" s="150" t="e">
        <f t="shared" si="18"/>
        <v>#REF!</v>
      </c>
      <c r="R15" s="150" t="e">
        <f t="shared" si="18"/>
        <v>#REF!</v>
      </c>
      <c r="S15" s="150" t="e">
        <f t="shared" si="18"/>
        <v>#REF!</v>
      </c>
      <c r="T15" s="150" t="e">
        <f t="shared" si="0"/>
        <v>#REF!</v>
      </c>
      <c r="U15" s="150" t="e">
        <f t="shared" si="1"/>
        <v>#REF!</v>
      </c>
      <c r="V15" s="150" t="e">
        <f t="shared" si="1"/>
        <v>#REF!</v>
      </c>
      <c r="W15" s="150" t="e">
        <f t="shared" si="1"/>
        <v>#REF!</v>
      </c>
      <c r="X15" s="150" t="e">
        <f t="shared" si="2"/>
        <v>#REF!</v>
      </c>
      <c r="Y15" s="150" t="e">
        <f t="shared" si="3"/>
        <v>#REF!</v>
      </c>
      <c r="Z15" s="150" t="e">
        <f t="shared" si="16"/>
        <v>#REF!</v>
      </c>
      <c r="AA15" s="150" t="e">
        <f t="shared" si="5"/>
        <v>#REF!</v>
      </c>
      <c r="AB15" s="150" t="e">
        <f t="shared" si="14"/>
        <v>#REF!</v>
      </c>
      <c r="AC15" s="150" t="e">
        <f t="shared" si="6"/>
        <v>#REF!</v>
      </c>
      <c r="AD15" s="150" t="e">
        <f t="shared" si="7"/>
        <v>#REF!</v>
      </c>
      <c r="AE15" s="150" t="e">
        <f t="shared" si="8"/>
        <v>#REF!</v>
      </c>
      <c r="AF15" s="150" t="e">
        <f t="shared" si="8"/>
        <v>#REF!</v>
      </c>
      <c r="AG15" s="150" t="e">
        <f t="shared" si="9"/>
        <v>#REF!</v>
      </c>
      <c r="AH15" s="150" t="e">
        <f t="shared" si="10"/>
        <v>#REF!</v>
      </c>
      <c r="AI15" s="150" t="e">
        <f t="shared" si="17"/>
        <v>#REF!</v>
      </c>
      <c r="AJ15" s="150" t="e">
        <f t="shared" si="12"/>
        <v>#REF!</v>
      </c>
      <c r="AK15" s="150" t="e">
        <f t="shared" si="15"/>
        <v>#REF!</v>
      </c>
      <c r="AL15" s="150" t="e">
        <f t="shared" si="13"/>
        <v>#REF!</v>
      </c>
      <c r="AM15" s="150" t="e">
        <f t="shared" si="13"/>
        <v>#REF!</v>
      </c>
      <c r="AN15" s="150" t="e">
        <f t="shared" si="13"/>
        <v>#REF!</v>
      </c>
      <c r="AO15" s="150" t="e">
        <f t="shared" si="13"/>
        <v>#REF!</v>
      </c>
      <c r="AP15" s="150" t="e">
        <f t="shared" si="13"/>
        <v>#REF!</v>
      </c>
      <c r="AQ15" s="150" t="e">
        <f t="shared" si="13"/>
        <v>#REF!</v>
      </c>
      <c r="AR15" s="150" t="e">
        <f t="shared" si="13"/>
        <v>#REF!</v>
      </c>
      <c r="AS15" s="150" t="e">
        <f t="shared" si="13"/>
        <v>#REF!</v>
      </c>
      <c r="AT15" s="150" t="e">
        <f t="shared" si="13"/>
        <v>#REF!</v>
      </c>
      <c r="AU15" s="150" t="e">
        <f t="shared" si="13"/>
        <v>#REF!</v>
      </c>
      <c r="AV15" s="150" t="e">
        <f t="shared" si="13"/>
        <v>#REF!</v>
      </c>
      <c r="AW15" s="150" t="e">
        <f t="shared" si="13"/>
        <v>#REF!</v>
      </c>
      <c r="AX15" s="150" t="e">
        <f t="shared" si="13"/>
        <v>#REF!</v>
      </c>
      <c r="AY15" s="150" t="e">
        <f t="shared" si="13"/>
        <v>#REF!</v>
      </c>
      <c r="AZ15" s="150" t="e">
        <f t="shared" si="13"/>
        <v>#REF!</v>
      </c>
      <c r="BA15" s="164" t="e">
        <f t="shared" si="13"/>
        <v>#REF!</v>
      </c>
      <c r="BC15" s="157">
        <v>2013</v>
      </c>
      <c r="BD15" s="158" t="s">
        <v>681</v>
      </c>
    </row>
    <row r="16" spans="1:56" s="119" customFormat="1" ht="18.75" customHeight="1">
      <c r="A16" s="129" t="s">
        <v>682</v>
      </c>
      <c r="B16" s="139" t="e">
        <f>VLOOKUP($S$3,'ANNEX 2_310 MUN ALFABÈTIC'!B9:Q322,91,0)</f>
        <v>#REF!</v>
      </c>
      <c r="D16" s="131" t="e">
        <f t="shared" si="18"/>
        <v>#REF!</v>
      </c>
      <c r="E16" s="132" t="e">
        <f t="shared" si="18"/>
        <v>#REF!</v>
      </c>
      <c r="F16" s="132" t="e">
        <f t="shared" si="18"/>
        <v>#REF!</v>
      </c>
      <c r="G16" s="132" t="e">
        <f t="shared" si="18"/>
        <v>#REF!</v>
      </c>
      <c r="H16" s="132" t="e">
        <f t="shared" si="18"/>
        <v>#REF!</v>
      </c>
      <c r="I16" s="132" t="e">
        <f t="shared" si="18"/>
        <v>#REF!</v>
      </c>
      <c r="J16" s="132" t="e">
        <f t="shared" si="18"/>
        <v>#REF!</v>
      </c>
      <c r="K16" s="132" t="e">
        <f t="shared" si="18"/>
        <v>#REF!</v>
      </c>
      <c r="L16" s="132" t="e">
        <f t="shared" si="18"/>
        <v>#REF!</v>
      </c>
      <c r="M16" s="155" t="e">
        <f t="shared" si="18"/>
        <v>#REF!</v>
      </c>
      <c r="N16" s="163" t="e">
        <f t="shared" si="18"/>
        <v>#REF!</v>
      </c>
      <c r="O16" s="150" t="e">
        <f t="shared" si="18"/>
        <v>#REF!</v>
      </c>
      <c r="P16" s="150" t="e">
        <f t="shared" si="18"/>
        <v>#REF!</v>
      </c>
      <c r="Q16" s="150" t="e">
        <f t="shared" si="18"/>
        <v>#REF!</v>
      </c>
      <c r="R16" s="150" t="e">
        <f t="shared" si="18"/>
        <v>#REF!</v>
      </c>
      <c r="S16" s="150" t="e">
        <f t="shared" si="18"/>
        <v>#REF!</v>
      </c>
      <c r="T16" s="150" t="e">
        <f t="shared" si="0"/>
        <v>#REF!</v>
      </c>
      <c r="U16" s="150" t="e">
        <f t="shared" si="1"/>
        <v>#REF!</v>
      </c>
      <c r="V16" s="150" t="e">
        <f t="shared" si="1"/>
        <v>#REF!</v>
      </c>
      <c r="W16" s="150" t="e">
        <f t="shared" si="1"/>
        <v>#REF!</v>
      </c>
      <c r="X16" s="150" t="e">
        <f t="shared" si="2"/>
        <v>#REF!</v>
      </c>
      <c r="Y16" s="150" t="e">
        <f t="shared" si="3"/>
        <v>#REF!</v>
      </c>
      <c r="Z16" s="150" t="e">
        <f t="shared" si="16"/>
        <v>#REF!</v>
      </c>
      <c r="AA16" s="150" t="e">
        <f t="shared" si="5"/>
        <v>#REF!</v>
      </c>
      <c r="AB16" s="150" t="e">
        <f t="shared" si="14"/>
        <v>#REF!</v>
      </c>
      <c r="AC16" s="150" t="e">
        <f t="shared" si="6"/>
        <v>#REF!</v>
      </c>
      <c r="AD16" s="150" t="e">
        <f t="shared" si="7"/>
        <v>#REF!</v>
      </c>
      <c r="AE16" s="150" t="e">
        <f t="shared" si="8"/>
        <v>#REF!</v>
      </c>
      <c r="AF16" s="150" t="e">
        <f t="shared" si="8"/>
        <v>#REF!</v>
      </c>
      <c r="AG16" s="150" t="e">
        <f t="shared" si="9"/>
        <v>#REF!</v>
      </c>
      <c r="AH16" s="150" t="e">
        <f t="shared" si="10"/>
        <v>#REF!</v>
      </c>
      <c r="AI16" s="150" t="e">
        <f t="shared" si="17"/>
        <v>#REF!</v>
      </c>
      <c r="AJ16" s="150" t="e">
        <f t="shared" si="12"/>
        <v>#REF!</v>
      </c>
      <c r="AK16" s="150" t="e">
        <f t="shared" si="15"/>
        <v>#REF!</v>
      </c>
      <c r="AL16" s="150" t="e">
        <f t="shared" si="13"/>
        <v>#REF!</v>
      </c>
      <c r="AM16" s="150" t="e">
        <f t="shared" si="13"/>
        <v>#REF!</v>
      </c>
      <c r="AN16" s="150" t="e">
        <f t="shared" si="13"/>
        <v>#REF!</v>
      </c>
      <c r="AO16" s="150" t="e">
        <f t="shared" si="13"/>
        <v>#REF!</v>
      </c>
      <c r="AP16" s="150" t="e">
        <f t="shared" si="13"/>
        <v>#REF!</v>
      </c>
      <c r="AQ16" s="150" t="e">
        <f t="shared" si="13"/>
        <v>#REF!</v>
      </c>
      <c r="AR16" s="150" t="e">
        <f t="shared" si="13"/>
        <v>#REF!</v>
      </c>
      <c r="AS16" s="150" t="e">
        <f t="shared" si="13"/>
        <v>#REF!</v>
      </c>
      <c r="AT16" s="150" t="e">
        <f t="shared" si="13"/>
        <v>#REF!</v>
      </c>
      <c r="AU16" s="150" t="e">
        <f t="shared" si="13"/>
        <v>#REF!</v>
      </c>
      <c r="AV16" s="150" t="e">
        <f t="shared" si="13"/>
        <v>#REF!</v>
      </c>
      <c r="AW16" s="150" t="e">
        <f t="shared" si="13"/>
        <v>#REF!</v>
      </c>
      <c r="AX16" s="150" t="e">
        <f t="shared" si="13"/>
        <v>#REF!</v>
      </c>
      <c r="AY16" s="150" t="e">
        <f t="shared" si="13"/>
        <v>#REF!</v>
      </c>
      <c r="AZ16" s="150" t="e">
        <f t="shared" si="13"/>
        <v>#REF!</v>
      </c>
      <c r="BA16" s="164" t="e">
        <f t="shared" si="13"/>
        <v>#REF!</v>
      </c>
      <c r="BC16" s="157">
        <v>2016</v>
      </c>
      <c r="BD16" s="158" t="s">
        <v>683</v>
      </c>
    </row>
    <row r="17" spans="1:56" s="119" customFormat="1" ht="23.25" customHeight="1">
      <c r="A17" s="129" t="s">
        <v>645</v>
      </c>
      <c r="B17" s="139" t="e">
        <f>VLOOKUP($S$3,'ANNEX 2_310 MUN ALFABÈTIC'!B10:Q323,97,0)</f>
        <v>#REF!</v>
      </c>
      <c r="D17" s="140" t="e">
        <f t="shared" si="18"/>
        <v>#REF!</v>
      </c>
      <c r="E17" s="141" t="e">
        <f t="shared" si="18"/>
        <v>#REF!</v>
      </c>
      <c r="F17" s="141" t="e">
        <f t="shared" si="18"/>
        <v>#REF!</v>
      </c>
      <c r="G17" s="141" t="e">
        <f t="shared" si="18"/>
        <v>#REF!</v>
      </c>
      <c r="H17" s="141" t="e">
        <f t="shared" si="18"/>
        <v>#REF!</v>
      </c>
      <c r="I17" s="141" t="e">
        <f t="shared" si="18"/>
        <v>#REF!</v>
      </c>
      <c r="J17" s="141" t="e">
        <f t="shared" si="18"/>
        <v>#REF!</v>
      </c>
      <c r="K17" s="141" t="e">
        <f t="shared" si="18"/>
        <v>#REF!</v>
      </c>
      <c r="L17" s="141" t="e">
        <f t="shared" si="18"/>
        <v>#REF!</v>
      </c>
      <c r="M17" s="156" t="e">
        <f t="shared" si="18"/>
        <v>#REF!</v>
      </c>
      <c r="N17" s="165" t="e">
        <f t="shared" si="18"/>
        <v>#REF!</v>
      </c>
      <c r="O17" s="166" t="e">
        <f t="shared" si="18"/>
        <v>#REF!</v>
      </c>
      <c r="P17" s="166" t="e">
        <f t="shared" si="18"/>
        <v>#REF!</v>
      </c>
      <c r="Q17" s="166" t="e">
        <f t="shared" si="18"/>
        <v>#REF!</v>
      </c>
      <c r="R17" s="166" t="e">
        <f t="shared" si="18"/>
        <v>#REF!</v>
      </c>
      <c r="S17" s="166" t="e">
        <f t="shared" si="18"/>
        <v>#REF!</v>
      </c>
      <c r="T17" s="166" t="e">
        <f t="shared" si="0"/>
        <v>#REF!</v>
      </c>
      <c r="U17" s="166" t="e">
        <f t="shared" si="1"/>
        <v>#REF!</v>
      </c>
      <c r="V17" s="166" t="e">
        <f t="shared" si="1"/>
        <v>#REF!</v>
      </c>
      <c r="W17" s="166" t="e">
        <f t="shared" si="1"/>
        <v>#REF!</v>
      </c>
      <c r="X17" s="166" t="e">
        <f t="shared" si="2"/>
        <v>#REF!</v>
      </c>
      <c r="Y17" s="166" t="e">
        <f t="shared" si="3"/>
        <v>#REF!</v>
      </c>
      <c r="Z17" s="166" t="e">
        <f t="shared" si="16"/>
        <v>#REF!</v>
      </c>
      <c r="AA17" s="166" t="e">
        <f t="shared" si="5"/>
        <v>#REF!</v>
      </c>
      <c r="AB17" s="166" t="e">
        <f t="shared" si="14"/>
        <v>#REF!</v>
      </c>
      <c r="AC17" s="166" t="e">
        <f t="shared" si="6"/>
        <v>#REF!</v>
      </c>
      <c r="AD17" s="166" t="e">
        <f t="shared" si="7"/>
        <v>#REF!</v>
      </c>
      <c r="AE17" s="166" t="e">
        <f t="shared" si="8"/>
        <v>#REF!</v>
      </c>
      <c r="AF17" s="166" t="e">
        <f t="shared" si="8"/>
        <v>#REF!</v>
      </c>
      <c r="AG17" s="166" t="e">
        <f t="shared" si="9"/>
        <v>#REF!</v>
      </c>
      <c r="AH17" s="166" t="e">
        <f t="shared" si="10"/>
        <v>#REF!</v>
      </c>
      <c r="AI17" s="166" t="e">
        <f t="shared" si="17"/>
        <v>#REF!</v>
      </c>
      <c r="AJ17" s="166" t="e">
        <f t="shared" si="12"/>
        <v>#REF!</v>
      </c>
      <c r="AK17" s="166" t="e">
        <f t="shared" si="15"/>
        <v>#REF!</v>
      </c>
      <c r="AL17" s="166" t="e">
        <f t="shared" si="13"/>
        <v>#REF!</v>
      </c>
      <c r="AM17" s="166" t="e">
        <f t="shared" si="13"/>
        <v>#REF!</v>
      </c>
      <c r="AN17" s="166" t="e">
        <f t="shared" si="13"/>
        <v>#REF!</v>
      </c>
      <c r="AO17" s="166" t="e">
        <f t="shared" si="13"/>
        <v>#REF!</v>
      </c>
      <c r="AP17" s="166" t="e">
        <f t="shared" si="13"/>
        <v>#REF!</v>
      </c>
      <c r="AQ17" s="166" t="e">
        <f t="shared" si="13"/>
        <v>#REF!</v>
      </c>
      <c r="AR17" s="166" t="e">
        <f t="shared" si="13"/>
        <v>#REF!</v>
      </c>
      <c r="AS17" s="166" t="e">
        <f t="shared" si="13"/>
        <v>#REF!</v>
      </c>
      <c r="AT17" s="166" t="e">
        <f t="shared" si="13"/>
        <v>#REF!</v>
      </c>
      <c r="AU17" s="166" t="e">
        <f t="shared" si="13"/>
        <v>#REF!</v>
      </c>
      <c r="AV17" s="166" t="e">
        <f t="shared" si="13"/>
        <v>#REF!</v>
      </c>
      <c r="AW17" s="166" t="e">
        <f t="shared" si="13"/>
        <v>#REF!</v>
      </c>
      <c r="AX17" s="166" t="e">
        <f t="shared" si="13"/>
        <v>#REF!</v>
      </c>
      <c r="AY17" s="166" t="e">
        <f t="shared" si="13"/>
        <v>#REF!</v>
      </c>
      <c r="AZ17" s="166" t="e">
        <f t="shared" si="13"/>
        <v>#REF!</v>
      </c>
      <c r="BA17" s="167" t="e">
        <f t="shared" si="13"/>
        <v>#REF!</v>
      </c>
      <c r="BC17" s="157">
        <v>2013</v>
      </c>
      <c r="BD17" s="158" t="s">
        <v>681</v>
      </c>
    </row>
    <row r="18" spans="1:56">
      <c r="A18" s="39"/>
      <c r="BD18" s="146"/>
    </row>
    <row r="19" spans="1:56">
      <c r="A19" s="39"/>
    </row>
    <row r="20" spans="1:56">
      <c r="A20" s="39"/>
    </row>
    <row r="21" spans="1:56">
      <c r="A21" s="39"/>
    </row>
    <row r="22" spans="1:56">
      <c r="A22" s="39"/>
    </row>
    <row r="23" spans="1:56">
      <c r="A23" s="39"/>
    </row>
    <row r="24" spans="1:56">
      <c r="A24" s="39"/>
    </row>
    <row r="25" spans="1:56" ht="18" customHeight="1">
      <c r="A25" s="39"/>
    </row>
    <row r="27" spans="1:56">
      <c r="A27" s="147" t="s">
        <v>684</v>
      </c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</row>
    <row r="28" spans="1:56" ht="27" customHeight="1">
      <c r="A28" s="536" t="s">
        <v>685</v>
      </c>
      <c r="B28" s="536"/>
      <c r="C28" s="536"/>
      <c r="D28" s="536"/>
      <c r="E28" s="536"/>
      <c r="F28" s="536"/>
      <c r="G28" s="536"/>
      <c r="H28" s="536"/>
      <c r="I28" s="536"/>
      <c r="J28" s="536"/>
      <c r="K28" s="536"/>
      <c r="L28" s="536"/>
      <c r="M28" s="536"/>
      <c r="N28" s="536"/>
      <c r="O28" s="536"/>
      <c r="P28" s="536"/>
      <c r="Q28" s="536"/>
      <c r="R28" s="536"/>
      <c r="S28" s="536"/>
      <c r="T28" s="536"/>
      <c r="U28" s="536"/>
      <c r="V28" s="536"/>
      <c r="W28" s="536"/>
      <c r="X28" s="536"/>
      <c r="Y28" s="536"/>
      <c r="Z28" s="536"/>
      <c r="AA28" s="536"/>
      <c r="AB28" s="536"/>
      <c r="AC28" s="536"/>
      <c r="AD28" s="536"/>
      <c r="AE28" s="536"/>
      <c r="AF28" s="536"/>
      <c r="AG28" s="536"/>
      <c r="AH28" s="536"/>
      <c r="AI28" s="536"/>
      <c r="AJ28" s="536"/>
      <c r="AK28" s="536"/>
      <c r="AL28" s="536"/>
      <c r="AM28" s="536"/>
      <c r="AN28" s="536"/>
      <c r="AO28" s="536"/>
      <c r="AP28" s="536"/>
      <c r="AQ28" s="536"/>
      <c r="AR28" s="536"/>
      <c r="AS28" s="536"/>
      <c r="AT28" s="536"/>
      <c r="AU28" s="536"/>
      <c r="AV28" s="536"/>
      <c r="AW28" s="536"/>
      <c r="AX28" s="536"/>
      <c r="AY28" s="536"/>
      <c r="AZ28" s="536"/>
      <c r="BA28" s="536"/>
      <c r="BB28" s="536"/>
      <c r="BC28" s="536"/>
      <c r="BD28" s="536"/>
    </row>
    <row r="29" spans="1:56">
      <c r="A29" s="39" t="s">
        <v>686</v>
      </c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39"/>
      <c r="AH29" s="39"/>
      <c r="AI29" s="39"/>
      <c r="AJ29" s="39"/>
      <c r="AK29" s="39"/>
      <c r="AL29" s="39"/>
      <c r="AM29" s="39"/>
      <c r="AN29" s="39"/>
      <c r="AO29" s="39"/>
      <c r="AP29" s="39"/>
      <c r="AQ29" s="39"/>
      <c r="AR29" s="39"/>
      <c r="AS29" s="39"/>
      <c r="AT29" s="39"/>
      <c r="AU29" s="39"/>
      <c r="AV29" s="39"/>
      <c r="AW29" s="39"/>
      <c r="AX29" s="39"/>
      <c r="AY29" s="39"/>
      <c r="AZ29" s="39"/>
      <c r="BA29" s="39"/>
      <c r="BB29" s="39"/>
      <c r="BC29" s="39"/>
      <c r="BD29" s="39"/>
    </row>
    <row r="30" spans="1:56" ht="30.75" customHeight="1">
      <c r="A30" s="537" t="s">
        <v>687</v>
      </c>
      <c r="B30" s="537"/>
      <c r="C30" s="537"/>
      <c r="D30" s="537"/>
      <c r="E30" s="537"/>
      <c r="F30" s="537"/>
      <c r="G30" s="537"/>
      <c r="H30" s="537"/>
      <c r="I30" s="537"/>
      <c r="J30" s="537"/>
      <c r="K30" s="537"/>
      <c r="L30" s="537"/>
      <c r="M30" s="537"/>
      <c r="N30" s="537"/>
      <c r="O30" s="537"/>
      <c r="P30" s="537"/>
      <c r="Q30" s="537"/>
      <c r="R30" s="537"/>
      <c r="S30" s="537"/>
      <c r="T30" s="537"/>
      <c r="U30" s="537"/>
      <c r="V30" s="537"/>
      <c r="W30" s="537"/>
      <c r="X30" s="537"/>
      <c r="Y30" s="537"/>
      <c r="Z30" s="537"/>
      <c r="AA30" s="537"/>
      <c r="AB30" s="537"/>
      <c r="AC30" s="537"/>
      <c r="AD30" s="537"/>
      <c r="AE30" s="537"/>
      <c r="AF30" s="537"/>
      <c r="AG30" s="537"/>
      <c r="AH30" s="537"/>
      <c r="AI30" s="537"/>
      <c r="AJ30" s="537"/>
      <c r="AK30" s="537"/>
      <c r="AL30" s="537"/>
      <c r="AM30" s="537"/>
      <c r="AN30" s="537"/>
      <c r="AO30" s="537"/>
      <c r="AP30" s="537"/>
      <c r="AQ30" s="537"/>
      <c r="AR30" s="537"/>
      <c r="AS30" s="537"/>
      <c r="AT30" s="537"/>
      <c r="AU30" s="537"/>
      <c r="AV30" s="537"/>
      <c r="AW30" s="537"/>
      <c r="AX30" s="537"/>
      <c r="AY30" s="537"/>
      <c r="AZ30" s="537"/>
      <c r="BA30" s="537"/>
      <c r="BB30" s="537"/>
      <c r="BC30" s="537"/>
      <c r="BD30" s="537"/>
    </row>
    <row r="40" spans="1:2" hidden="1">
      <c r="B40" t="s">
        <v>688</v>
      </c>
    </row>
    <row r="41" spans="1:2" hidden="1">
      <c r="A41" s="148" t="s">
        <v>58</v>
      </c>
      <c r="B41" s="148" t="s">
        <v>59</v>
      </c>
    </row>
    <row r="42" spans="1:2" hidden="1">
      <c r="A42" s="148" t="s">
        <v>60</v>
      </c>
      <c r="B42" s="148" t="s">
        <v>61</v>
      </c>
    </row>
    <row r="43" spans="1:2" hidden="1">
      <c r="A43" s="148" t="s">
        <v>83</v>
      </c>
      <c r="B43" s="148" t="s">
        <v>84</v>
      </c>
    </row>
    <row r="44" spans="1:2" hidden="1">
      <c r="A44" s="148" t="s">
        <v>62</v>
      </c>
      <c r="B44" s="148" t="s">
        <v>63</v>
      </c>
    </row>
    <row r="45" spans="1:2" hidden="1">
      <c r="A45" s="148" t="s">
        <v>64</v>
      </c>
      <c r="B45" s="148" t="s">
        <v>65</v>
      </c>
    </row>
    <row r="46" spans="1:2" hidden="1">
      <c r="A46" s="148" t="s">
        <v>66</v>
      </c>
      <c r="B46" s="148" t="s">
        <v>604</v>
      </c>
    </row>
    <row r="47" spans="1:2" hidden="1">
      <c r="A47" s="148" t="s">
        <v>67</v>
      </c>
      <c r="B47" s="148" t="s">
        <v>68</v>
      </c>
    </row>
    <row r="48" spans="1:2" hidden="1">
      <c r="A48" s="148" t="s">
        <v>69</v>
      </c>
      <c r="B48" s="148" t="s">
        <v>70</v>
      </c>
    </row>
    <row r="49" spans="1:2" hidden="1">
      <c r="A49" s="148" t="s">
        <v>71</v>
      </c>
      <c r="B49" s="148" t="s">
        <v>72</v>
      </c>
    </row>
    <row r="50" spans="1:2" hidden="1">
      <c r="A50" s="148" t="s">
        <v>73</v>
      </c>
      <c r="B50" s="148" t="s">
        <v>74</v>
      </c>
    </row>
    <row r="51" spans="1:2" hidden="1">
      <c r="A51" s="148" t="s">
        <v>75</v>
      </c>
      <c r="B51" s="148" t="s">
        <v>76</v>
      </c>
    </row>
    <row r="52" spans="1:2" hidden="1">
      <c r="A52" s="148" t="s">
        <v>77</v>
      </c>
      <c r="B52" s="148" t="s">
        <v>78</v>
      </c>
    </row>
    <row r="53" spans="1:2" hidden="1">
      <c r="A53" s="148" t="s">
        <v>79</v>
      </c>
      <c r="B53" s="148" t="s">
        <v>80</v>
      </c>
    </row>
    <row r="54" spans="1:2" hidden="1">
      <c r="A54" s="148" t="s">
        <v>81</v>
      </c>
      <c r="B54" s="148" t="s">
        <v>82</v>
      </c>
    </row>
    <row r="55" spans="1:2" hidden="1">
      <c r="A55" s="148" t="s">
        <v>85</v>
      </c>
      <c r="B55" s="148" t="s">
        <v>50</v>
      </c>
    </row>
    <row r="56" spans="1:2" hidden="1">
      <c r="A56" s="148" t="s">
        <v>600</v>
      </c>
      <c r="B56" s="148" t="s">
        <v>601</v>
      </c>
    </row>
    <row r="57" spans="1:2" hidden="1">
      <c r="A57" s="148" t="s">
        <v>86</v>
      </c>
      <c r="B57" s="148" t="s">
        <v>87</v>
      </c>
    </row>
    <row r="58" spans="1:2" hidden="1">
      <c r="A58" s="148" t="s">
        <v>88</v>
      </c>
      <c r="B58" s="148" t="s">
        <v>89</v>
      </c>
    </row>
    <row r="59" spans="1:2" hidden="1">
      <c r="A59" s="148" t="s">
        <v>90</v>
      </c>
      <c r="B59" s="148" t="s">
        <v>91</v>
      </c>
    </row>
    <row r="60" spans="1:2" hidden="1">
      <c r="A60" s="148" t="s">
        <v>495</v>
      </c>
      <c r="B60" s="148" t="s">
        <v>22</v>
      </c>
    </row>
    <row r="61" spans="1:2" hidden="1">
      <c r="A61" s="148" t="s">
        <v>92</v>
      </c>
      <c r="B61" s="148" t="s">
        <v>93</v>
      </c>
    </row>
    <row r="62" spans="1:2" hidden="1">
      <c r="A62" s="148" t="s">
        <v>94</v>
      </c>
      <c r="B62" s="148" t="s">
        <v>95</v>
      </c>
    </row>
    <row r="63" spans="1:2" hidden="1">
      <c r="A63" s="148" t="s">
        <v>96</v>
      </c>
      <c r="B63" s="148" t="s">
        <v>97</v>
      </c>
    </row>
    <row r="64" spans="1:2" hidden="1">
      <c r="A64" s="148" t="s">
        <v>98</v>
      </c>
      <c r="B64" s="148" t="s">
        <v>99</v>
      </c>
    </row>
    <row r="65" spans="1:2" hidden="1">
      <c r="A65" s="148" t="s">
        <v>100</v>
      </c>
      <c r="B65" s="148" t="s">
        <v>101</v>
      </c>
    </row>
    <row r="66" spans="1:2" hidden="1">
      <c r="A66" s="148" t="s">
        <v>102</v>
      </c>
      <c r="B66" s="148" t="s">
        <v>605</v>
      </c>
    </row>
    <row r="67" spans="1:2" hidden="1">
      <c r="A67" s="148" t="s">
        <v>103</v>
      </c>
      <c r="B67" s="148" t="s">
        <v>606</v>
      </c>
    </row>
    <row r="68" spans="1:2" hidden="1">
      <c r="A68" s="148" t="s">
        <v>104</v>
      </c>
      <c r="B68" s="148" t="s">
        <v>607</v>
      </c>
    </row>
    <row r="69" spans="1:2" hidden="1">
      <c r="A69" s="148" t="s">
        <v>105</v>
      </c>
      <c r="B69" s="148" t="s">
        <v>106</v>
      </c>
    </row>
    <row r="70" spans="1:2" hidden="1">
      <c r="A70" s="148" t="s">
        <v>107</v>
      </c>
      <c r="B70" s="148" t="s">
        <v>108</v>
      </c>
    </row>
    <row r="71" spans="1:2" hidden="1">
      <c r="A71" s="148" t="s">
        <v>109</v>
      </c>
      <c r="B71" s="148" t="s">
        <v>110</v>
      </c>
    </row>
    <row r="72" spans="1:2" hidden="1">
      <c r="A72" s="148" t="s">
        <v>111</v>
      </c>
      <c r="B72" s="148" t="s">
        <v>112</v>
      </c>
    </row>
    <row r="73" spans="1:2" hidden="1">
      <c r="A73" s="148" t="s">
        <v>117</v>
      </c>
      <c r="B73" s="148" t="s">
        <v>118</v>
      </c>
    </row>
    <row r="74" spans="1:2" hidden="1">
      <c r="A74" s="148" t="s">
        <v>115</v>
      </c>
      <c r="B74" s="148" t="s">
        <v>116</v>
      </c>
    </row>
    <row r="75" spans="1:2" hidden="1">
      <c r="A75" s="148" t="s">
        <v>113</v>
      </c>
      <c r="B75" s="148" t="s">
        <v>114</v>
      </c>
    </row>
    <row r="76" spans="1:2" hidden="1">
      <c r="A76" s="148" t="s">
        <v>119</v>
      </c>
      <c r="B76" s="148" t="s">
        <v>120</v>
      </c>
    </row>
    <row r="77" spans="1:2" hidden="1">
      <c r="A77" s="148" t="s">
        <v>123</v>
      </c>
      <c r="B77" s="148" t="s">
        <v>124</v>
      </c>
    </row>
    <row r="78" spans="1:2" hidden="1">
      <c r="A78" s="148" t="s">
        <v>125</v>
      </c>
      <c r="B78" s="148" t="s">
        <v>126</v>
      </c>
    </row>
    <row r="79" spans="1:2" hidden="1">
      <c r="A79" s="148" t="s">
        <v>121</v>
      </c>
      <c r="B79" s="148" t="s">
        <v>122</v>
      </c>
    </row>
    <row r="80" spans="1:2" hidden="1">
      <c r="A80" s="148" t="s">
        <v>127</v>
      </c>
      <c r="B80" s="148" t="s">
        <v>128</v>
      </c>
    </row>
    <row r="81" spans="1:2" hidden="1">
      <c r="A81" s="148" t="s">
        <v>129</v>
      </c>
      <c r="B81" s="148" t="s">
        <v>130</v>
      </c>
    </row>
    <row r="82" spans="1:2" hidden="1">
      <c r="A82" s="148" t="s">
        <v>131</v>
      </c>
      <c r="B82" s="148" t="s">
        <v>45</v>
      </c>
    </row>
    <row r="83" spans="1:2" hidden="1">
      <c r="A83" s="148" t="s">
        <v>132</v>
      </c>
      <c r="B83" s="148" t="s">
        <v>133</v>
      </c>
    </row>
    <row r="84" spans="1:2" hidden="1">
      <c r="A84" s="148" t="s">
        <v>134</v>
      </c>
      <c r="B84" s="148" t="s">
        <v>135</v>
      </c>
    </row>
    <row r="85" spans="1:2" hidden="1">
      <c r="A85" s="148" t="s">
        <v>136</v>
      </c>
      <c r="B85" s="148" t="s">
        <v>137</v>
      </c>
    </row>
    <row r="86" spans="1:2" hidden="1">
      <c r="A86" s="148" t="s">
        <v>138</v>
      </c>
      <c r="B86" s="148" t="s">
        <v>139</v>
      </c>
    </row>
    <row r="87" spans="1:2" hidden="1">
      <c r="A87" s="148" t="s">
        <v>140</v>
      </c>
      <c r="B87" s="148" t="s">
        <v>16</v>
      </c>
    </row>
    <row r="88" spans="1:2" hidden="1">
      <c r="A88" s="148" t="s">
        <v>141</v>
      </c>
      <c r="B88" s="148" t="s">
        <v>142</v>
      </c>
    </row>
    <row r="89" spans="1:2" hidden="1">
      <c r="A89" s="148" t="s">
        <v>143</v>
      </c>
      <c r="B89" s="148" t="s">
        <v>144</v>
      </c>
    </row>
    <row r="90" spans="1:2" hidden="1">
      <c r="A90" s="148" t="s">
        <v>145</v>
      </c>
      <c r="B90" s="148" t="s">
        <v>146</v>
      </c>
    </row>
    <row r="91" spans="1:2" hidden="1">
      <c r="A91" s="148" t="s">
        <v>160</v>
      </c>
      <c r="B91" s="148" t="s">
        <v>161</v>
      </c>
    </row>
    <row r="92" spans="1:2" hidden="1">
      <c r="A92" s="148" t="s">
        <v>151</v>
      </c>
      <c r="B92" s="148" t="s">
        <v>152</v>
      </c>
    </row>
    <row r="93" spans="1:2" hidden="1">
      <c r="A93" s="148" t="s">
        <v>147</v>
      </c>
      <c r="B93" s="148" t="s">
        <v>148</v>
      </c>
    </row>
    <row r="94" spans="1:2" hidden="1">
      <c r="A94" s="148" t="s">
        <v>149</v>
      </c>
      <c r="B94" s="148" t="s">
        <v>150</v>
      </c>
    </row>
    <row r="95" spans="1:2" hidden="1">
      <c r="A95" s="148" t="s">
        <v>153</v>
      </c>
      <c r="B95" s="148" t="s">
        <v>154</v>
      </c>
    </row>
    <row r="96" spans="1:2" hidden="1">
      <c r="A96" s="148" t="s">
        <v>155</v>
      </c>
      <c r="B96" s="148" t="s">
        <v>156</v>
      </c>
    </row>
    <row r="97" spans="1:2" hidden="1">
      <c r="A97" s="148" t="s">
        <v>157</v>
      </c>
      <c r="B97" s="148" t="s">
        <v>158</v>
      </c>
    </row>
    <row r="98" spans="1:2" hidden="1">
      <c r="A98" s="148" t="s">
        <v>159</v>
      </c>
      <c r="B98" s="148" t="s">
        <v>23</v>
      </c>
    </row>
    <row r="99" spans="1:2" hidden="1">
      <c r="A99" s="148" t="s">
        <v>162</v>
      </c>
      <c r="B99" s="148" t="s">
        <v>163</v>
      </c>
    </row>
    <row r="100" spans="1:2" hidden="1">
      <c r="A100" s="148" t="s">
        <v>166</v>
      </c>
      <c r="B100" s="148" t="s">
        <v>167</v>
      </c>
    </row>
    <row r="101" spans="1:2" hidden="1">
      <c r="A101" s="148" t="s">
        <v>164</v>
      </c>
      <c r="B101" s="148" t="s">
        <v>165</v>
      </c>
    </row>
    <row r="102" spans="1:2" hidden="1">
      <c r="A102" s="148" t="s">
        <v>168</v>
      </c>
      <c r="B102" s="148" t="s">
        <v>169</v>
      </c>
    </row>
    <row r="103" spans="1:2" hidden="1">
      <c r="A103" s="148" t="s">
        <v>170</v>
      </c>
      <c r="B103" s="148" t="s">
        <v>171</v>
      </c>
    </row>
    <row r="104" spans="1:2" hidden="1">
      <c r="A104" s="148" t="s">
        <v>172</v>
      </c>
      <c r="B104" s="148" t="s">
        <v>173</v>
      </c>
    </row>
    <row r="105" spans="1:2" hidden="1">
      <c r="A105" s="148" t="s">
        <v>174</v>
      </c>
      <c r="B105" s="148" t="s">
        <v>175</v>
      </c>
    </row>
    <row r="106" spans="1:2" hidden="1">
      <c r="A106" s="148" t="s">
        <v>176</v>
      </c>
      <c r="B106" s="148" t="s">
        <v>177</v>
      </c>
    </row>
    <row r="107" spans="1:2" hidden="1">
      <c r="A107" s="148" t="s">
        <v>178</v>
      </c>
      <c r="B107" s="148" t="s">
        <v>179</v>
      </c>
    </row>
    <row r="108" spans="1:2" hidden="1">
      <c r="A108" s="148" t="s">
        <v>180</v>
      </c>
      <c r="B108" s="148" t="s">
        <v>181</v>
      </c>
    </row>
    <row r="109" spans="1:2" hidden="1">
      <c r="A109" s="148" t="s">
        <v>522</v>
      </c>
      <c r="B109" s="148" t="s">
        <v>523</v>
      </c>
    </row>
    <row r="110" spans="1:2" hidden="1">
      <c r="A110" s="148" t="s">
        <v>519</v>
      </c>
      <c r="B110" s="148" t="s">
        <v>21</v>
      </c>
    </row>
    <row r="111" spans="1:2" hidden="1">
      <c r="A111" s="148" t="s">
        <v>182</v>
      </c>
      <c r="B111" s="148" t="s">
        <v>183</v>
      </c>
    </row>
    <row r="112" spans="1:2" hidden="1">
      <c r="A112" s="148" t="s">
        <v>184</v>
      </c>
      <c r="B112" s="148" t="s">
        <v>185</v>
      </c>
    </row>
    <row r="113" spans="1:2" hidden="1">
      <c r="A113" s="148" t="s">
        <v>186</v>
      </c>
      <c r="B113" s="148" t="s">
        <v>187</v>
      </c>
    </row>
    <row r="114" spans="1:2" hidden="1">
      <c r="A114" s="148" t="s">
        <v>188</v>
      </c>
      <c r="B114" s="148" t="s">
        <v>189</v>
      </c>
    </row>
    <row r="115" spans="1:2" hidden="1">
      <c r="A115" s="148" t="s">
        <v>190</v>
      </c>
      <c r="B115" s="148" t="s">
        <v>191</v>
      </c>
    </row>
    <row r="116" spans="1:2" hidden="1">
      <c r="A116" s="148" t="s">
        <v>192</v>
      </c>
      <c r="B116" s="148" t="s">
        <v>51</v>
      </c>
    </row>
    <row r="117" spans="1:2" hidden="1">
      <c r="A117" s="148" t="s">
        <v>193</v>
      </c>
      <c r="B117" s="148" t="s">
        <v>194</v>
      </c>
    </row>
    <row r="118" spans="1:2" hidden="1">
      <c r="A118" s="148" t="s">
        <v>195</v>
      </c>
      <c r="B118" s="148" t="s">
        <v>196</v>
      </c>
    </row>
    <row r="119" spans="1:2" hidden="1">
      <c r="A119" s="148" t="s">
        <v>197</v>
      </c>
      <c r="B119" s="148" t="s">
        <v>198</v>
      </c>
    </row>
    <row r="120" spans="1:2" hidden="1">
      <c r="A120" s="148" t="s">
        <v>199</v>
      </c>
      <c r="B120" s="148" t="s">
        <v>38</v>
      </c>
    </row>
    <row r="121" spans="1:2" hidden="1">
      <c r="A121" s="148" t="s">
        <v>200</v>
      </c>
      <c r="B121" s="148" t="s">
        <v>608</v>
      </c>
    </row>
    <row r="122" spans="1:2" hidden="1">
      <c r="A122" s="148" t="s">
        <v>498</v>
      </c>
      <c r="B122" s="148" t="s">
        <v>626</v>
      </c>
    </row>
    <row r="123" spans="1:2" hidden="1">
      <c r="A123" s="148" t="s">
        <v>201</v>
      </c>
      <c r="B123" s="148" t="s">
        <v>609</v>
      </c>
    </row>
    <row r="124" spans="1:2" hidden="1">
      <c r="A124" s="148" t="s">
        <v>290</v>
      </c>
      <c r="B124" s="148" t="s">
        <v>291</v>
      </c>
    </row>
    <row r="125" spans="1:2" hidden="1">
      <c r="A125" s="148" t="s">
        <v>202</v>
      </c>
      <c r="B125" s="148" t="s">
        <v>203</v>
      </c>
    </row>
    <row r="126" spans="1:2" hidden="1">
      <c r="A126" s="148" t="s">
        <v>206</v>
      </c>
      <c r="B126" s="148" t="s">
        <v>207</v>
      </c>
    </row>
    <row r="127" spans="1:2" hidden="1">
      <c r="A127" s="148" t="s">
        <v>204</v>
      </c>
      <c r="B127" s="148" t="s">
        <v>205</v>
      </c>
    </row>
    <row r="128" spans="1:2" hidden="1">
      <c r="A128" s="148" t="s">
        <v>208</v>
      </c>
      <c r="B128" s="148" t="s">
        <v>209</v>
      </c>
    </row>
    <row r="129" spans="1:2" hidden="1">
      <c r="A129" s="148" t="s">
        <v>210</v>
      </c>
      <c r="B129" s="148" t="s">
        <v>211</v>
      </c>
    </row>
    <row r="130" spans="1:2" hidden="1">
      <c r="A130" s="148" t="s">
        <v>212</v>
      </c>
      <c r="B130" s="148" t="s">
        <v>213</v>
      </c>
    </row>
    <row r="131" spans="1:2" hidden="1">
      <c r="A131" s="148" t="s">
        <v>214</v>
      </c>
      <c r="B131" s="148" t="s">
        <v>610</v>
      </c>
    </row>
    <row r="132" spans="1:2" hidden="1">
      <c r="A132" s="148" t="s">
        <v>219</v>
      </c>
      <c r="B132" s="148" t="s">
        <v>220</v>
      </c>
    </row>
    <row r="133" spans="1:2" hidden="1">
      <c r="A133" s="148" t="s">
        <v>215</v>
      </c>
      <c r="B133" s="148" t="s">
        <v>216</v>
      </c>
    </row>
    <row r="134" spans="1:2" hidden="1">
      <c r="A134" s="148" t="s">
        <v>217</v>
      </c>
      <c r="B134" s="148" t="s">
        <v>611</v>
      </c>
    </row>
    <row r="135" spans="1:2" hidden="1">
      <c r="A135" s="148" t="s">
        <v>218</v>
      </c>
      <c r="B135" s="148" t="s">
        <v>33</v>
      </c>
    </row>
    <row r="136" spans="1:2" hidden="1">
      <c r="A136" s="148" t="s">
        <v>221</v>
      </c>
      <c r="B136" s="148" t="s">
        <v>222</v>
      </c>
    </row>
    <row r="137" spans="1:2" hidden="1">
      <c r="A137" s="148" t="s">
        <v>223</v>
      </c>
      <c r="B137" s="148" t="s">
        <v>224</v>
      </c>
    </row>
    <row r="138" spans="1:2" hidden="1">
      <c r="A138" s="148" t="s">
        <v>225</v>
      </c>
      <c r="B138" s="148" t="s">
        <v>226</v>
      </c>
    </row>
    <row r="139" spans="1:2" hidden="1">
      <c r="A139" s="148" t="s">
        <v>227</v>
      </c>
      <c r="B139" s="148" t="s">
        <v>612</v>
      </c>
    </row>
    <row r="140" spans="1:2" hidden="1">
      <c r="A140" s="148" t="s">
        <v>228</v>
      </c>
      <c r="B140" s="148" t="s">
        <v>229</v>
      </c>
    </row>
    <row r="141" spans="1:2" hidden="1">
      <c r="A141" s="148" t="s">
        <v>230</v>
      </c>
      <c r="B141" s="148" t="s">
        <v>46</v>
      </c>
    </row>
    <row r="142" spans="1:2" hidden="1">
      <c r="A142" s="148" t="s">
        <v>231</v>
      </c>
      <c r="B142" s="148" t="s">
        <v>232</v>
      </c>
    </row>
    <row r="143" spans="1:2" hidden="1">
      <c r="A143" s="148" t="s">
        <v>235</v>
      </c>
      <c r="B143" s="148" t="s">
        <v>236</v>
      </c>
    </row>
    <row r="144" spans="1:2" hidden="1">
      <c r="A144" s="148" t="s">
        <v>237</v>
      </c>
      <c r="B144" s="148" t="s">
        <v>238</v>
      </c>
    </row>
    <row r="145" spans="1:2" hidden="1">
      <c r="A145" s="148" t="s">
        <v>239</v>
      </c>
      <c r="B145" s="148" t="s">
        <v>56</v>
      </c>
    </row>
    <row r="146" spans="1:2" hidden="1">
      <c r="A146" s="148" t="s">
        <v>341</v>
      </c>
      <c r="B146" s="148" t="s">
        <v>619</v>
      </c>
    </row>
    <row r="147" spans="1:2" hidden="1">
      <c r="A147" s="148" t="s">
        <v>240</v>
      </c>
      <c r="B147" s="148" t="s">
        <v>34</v>
      </c>
    </row>
    <row r="148" spans="1:2" hidden="1">
      <c r="A148" s="148" t="s">
        <v>241</v>
      </c>
      <c r="B148" s="148" t="s">
        <v>242</v>
      </c>
    </row>
    <row r="149" spans="1:2" hidden="1">
      <c r="A149" s="148" t="s">
        <v>243</v>
      </c>
      <c r="B149" s="148" t="s">
        <v>613</v>
      </c>
    </row>
    <row r="150" spans="1:2" hidden="1">
      <c r="A150" s="148" t="s">
        <v>244</v>
      </c>
      <c r="B150" s="148" t="s">
        <v>614</v>
      </c>
    </row>
    <row r="151" spans="1:2" hidden="1">
      <c r="A151" s="148" t="s">
        <v>247</v>
      </c>
      <c r="B151" s="148" t="s">
        <v>248</v>
      </c>
    </row>
    <row r="152" spans="1:2" hidden="1">
      <c r="A152" s="148" t="s">
        <v>249</v>
      </c>
      <c r="B152" s="148" t="s">
        <v>250</v>
      </c>
    </row>
    <row r="153" spans="1:2" hidden="1">
      <c r="A153" s="148" t="s">
        <v>245</v>
      </c>
      <c r="B153" s="148" t="s">
        <v>246</v>
      </c>
    </row>
    <row r="154" spans="1:2" hidden="1">
      <c r="A154" s="148" t="s">
        <v>251</v>
      </c>
      <c r="B154" s="148" t="s">
        <v>252</v>
      </c>
    </row>
    <row r="155" spans="1:2" hidden="1">
      <c r="A155" s="148" t="s">
        <v>253</v>
      </c>
      <c r="B155" s="148" t="s">
        <v>254</v>
      </c>
    </row>
    <row r="156" spans="1:2" hidden="1">
      <c r="A156" s="148" t="s">
        <v>255</v>
      </c>
      <c r="B156" s="148" t="s">
        <v>256</v>
      </c>
    </row>
    <row r="157" spans="1:2" hidden="1">
      <c r="A157" s="148" t="s">
        <v>257</v>
      </c>
      <c r="B157" s="148" t="s">
        <v>53</v>
      </c>
    </row>
    <row r="158" spans="1:2" hidden="1">
      <c r="A158" s="148" t="s">
        <v>258</v>
      </c>
      <c r="B158" s="148" t="s">
        <v>42</v>
      </c>
    </row>
    <row r="159" spans="1:2" hidden="1">
      <c r="A159" s="148" t="s">
        <v>476</v>
      </c>
      <c r="B159" s="148" t="s">
        <v>477</v>
      </c>
    </row>
    <row r="160" spans="1:2" hidden="1">
      <c r="A160" s="148" t="s">
        <v>259</v>
      </c>
      <c r="B160" s="148" t="s">
        <v>48</v>
      </c>
    </row>
    <row r="161" spans="1:2" hidden="1">
      <c r="A161" s="148" t="s">
        <v>260</v>
      </c>
      <c r="B161" s="148" t="s">
        <v>261</v>
      </c>
    </row>
    <row r="162" spans="1:2" hidden="1">
      <c r="A162" s="148" t="s">
        <v>262</v>
      </c>
      <c r="B162" s="148" t="s">
        <v>615</v>
      </c>
    </row>
    <row r="163" spans="1:2" hidden="1">
      <c r="A163" s="148" t="s">
        <v>263</v>
      </c>
      <c r="B163" s="148" t="s">
        <v>616</v>
      </c>
    </row>
    <row r="164" spans="1:2" hidden="1">
      <c r="A164" s="148" t="s">
        <v>264</v>
      </c>
      <c r="B164" s="148" t="s">
        <v>20</v>
      </c>
    </row>
    <row r="165" spans="1:2" hidden="1">
      <c r="A165" s="148" t="s">
        <v>265</v>
      </c>
      <c r="B165" s="148" t="s">
        <v>266</v>
      </c>
    </row>
    <row r="166" spans="1:2" hidden="1">
      <c r="A166" s="148" t="s">
        <v>267</v>
      </c>
      <c r="B166" s="148" t="s">
        <v>7</v>
      </c>
    </row>
    <row r="167" spans="1:2" hidden="1">
      <c r="A167" s="148" t="s">
        <v>268</v>
      </c>
      <c r="B167" s="148" t="s">
        <v>54</v>
      </c>
    </row>
    <row r="168" spans="1:2" hidden="1">
      <c r="A168" s="148" t="s">
        <v>269</v>
      </c>
      <c r="B168" s="148" t="s">
        <v>270</v>
      </c>
    </row>
    <row r="169" spans="1:2" hidden="1">
      <c r="A169" s="148" t="s">
        <v>297</v>
      </c>
      <c r="B169" s="148" t="s">
        <v>298</v>
      </c>
    </row>
    <row r="170" spans="1:2" hidden="1">
      <c r="A170" s="148" t="s">
        <v>271</v>
      </c>
      <c r="B170" s="148" t="s">
        <v>13</v>
      </c>
    </row>
    <row r="171" spans="1:2" hidden="1">
      <c r="A171" s="148" t="s">
        <v>272</v>
      </c>
      <c r="B171" s="148" t="s">
        <v>39</v>
      </c>
    </row>
    <row r="172" spans="1:2" hidden="1">
      <c r="A172" s="148" t="s">
        <v>278</v>
      </c>
      <c r="B172" s="148" t="s">
        <v>279</v>
      </c>
    </row>
    <row r="173" spans="1:2" hidden="1">
      <c r="A173" s="148" t="s">
        <v>276</v>
      </c>
      <c r="B173" s="148" t="s">
        <v>277</v>
      </c>
    </row>
    <row r="174" spans="1:2" hidden="1">
      <c r="A174" s="148" t="s">
        <v>273</v>
      </c>
      <c r="B174" s="148" t="s">
        <v>37</v>
      </c>
    </row>
    <row r="175" spans="1:2" hidden="1">
      <c r="A175" s="148" t="s">
        <v>282</v>
      </c>
      <c r="B175" s="148" t="s">
        <v>283</v>
      </c>
    </row>
    <row r="176" spans="1:2" hidden="1">
      <c r="A176" s="148" t="s">
        <v>284</v>
      </c>
      <c r="B176" s="148" t="s">
        <v>285</v>
      </c>
    </row>
    <row r="177" spans="1:2" hidden="1">
      <c r="A177" s="148" t="s">
        <v>274</v>
      </c>
      <c r="B177" s="148" t="s">
        <v>275</v>
      </c>
    </row>
    <row r="178" spans="1:2" hidden="1">
      <c r="A178" s="148" t="s">
        <v>286</v>
      </c>
      <c r="B178" s="148" t="s">
        <v>287</v>
      </c>
    </row>
    <row r="179" spans="1:2" hidden="1">
      <c r="A179" s="148" t="s">
        <v>288</v>
      </c>
      <c r="B179" s="148" t="s">
        <v>289</v>
      </c>
    </row>
    <row r="180" spans="1:2" hidden="1">
      <c r="A180" s="148" t="s">
        <v>292</v>
      </c>
      <c r="B180" s="148" t="s">
        <v>293</v>
      </c>
    </row>
    <row r="181" spans="1:2" hidden="1">
      <c r="A181" s="148" t="s">
        <v>294</v>
      </c>
      <c r="B181" s="148" t="s">
        <v>30</v>
      </c>
    </row>
    <row r="182" spans="1:2" hidden="1">
      <c r="A182" s="148" t="s">
        <v>295</v>
      </c>
      <c r="B182" s="148" t="s">
        <v>296</v>
      </c>
    </row>
    <row r="183" spans="1:2" hidden="1">
      <c r="A183" s="148" t="s">
        <v>280</v>
      </c>
      <c r="B183" s="148" t="s">
        <v>281</v>
      </c>
    </row>
    <row r="184" spans="1:2" hidden="1">
      <c r="A184" s="148" t="s">
        <v>299</v>
      </c>
      <c r="B184" s="148" t="s">
        <v>300</v>
      </c>
    </row>
    <row r="185" spans="1:2" hidden="1">
      <c r="A185" s="148" t="s">
        <v>301</v>
      </c>
      <c r="B185" s="148" t="s">
        <v>302</v>
      </c>
    </row>
    <row r="186" spans="1:2" hidden="1">
      <c r="A186" s="148" t="s">
        <v>303</v>
      </c>
      <c r="B186" s="148" t="s">
        <v>304</v>
      </c>
    </row>
    <row r="187" spans="1:2" hidden="1">
      <c r="A187" s="148" t="s">
        <v>305</v>
      </c>
      <c r="B187" s="148" t="s">
        <v>617</v>
      </c>
    </row>
    <row r="188" spans="1:2" hidden="1">
      <c r="A188" s="148" t="s">
        <v>306</v>
      </c>
      <c r="B188" s="148" t="s">
        <v>307</v>
      </c>
    </row>
    <row r="189" spans="1:2" hidden="1">
      <c r="A189" s="148" t="s">
        <v>310</v>
      </c>
      <c r="B189" s="148" t="s">
        <v>311</v>
      </c>
    </row>
    <row r="190" spans="1:2" hidden="1">
      <c r="A190" s="148" t="s">
        <v>312</v>
      </c>
      <c r="B190" s="148" t="s">
        <v>313</v>
      </c>
    </row>
    <row r="191" spans="1:2" hidden="1">
      <c r="A191" s="148" t="s">
        <v>314</v>
      </c>
      <c r="B191" s="148" t="s">
        <v>28</v>
      </c>
    </row>
    <row r="192" spans="1:2" hidden="1">
      <c r="A192" s="148" t="s">
        <v>315</v>
      </c>
      <c r="B192" s="148" t="s">
        <v>316</v>
      </c>
    </row>
    <row r="193" spans="1:2" hidden="1">
      <c r="A193" s="148" t="s">
        <v>317</v>
      </c>
      <c r="B193" s="148" t="s">
        <v>318</v>
      </c>
    </row>
    <row r="194" spans="1:2" hidden="1">
      <c r="A194" s="148" t="s">
        <v>308</v>
      </c>
      <c r="B194" s="148" t="s">
        <v>309</v>
      </c>
    </row>
    <row r="195" spans="1:2" hidden="1">
      <c r="A195" s="148" t="s">
        <v>319</v>
      </c>
      <c r="B195" s="148" t="s">
        <v>320</v>
      </c>
    </row>
    <row r="196" spans="1:2" hidden="1">
      <c r="A196" s="148" t="s">
        <v>321</v>
      </c>
      <c r="B196" s="148" t="s">
        <v>322</v>
      </c>
    </row>
    <row r="197" spans="1:2" hidden="1">
      <c r="A197" s="148" t="s">
        <v>323</v>
      </c>
      <c r="B197" s="148" t="s">
        <v>324</v>
      </c>
    </row>
    <row r="198" spans="1:2" hidden="1">
      <c r="A198" s="148" t="s">
        <v>325</v>
      </c>
      <c r="B198" s="148" t="s">
        <v>326</v>
      </c>
    </row>
    <row r="199" spans="1:2" hidden="1">
      <c r="A199" s="148" t="s">
        <v>327</v>
      </c>
      <c r="B199" s="148" t="s">
        <v>328</v>
      </c>
    </row>
    <row r="200" spans="1:2" hidden="1">
      <c r="A200" s="148" t="s">
        <v>329</v>
      </c>
      <c r="B200" s="148" t="s">
        <v>330</v>
      </c>
    </row>
    <row r="201" spans="1:2" hidden="1">
      <c r="A201" s="148" t="s">
        <v>331</v>
      </c>
      <c r="B201" s="148" t="s">
        <v>14</v>
      </c>
    </row>
    <row r="202" spans="1:2" hidden="1">
      <c r="A202" s="148" t="s">
        <v>332</v>
      </c>
      <c r="B202" s="148" t="s">
        <v>333</v>
      </c>
    </row>
    <row r="203" spans="1:2" hidden="1">
      <c r="A203" s="148" t="s">
        <v>602</v>
      </c>
      <c r="B203" s="148" t="s">
        <v>628</v>
      </c>
    </row>
    <row r="204" spans="1:2" hidden="1">
      <c r="A204" s="148" t="s">
        <v>334</v>
      </c>
      <c r="B204" s="148" t="s">
        <v>618</v>
      </c>
    </row>
    <row r="205" spans="1:2" hidden="1">
      <c r="A205" s="148" t="s">
        <v>335</v>
      </c>
      <c r="B205" s="148" t="s">
        <v>336</v>
      </c>
    </row>
    <row r="206" spans="1:2" hidden="1">
      <c r="A206" s="148" t="s">
        <v>337</v>
      </c>
      <c r="B206" s="148" t="s">
        <v>338</v>
      </c>
    </row>
    <row r="207" spans="1:2" hidden="1">
      <c r="A207" s="148" t="s">
        <v>339</v>
      </c>
      <c r="B207" s="148" t="s">
        <v>340</v>
      </c>
    </row>
    <row r="208" spans="1:2" hidden="1">
      <c r="A208" s="148" t="s">
        <v>342</v>
      </c>
      <c r="B208" s="148" t="s">
        <v>343</v>
      </c>
    </row>
    <row r="209" spans="1:2" hidden="1">
      <c r="A209" s="148" t="s">
        <v>344</v>
      </c>
      <c r="B209" s="148" t="s">
        <v>620</v>
      </c>
    </row>
    <row r="210" spans="1:2" hidden="1">
      <c r="A210" s="148" t="s">
        <v>345</v>
      </c>
      <c r="B210" s="148" t="s">
        <v>621</v>
      </c>
    </row>
    <row r="211" spans="1:2" hidden="1">
      <c r="A211" s="148" t="s">
        <v>346</v>
      </c>
      <c r="B211" s="148" t="s">
        <v>622</v>
      </c>
    </row>
    <row r="212" spans="1:2" hidden="1">
      <c r="A212" s="148" t="s">
        <v>347</v>
      </c>
      <c r="B212" s="148" t="s">
        <v>348</v>
      </c>
    </row>
    <row r="213" spans="1:2" hidden="1">
      <c r="A213" s="148" t="s">
        <v>370</v>
      </c>
      <c r="B213" s="148" t="s">
        <v>625</v>
      </c>
    </row>
    <row r="214" spans="1:2" hidden="1">
      <c r="A214" s="148" t="s">
        <v>349</v>
      </c>
      <c r="B214" s="148" t="s">
        <v>350</v>
      </c>
    </row>
    <row r="215" spans="1:2" hidden="1">
      <c r="A215" s="148" t="s">
        <v>351</v>
      </c>
      <c r="B215" s="148" t="s">
        <v>29</v>
      </c>
    </row>
    <row r="216" spans="1:2" hidden="1">
      <c r="A216" s="148" t="s">
        <v>353</v>
      </c>
      <c r="B216" s="148" t="s">
        <v>354</v>
      </c>
    </row>
    <row r="217" spans="1:2" hidden="1">
      <c r="A217" s="148" t="s">
        <v>352</v>
      </c>
      <c r="B217" s="148" t="s">
        <v>623</v>
      </c>
    </row>
    <row r="218" spans="1:2" hidden="1">
      <c r="A218" s="148" t="s">
        <v>453</v>
      </c>
      <c r="B218" s="148" t="s">
        <v>454</v>
      </c>
    </row>
    <row r="219" spans="1:2" hidden="1">
      <c r="A219" s="148" t="s">
        <v>355</v>
      </c>
      <c r="B219" s="148" t="s">
        <v>47</v>
      </c>
    </row>
    <row r="220" spans="1:2" hidden="1">
      <c r="A220" s="148" t="s">
        <v>356</v>
      </c>
      <c r="B220" s="148" t="s">
        <v>357</v>
      </c>
    </row>
    <row r="221" spans="1:2" hidden="1">
      <c r="A221" s="148" t="s">
        <v>358</v>
      </c>
      <c r="B221" s="148" t="s">
        <v>359</v>
      </c>
    </row>
    <row r="222" spans="1:2" hidden="1">
      <c r="A222" s="148" t="s">
        <v>360</v>
      </c>
      <c r="B222" s="148" t="s">
        <v>361</v>
      </c>
    </row>
    <row r="223" spans="1:2" hidden="1">
      <c r="A223" s="148" t="s">
        <v>362</v>
      </c>
      <c r="B223" s="148" t="s">
        <v>624</v>
      </c>
    </row>
    <row r="224" spans="1:2" hidden="1">
      <c r="A224" s="148" t="s">
        <v>363</v>
      </c>
      <c r="B224" s="148" t="s">
        <v>364</v>
      </c>
    </row>
    <row r="225" spans="1:2" hidden="1">
      <c r="A225" s="148" t="s">
        <v>365</v>
      </c>
      <c r="B225" s="148" t="s">
        <v>366</v>
      </c>
    </row>
    <row r="226" spans="1:2" hidden="1">
      <c r="A226" s="148" t="s">
        <v>367</v>
      </c>
      <c r="B226" s="148" t="s">
        <v>368</v>
      </c>
    </row>
    <row r="227" spans="1:2" hidden="1">
      <c r="A227" s="148" t="s">
        <v>369</v>
      </c>
      <c r="B227" s="148" t="s">
        <v>9</v>
      </c>
    </row>
    <row r="228" spans="1:2" hidden="1">
      <c r="A228" s="148" t="s">
        <v>371</v>
      </c>
      <c r="B228" s="148" t="s">
        <v>372</v>
      </c>
    </row>
    <row r="229" spans="1:2" hidden="1">
      <c r="A229" s="148" t="s">
        <v>373</v>
      </c>
      <c r="B229" s="148" t="s">
        <v>36</v>
      </c>
    </row>
    <row r="230" spans="1:2" hidden="1">
      <c r="A230" s="148" t="s">
        <v>374</v>
      </c>
      <c r="B230" s="148" t="s">
        <v>375</v>
      </c>
    </row>
    <row r="231" spans="1:2" hidden="1">
      <c r="A231" s="148" t="s">
        <v>594</v>
      </c>
      <c r="B231" s="148" t="s">
        <v>595</v>
      </c>
    </row>
    <row r="232" spans="1:2" hidden="1">
      <c r="A232" s="148" t="s">
        <v>376</v>
      </c>
      <c r="B232" s="148" t="s">
        <v>41</v>
      </c>
    </row>
    <row r="233" spans="1:2" hidden="1">
      <c r="A233" s="148" t="s">
        <v>377</v>
      </c>
      <c r="B233" s="148" t="s">
        <v>378</v>
      </c>
    </row>
    <row r="234" spans="1:2" hidden="1">
      <c r="A234" s="148" t="s">
        <v>381</v>
      </c>
      <c r="B234" s="148" t="s">
        <v>382</v>
      </c>
    </row>
    <row r="235" spans="1:2" hidden="1">
      <c r="A235" s="148" t="s">
        <v>383</v>
      </c>
      <c r="B235" s="148" t="s">
        <v>11</v>
      </c>
    </row>
    <row r="236" spans="1:2" hidden="1">
      <c r="A236" s="148" t="s">
        <v>388</v>
      </c>
      <c r="B236" s="148" t="s">
        <v>52</v>
      </c>
    </row>
    <row r="237" spans="1:2" hidden="1">
      <c r="A237" s="148" t="s">
        <v>389</v>
      </c>
      <c r="B237" s="148" t="s">
        <v>390</v>
      </c>
    </row>
    <row r="238" spans="1:2" hidden="1">
      <c r="A238" s="148" t="s">
        <v>391</v>
      </c>
      <c r="B238" s="148" t="s">
        <v>24</v>
      </c>
    </row>
    <row r="239" spans="1:2" hidden="1">
      <c r="A239" s="148" t="s">
        <v>392</v>
      </c>
      <c r="B239" s="148" t="s">
        <v>393</v>
      </c>
    </row>
    <row r="240" spans="1:2" hidden="1">
      <c r="A240" s="148" t="s">
        <v>394</v>
      </c>
      <c r="B240" s="148" t="s">
        <v>395</v>
      </c>
    </row>
    <row r="241" spans="1:2" hidden="1">
      <c r="A241" s="148" t="s">
        <v>396</v>
      </c>
      <c r="B241" s="148" t="s">
        <v>397</v>
      </c>
    </row>
    <row r="242" spans="1:2" hidden="1">
      <c r="A242" s="148" t="s">
        <v>398</v>
      </c>
      <c r="B242" s="148" t="s">
        <v>35</v>
      </c>
    </row>
    <row r="243" spans="1:2" hidden="1">
      <c r="A243" s="148" t="s">
        <v>399</v>
      </c>
      <c r="B243" s="148" t="s">
        <v>400</v>
      </c>
    </row>
    <row r="244" spans="1:2" hidden="1">
      <c r="A244" s="148" t="s">
        <v>403</v>
      </c>
      <c r="B244" s="148" t="s">
        <v>404</v>
      </c>
    </row>
    <row r="245" spans="1:2" hidden="1">
      <c r="A245" s="148" t="s">
        <v>401</v>
      </c>
      <c r="B245" s="148" t="s">
        <v>402</v>
      </c>
    </row>
    <row r="246" spans="1:2" hidden="1">
      <c r="A246" s="148" t="s">
        <v>405</v>
      </c>
      <c r="B246" s="148" t="s">
        <v>406</v>
      </c>
    </row>
    <row r="247" spans="1:2" hidden="1">
      <c r="A247" s="148" t="s">
        <v>407</v>
      </c>
      <c r="B247" s="148" t="s">
        <v>10</v>
      </c>
    </row>
    <row r="248" spans="1:2" hidden="1">
      <c r="A248" s="148" t="s">
        <v>408</v>
      </c>
      <c r="B248" s="148" t="s">
        <v>409</v>
      </c>
    </row>
    <row r="249" spans="1:2" hidden="1">
      <c r="A249" s="148" t="s">
        <v>410</v>
      </c>
      <c r="B249" s="148" t="s">
        <v>411</v>
      </c>
    </row>
    <row r="250" spans="1:2" hidden="1">
      <c r="A250" s="148" t="s">
        <v>412</v>
      </c>
      <c r="B250" s="148" t="s">
        <v>413</v>
      </c>
    </row>
    <row r="251" spans="1:2" hidden="1">
      <c r="A251" s="148" t="s">
        <v>416</v>
      </c>
      <c r="B251" s="148" t="s">
        <v>417</v>
      </c>
    </row>
    <row r="252" spans="1:2" hidden="1">
      <c r="A252" s="148" t="s">
        <v>418</v>
      </c>
      <c r="B252" s="148" t="s">
        <v>18</v>
      </c>
    </row>
    <row r="253" spans="1:2" hidden="1">
      <c r="A253" s="148" t="s">
        <v>419</v>
      </c>
      <c r="B253" s="148" t="s">
        <v>420</v>
      </c>
    </row>
    <row r="254" spans="1:2" hidden="1">
      <c r="A254" s="148" t="s">
        <v>414</v>
      </c>
      <c r="B254" s="148" t="s">
        <v>415</v>
      </c>
    </row>
    <row r="255" spans="1:2" hidden="1">
      <c r="A255" s="148" t="s">
        <v>421</v>
      </c>
      <c r="B255" s="148" t="s">
        <v>422</v>
      </c>
    </row>
    <row r="256" spans="1:2" hidden="1">
      <c r="A256" s="148" t="s">
        <v>425</v>
      </c>
      <c r="B256" s="148" t="s">
        <v>426</v>
      </c>
    </row>
    <row r="257" spans="1:2" hidden="1">
      <c r="A257" s="148" t="s">
        <v>386</v>
      </c>
      <c r="B257" s="148" t="s">
        <v>387</v>
      </c>
    </row>
    <row r="258" spans="1:2" hidden="1">
      <c r="A258" s="148" t="s">
        <v>427</v>
      </c>
      <c r="B258" s="148" t="s">
        <v>428</v>
      </c>
    </row>
    <row r="259" spans="1:2" hidden="1">
      <c r="A259" s="148" t="s">
        <v>430</v>
      </c>
      <c r="B259" s="148" t="s">
        <v>431</v>
      </c>
    </row>
    <row r="260" spans="1:2" hidden="1">
      <c r="A260" s="148" t="s">
        <v>429</v>
      </c>
      <c r="B260" s="148" t="s">
        <v>15</v>
      </c>
    </row>
    <row r="261" spans="1:2" hidden="1">
      <c r="A261" s="148" t="s">
        <v>598</v>
      </c>
      <c r="B261" s="148" t="s">
        <v>599</v>
      </c>
    </row>
    <row r="262" spans="1:2" hidden="1">
      <c r="A262" s="148" t="s">
        <v>434</v>
      </c>
      <c r="B262" s="148" t="s">
        <v>435</v>
      </c>
    </row>
    <row r="263" spans="1:2" hidden="1">
      <c r="A263" s="148" t="s">
        <v>436</v>
      </c>
      <c r="B263" s="148" t="s">
        <v>12</v>
      </c>
    </row>
    <row r="264" spans="1:2" hidden="1">
      <c r="A264" s="148" t="s">
        <v>437</v>
      </c>
      <c r="B264" s="148" t="s">
        <v>438</v>
      </c>
    </row>
    <row r="265" spans="1:2" hidden="1">
      <c r="A265" s="148" t="s">
        <v>439</v>
      </c>
      <c r="B265" s="148" t="s">
        <v>440</v>
      </c>
    </row>
    <row r="266" spans="1:2" hidden="1">
      <c r="A266" s="148" t="s">
        <v>443</v>
      </c>
      <c r="B266" s="148" t="s">
        <v>444</v>
      </c>
    </row>
    <row r="267" spans="1:2" hidden="1">
      <c r="A267" s="148" t="s">
        <v>441</v>
      </c>
      <c r="B267" s="148" t="s">
        <v>442</v>
      </c>
    </row>
    <row r="268" spans="1:2" hidden="1">
      <c r="A268" s="148" t="s">
        <v>445</v>
      </c>
      <c r="B268" s="148" t="s">
        <v>446</v>
      </c>
    </row>
    <row r="269" spans="1:2" hidden="1">
      <c r="A269" s="148" t="s">
        <v>447</v>
      </c>
      <c r="B269" s="148" t="s">
        <v>448</v>
      </c>
    </row>
    <row r="270" spans="1:2" hidden="1">
      <c r="A270" s="148" t="s">
        <v>449</v>
      </c>
      <c r="B270" s="148" t="s">
        <v>450</v>
      </c>
    </row>
    <row r="271" spans="1:2" hidden="1">
      <c r="A271" s="148" t="s">
        <v>451</v>
      </c>
      <c r="B271" s="148" t="s">
        <v>452</v>
      </c>
    </row>
    <row r="272" spans="1:2" hidden="1">
      <c r="A272" s="148" t="s">
        <v>455</v>
      </c>
      <c r="B272" s="148" t="s">
        <v>27</v>
      </c>
    </row>
    <row r="273" spans="1:2" hidden="1">
      <c r="A273" s="148" t="s">
        <v>456</v>
      </c>
      <c r="B273" s="148" t="s">
        <v>457</v>
      </c>
    </row>
    <row r="274" spans="1:2" hidden="1">
      <c r="A274" s="148" t="s">
        <v>458</v>
      </c>
      <c r="B274" s="148" t="s">
        <v>459</v>
      </c>
    </row>
    <row r="275" spans="1:2" hidden="1">
      <c r="A275" s="148" t="s">
        <v>460</v>
      </c>
      <c r="B275" s="148" t="s">
        <v>461</v>
      </c>
    </row>
    <row r="276" spans="1:2" hidden="1">
      <c r="A276" s="148" t="s">
        <v>379</v>
      </c>
      <c r="B276" s="148" t="s">
        <v>380</v>
      </c>
    </row>
    <row r="277" spans="1:2" hidden="1">
      <c r="A277" s="148" t="s">
        <v>462</v>
      </c>
      <c r="B277" s="148" t="s">
        <v>463</v>
      </c>
    </row>
    <row r="278" spans="1:2" hidden="1">
      <c r="A278" s="148" t="s">
        <v>464</v>
      </c>
      <c r="B278" s="148" t="s">
        <v>465</v>
      </c>
    </row>
    <row r="279" spans="1:2" hidden="1">
      <c r="A279" s="148" t="s">
        <v>466</v>
      </c>
      <c r="B279" s="148" t="s">
        <v>467</v>
      </c>
    </row>
    <row r="280" spans="1:2" hidden="1">
      <c r="A280" s="148" t="s">
        <v>468</v>
      </c>
      <c r="B280" s="148" t="s">
        <v>469</v>
      </c>
    </row>
    <row r="281" spans="1:2" hidden="1">
      <c r="A281" s="148" t="s">
        <v>470</v>
      </c>
      <c r="B281" s="148" t="s">
        <v>471</v>
      </c>
    </row>
    <row r="282" spans="1:2" hidden="1">
      <c r="A282" s="148" t="s">
        <v>472</v>
      </c>
      <c r="B282" s="148" t="s">
        <v>473</v>
      </c>
    </row>
    <row r="283" spans="1:2" hidden="1">
      <c r="A283" s="148" t="s">
        <v>474</v>
      </c>
      <c r="B283" s="148" t="s">
        <v>475</v>
      </c>
    </row>
    <row r="284" spans="1:2" hidden="1">
      <c r="A284" s="148" t="s">
        <v>233</v>
      </c>
      <c r="B284" s="148" t="s">
        <v>234</v>
      </c>
    </row>
    <row r="285" spans="1:2" hidden="1">
      <c r="A285" s="148" t="s">
        <v>512</v>
      </c>
      <c r="B285" s="148" t="s">
        <v>513</v>
      </c>
    </row>
    <row r="286" spans="1:2" hidden="1">
      <c r="A286" s="148" t="s">
        <v>515</v>
      </c>
      <c r="B286" s="148" t="s">
        <v>516</v>
      </c>
    </row>
    <row r="287" spans="1:2" hidden="1">
      <c r="A287" s="148" t="s">
        <v>517</v>
      </c>
      <c r="B287" s="148" t="s">
        <v>518</v>
      </c>
    </row>
    <row r="288" spans="1:2" hidden="1">
      <c r="A288" s="148" t="s">
        <v>514</v>
      </c>
      <c r="B288" s="148" t="s">
        <v>25</v>
      </c>
    </row>
    <row r="289" spans="1:2" hidden="1">
      <c r="A289" s="148" t="s">
        <v>478</v>
      </c>
      <c r="B289" s="148" t="s">
        <v>479</v>
      </c>
    </row>
    <row r="290" spans="1:2" hidden="1">
      <c r="A290" s="148" t="s">
        <v>480</v>
      </c>
      <c r="B290" s="148" t="s">
        <v>481</v>
      </c>
    </row>
    <row r="291" spans="1:2" hidden="1">
      <c r="A291" s="148" t="s">
        <v>482</v>
      </c>
      <c r="B291" s="148" t="s">
        <v>55</v>
      </c>
    </row>
    <row r="292" spans="1:2" hidden="1">
      <c r="A292" s="148" t="s">
        <v>483</v>
      </c>
      <c r="B292" s="148" t="s">
        <v>484</v>
      </c>
    </row>
    <row r="293" spans="1:2" hidden="1">
      <c r="A293" s="148" t="s">
        <v>485</v>
      </c>
      <c r="B293" s="148" t="s">
        <v>486</v>
      </c>
    </row>
    <row r="294" spans="1:2" hidden="1">
      <c r="A294" s="148" t="s">
        <v>487</v>
      </c>
      <c r="B294" s="148" t="s">
        <v>488</v>
      </c>
    </row>
    <row r="295" spans="1:2" hidden="1">
      <c r="A295" s="148" t="s">
        <v>489</v>
      </c>
      <c r="B295" s="148" t="s">
        <v>490</v>
      </c>
    </row>
    <row r="296" spans="1:2" hidden="1">
      <c r="A296" s="148" t="s">
        <v>491</v>
      </c>
      <c r="B296" s="148" t="s">
        <v>492</v>
      </c>
    </row>
    <row r="297" spans="1:2" hidden="1">
      <c r="A297" s="148" t="s">
        <v>493</v>
      </c>
      <c r="B297" s="148" t="s">
        <v>494</v>
      </c>
    </row>
    <row r="298" spans="1:2" hidden="1">
      <c r="A298" s="148" t="s">
        <v>496</v>
      </c>
      <c r="B298" s="148" t="s">
        <v>497</v>
      </c>
    </row>
    <row r="299" spans="1:2" hidden="1">
      <c r="A299" s="148" t="s">
        <v>501</v>
      </c>
      <c r="B299" s="148" t="s">
        <v>502</v>
      </c>
    </row>
    <row r="300" spans="1:2" hidden="1">
      <c r="A300" s="148" t="s">
        <v>499</v>
      </c>
      <c r="B300" s="148" t="s">
        <v>500</v>
      </c>
    </row>
    <row r="301" spans="1:2" hidden="1">
      <c r="A301" s="148" t="s">
        <v>503</v>
      </c>
      <c r="B301" s="148" t="s">
        <v>504</v>
      </c>
    </row>
    <row r="302" spans="1:2" hidden="1">
      <c r="A302" s="148" t="s">
        <v>507</v>
      </c>
      <c r="B302" s="148" t="s">
        <v>508</v>
      </c>
    </row>
    <row r="303" spans="1:2" hidden="1">
      <c r="A303" s="148" t="s">
        <v>505</v>
      </c>
      <c r="B303" s="148" t="s">
        <v>506</v>
      </c>
    </row>
    <row r="304" spans="1:2" hidden="1">
      <c r="A304" s="148" t="s">
        <v>509</v>
      </c>
      <c r="B304" s="148" t="s">
        <v>17</v>
      </c>
    </row>
    <row r="305" spans="1:2" hidden="1">
      <c r="A305" s="148" t="s">
        <v>510</v>
      </c>
      <c r="B305" s="148" t="s">
        <v>511</v>
      </c>
    </row>
    <row r="306" spans="1:2" hidden="1">
      <c r="A306" s="148" t="s">
        <v>384</v>
      </c>
      <c r="B306" s="148" t="s">
        <v>385</v>
      </c>
    </row>
    <row r="307" spans="1:2" hidden="1">
      <c r="A307" s="148" t="s">
        <v>520</v>
      </c>
      <c r="B307" s="148" t="s">
        <v>521</v>
      </c>
    </row>
    <row r="308" spans="1:2" hidden="1">
      <c r="A308" s="148" t="s">
        <v>524</v>
      </c>
      <c r="B308" s="148" t="s">
        <v>525</v>
      </c>
    </row>
    <row r="309" spans="1:2" hidden="1">
      <c r="A309" s="148" t="s">
        <v>526</v>
      </c>
      <c r="B309" s="148" t="s">
        <v>31</v>
      </c>
    </row>
    <row r="310" spans="1:2" hidden="1">
      <c r="A310" s="148" t="s">
        <v>527</v>
      </c>
      <c r="B310" s="148" t="s">
        <v>528</v>
      </c>
    </row>
    <row r="311" spans="1:2" hidden="1">
      <c r="A311" s="148" t="s">
        <v>529</v>
      </c>
      <c r="B311" s="148" t="s">
        <v>530</v>
      </c>
    </row>
    <row r="312" spans="1:2" hidden="1">
      <c r="A312" s="148" t="s">
        <v>531</v>
      </c>
      <c r="B312" s="148" t="s">
        <v>532</v>
      </c>
    </row>
    <row r="313" spans="1:2" hidden="1">
      <c r="A313" s="148" t="s">
        <v>533</v>
      </c>
      <c r="B313" s="148" t="s">
        <v>534</v>
      </c>
    </row>
    <row r="314" spans="1:2" hidden="1">
      <c r="A314" s="148" t="s">
        <v>537</v>
      </c>
      <c r="B314" s="148" t="s">
        <v>538</v>
      </c>
    </row>
    <row r="315" spans="1:2" hidden="1">
      <c r="A315" s="148" t="s">
        <v>539</v>
      </c>
      <c r="B315" s="148" t="s">
        <v>540</v>
      </c>
    </row>
    <row r="316" spans="1:2" hidden="1">
      <c r="A316" s="148" t="s">
        <v>541</v>
      </c>
      <c r="B316" s="148" t="s">
        <v>542</v>
      </c>
    </row>
    <row r="317" spans="1:2" hidden="1">
      <c r="A317" s="148" t="s">
        <v>535</v>
      </c>
      <c r="B317" s="148" t="s">
        <v>536</v>
      </c>
    </row>
    <row r="318" spans="1:2" hidden="1">
      <c r="A318" s="148" t="s">
        <v>544</v>
      </c>
      <c r="B318" s="148" t="s">
        <v>545</v>
      </c>
    </row>
    <row r="319" spans="1:2" hidden="1">
      <c r="A319" s="148" t="s">
        <v>546</v>
      </c>
      <c r="B319" s="148" t="s">
        <v>547</v>
      </c>
    </row>
    <row r="320" spans="1:2" hidden="1">
      <c r="A320" s="148" t="s">
        <v>543</v>
      </c>
      <c r="B320" s="148" t="s">
        <v>43</v>
      </c>
    </row>
    <row r="321" spans="1:2" hidden="1">
      <c r="A321" s="148" t="s">
        <v>548</v>
      </c>
      <c r="B321" s="148" t="s">
        <v>8</v>
      </c>
    </row>
    <row r="322" spans="1:2" hidden="1">
      <c r="A322" s="148" t="s">
        <v>549</v>
      </c>
      <c r="B322" s="148" t="s">
        <v>550</v>
      </c>
    </row>
    <row r="323" spans="1:2" hidden="1">
      <c r="A323" s="148" t="s">
        <v>551</v>
      </c>
      <c r="B323" s="148" t="s">
        <v>26</v>
      </c>
    </row>
    <row r="324" spans="1:2" hidden="1">
      <c r="A324" s="148" t="s">
        <v>552</v>
      </c>
      <c r="B324" s="148" t="s">
        <v>32</v>
      </c>
    </row>
    <row r="325" spans="1:2" hidden="1">
      <c r="A325" s="148" t="s">
        <v>553</v>
      </c>
      <c r="B325" s="148" t="s">
        <v>627</v>
      </c>
    </row>
    <row r="326" spans="1:2" hidden="1">
      <c r="A326" s="148" t="s">
        <v>554</v>
      </c>
      <c r="B326" s="148" t="s">
        <v>555</v>
      </c>
    </row>
    <row r="327" spans="1:2" hidden="1">
      <c r="A327" s="148" t="s">
        <v>556</v>
      </c>
      <c r="B327" s="148" t="s">
        <v>557</v>
      </c>
    </row>
    <row r="328" spans="1:2" hidden="1">
      <c r="A328" s="148" t="s">
        <v>558</v>
      </c>
      <c r="B328" s="148" t="s">
        <v>559</v>
      </c>
    </row>
    <row r="329" spans="1:2" hidden="1">
      <c r="A329" s="148" t="s">
        <v>560</v>
      </c>
      <c r="B329" s="148" t="s">
        <v>561</v>
      </c>
    </row>
    <row r="330" spans="1:2" hidden="1">
      <c r="A330" s="148" t="s">
        <v>562</v>
      </c>
      <c r="B330" s="148" t="s">
        <v>563</v>
      </c>
    </row>
    <row r="331" spans="1:2" hidden="1">
      <c r="A331" s="148" t="s">
        <v>564</v>
      </c>
      <c r="B331" s="148" t="s">
        <v>565</v>
      </c>
    </row>
    <row r="332" spans="1:2" hidden="1">
      <c r="A332" s="148" t="s">
        <v>566</v>
      </c>
      <c r="B332" s="148" t="s">
        <v>567</v>
      </c>
    </row>
    <row r="333" spans="1:2" hidden="1">
      <c r="A333" s="148" t="s">
        <v>568</v>
      </c>
      <c r="B333" s="148" t="s">
        <v>569</v>
      </c>
    </row>
    <row r="334" spans="1:2" hidden="1">
      <c r="A334" s="148" t="s">
        <v>570</v>
      </c>
      <c r="B334" s="148" t="s">
        <v>571</v>
      </c>
    </row>
    <row r="335" spans="1:2" hidden="1">
      <c r="A335" s="148" t="s">
        <v>572</v>
      </c>
      <c r="B335" s="148" t="s">
        <v>573</v>
      </c>
    </row>
    <row r="336" spans="1:2" hidden="1">
      <c r="A336" s="148" t="s">
        <v>574</v>
      </c>
      <c r="B336" s="148" t="s">
        <v>575</v>
      </c>
    </row>
    <row r="337" spans="1:2" hidden="1">
      <c r="A337" s="148" t="s">
        <v>576</v>
      </c>
      <c r="B337" s="148" t="s">
        <v>49</v>
      </c>
    </row>
    <row r="338" spans="1:2" hidden="1">
      <c r="A338" s="148" t="s">
        <v>577</v>
      </c>
      <c r="B338" s="148" t="s">
        <v>578</v>
      </c>
    </row>
    <row r="339" spans="1:2" hidden="1">
      <c r="A339" s="148" t="s">
        <v>581</v>
      </c>
      <c r="B339" s="148" t="s">
        <v>19</v>
      </c>
    </row>
    <row r="340" spans="1:2" hidden="1">
      <c r="A340" s="148" t="s">
        <v>579</v>
      </c>
      <c r="B340" s="148" t="s">
        <v>580</v>
      </c>
    </row>
    <row r="341" spans="1:2" hidden="1">
      <c r="A341" s="148" t="s">
        <v>588</v>
      </c>
      <c r="B341" s="148" t="s">
        <v>44</v>
      </c>
    </row>
    <row r="342" spans="1:2" hidden="1">
      <c r="A342" s="148" t="s">
        <v>589</v>
      </c>
      <c r="B342" s="148" t="s">
        <v>590</v>
      </c>
    </row>
    <row r="343" spans="1:2" hidden="1">
      <c r="A343" s="148" t="s">
        <v>584</v>
      </c>
      <c r="B343" s="148" t="s">
        <v>585</v>
      </c>
    </row>
    <row r="344" spans="1:2" hidden="1">
      <c r="A344" s="148" t="s">
        <v>582</v>
      </c>
      <c r="B344" s="148" t="s">
        <v>583</v>
      </c>
    </row>
    <row r="345" spans="1:2" hidden="1">
      <c r="A345" s="148" t="s">
        <v>596</v>
      </c>
      <c r="B345" s="148" t="s">
        <v>597</v>
      </c>
    </row>
    <row r="346" spans="1:2" hidden="1">
      <c r="A346" s="148" t="s">
        <v>591</v>
      </c>
      <c r="B346" s="148" t="s">
        <v>40</v>
      </c>
    </row>
    <row r="347" spans="1:2" hidden="1">
      <c r="A347" s="148" t="s">
        <v>423</v>
      </c>
      <c r="B347" s="148" t="s">
        <v>424</v>
      </c>
    </row>
    <row r="348" spans="1:2" hidden="1">
      <c r="A348" s="148" t="s">
        <v>432</v>
      </c>
      <c r="B348" s="148" t="s">
        <v>433</v>
      </c>
    </row>
    <row r="349" spans="1:2" hidden="1">
      <c r="A349" s="148" t="s">
        <v>586</v>
      </c>
      <c r="B349" s="148" t="s">
        <v>587</v>
      </c>
    </row>
    <row r="350" spans="1:2" hidden="1">
      <c r="A350" s="148" t="s">
        <v>592</v>
      </c>
      <c r="B350" s="148" t="s">
        <v>593</v>
      </c>
    </row>
  </sheetData>
  <mergeCells count="8">
    <mergeCell ref="A28:BD28"/>
    <mergeCell ref="A30:BD30"/>
    <mergeCell ref="M3:Q3"/>
    <mergeCell ref="S3:BD3"/>
    <mergeCell ref="A8:A9"/>
    <mergeCell ref="B8:B9"/>
    <mergeCell ref="BC8:BC9"/>
    <mergeCell ref="BD8:BD9"/>
  </mergeCells>
  <conditionalFormatting sqref="B11:B17">
    <cfRule type="cellIs" dxfId="135" priority="1" operator="equal">
      <formula>100</formula>
    </cfRule>
    <cfRule type="cellIs" dxfId="134" priority="2" operator="greaterThanOrEqual">
      <formula>110</formula>
    </cfRule>
    <cfRule type="cellIs" dxfId="133" priority="3" operator="between">
      <formula>100.0001</formula>
      <formula>110</formula>
    </cfRule>
    <cfRule type="cellIs" dxfId="132" priority="4" operator="between">
      <formula>90.0001</formula>
      <formula>99.9999</formula>
    </cfRule>
    <cfRule type="cellIs" dxfId="131" priority="5" operator="lessThanOrEqual">
      <formula>90</formula>
    </cfRule>
  </conditionalFormatting>
  <dataValidations count="1">
    <dataValidation type="list" allowBlank="1" showInputMessage="1" showErrorMessage="1" sqref="S3 AB3 AK3 AQ3 AZ3" xr:uid="{00000000-0002-0000-0F00-000000000000}">
      <formula1>$B$40:$B$350</formula1>
    </dataValidation>
  </dataValidations>
  <pageMargins left="0.19685039370078741" right="0.19685039370078741" top="0.59055118110236227" bottom="0.39370078740157483" header="0.31496062992125984" footer="0.31496062992125984"/>
  <pageSetup paperSize="9" scale="61" fitToHeight="0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AM325"/>
  <sheetViews>
    <sheetView zoomScale="85" zoomScaleNormal="85" workbookViewId="0">
      <pane xSplit="2" ySplit="2" topLeftCell="X3" activePane="bottomRight" state="frozen"/>
      <selection activeCell="B351" sqref="B351"/>
      <selection pane="topRight" activeCell="B351" sqref="B351"/>
      <selection pane="bottomLeft" activeCell="B351" sqref="B351"/>
      <selection pane="bottomRight" activeCell="AB39" sqref="AB39"/>
    </sheetView>
  </sheetViews>
  <sheetFormatPr defaultColWidth="9.1796875" defaultRowHeight="14.5"/>
  <cols>
    <col min="1" max="1" width="11.7265625" customWidth="1"/>
    <col min="2" max="2" width="33.453125" customWidth="1"/>
    <col min="3" max="3" width="23.54296875" customWidth="1"/>
    <col min="4" max="4" width="7.1796875" customWidth="1"/>
    <col min="5" max="5" width="11" customWidth="1"/>
    <col min="6" max="7" width="13.54296875" style="10" customWidth="1"/>
    <col min="8" max="8" width="13.54296875" style="10" hidden="1" customWidth="1"/>
    <col min="9" max="9" width="13.54296875" style="10" customWidth="1"/>
    <col min="10" max="10" width="13.81640625" style="48" customWidth="1"/>
    <col min="11" max="12" width="13.81640625" style="10" customWidth="1"/>
    <col min="13" max="18" width="13.7265625" customWidth="1"/>
    <col min="19" max="19" width="13.7265625" style="53" customWidth="1"/>
    <col min="20" max="22" width="13.7265625" customWidth="1"/>
    <col min="23" max="23" width="13.7265625" style="53" customWidth="1"/>
    <col min="24" max="24" width="13.7265625" customWidth="1"/>
    <col min="25" max="25" width="13.54296875" style="53" customWidth="1"/>
    <col min="26" max="26" width="7.7265625" customWidth="1"/>
    <col min="27" max="27" width="4.54296875" customWidth="1"/>
  </cols>
  <sheetData>
    <row r="1" spans="1:38" ht="15.75" customHeight="1" thickBot="1">
      <c r="F1" s="548" t="s">
        <v>0</v>
      </c>
      <c r="G1" s="549"/>
      <c r="H1" s="549"/>
      <c r="I1" s="549"/>
      <c r="J1" s="549"/>
      <c r="K1" s="549"/>
      <c r="L1" s="550"/>
      <c r="M1" s="551"/>
      <c r="N1" s="551"/>
      <c r="O1" s="551"/>
      <c r="P1" s="551"/>
      <c r="Q1" s="551"/>
      <c r="R1" s="551"/>
      <c r="S1" s="551"/>
      <c r="T1" s="551"/>
      <c r="U1" s="551"/>
      <c r="V1" s="551"/>
      <c r="W1" s="551"/>
      <c r="X1" s="551"/>
      <c r="Y1" s="551"/>
      <c r="Z1" s="551"/>
    </row>
    <row r="2" spans="1:38" ht="90.75" customHeight="1" thickBot="1">
      <c r="A2" s="66" t="s">
        <v>57</v>
      </c>
      <c r="B2" s="67" t="s">
        <v>1</v>
      </c>
      <c r="C2" s="67" t="s">
        <v>630</v>
      </c>
      <c r="D2" s="67" t="s">
        <v>649</v>
      </c>
      <c r="E2" s="68" t="s">
        <v>644</v>
      </c>
      <c r="F2" s="42" t="s">
        <v>2</v>
      </c>
      <c r="G2" s="43" t="s">
        <v>3</v>
      </c>
      <c r="H2" s="43" t="s">
        <v>629</v>
      </c>
      <c r="I2" s="43" t="s">
        <v>4</v>
      </c>
      <c r="J2" s="45" t="s">
        <v>646</v>
      </c>
      <c r="K2" s="43" t="s">
        <v>5</v>
      </c>
      <c r="L2" s="43" t="s">
        <v>645</v>
      </c>
      <c r="M2" s="94" t="s">
        <v>693</v>
      </c>
      <c r="N2" s="94" t="s">
        <v>694</v>
      </c>
      <c r="O2" s="95" t="s">
        <v>706</v>
      </c>
      <c r="P2" s="94" t="s">
        <v>707</v>
      </c>
      <c r="Q2" s="95" t="s">
        <v>708</v>
      </c>
      <c r="R2" s="94" t="s">
        <v>709</v>
      </c>
      <c r="S2" s="96" t="s">
        <v>710</v>
      </c>
      <c r="T2" s="94" t="s">
        <v>711</v>
      </c>
      <c r="U2" s="97" t="s">
        <v>712</v>
      </c>
      <c r="V2" s="94" t="s">
        <v>713</v>
      </c>
      <c r="W2" s="98" t="s">
        <v>714</v>
      </c>
      <c r="X2" s="94" t="s">
        <v>715</v>
      </c>
      <c r="Y2" s="170" t="s">
        <v>716</v>
      </c>
      <c r="Z2" s="171" t="s">
        <v>6</v>
      </c>
    </row>
    <row r="3" spans="1:38" ht="15" customHeight="1">
      <c r="A3" s="99" t="s">
        <v>200</v>
      </c>
      <c r="B3" s="100" t="s">
        <v>608</v>
      </c>
      <c r="C3" s="100" t="s">
        <v>638</v>
      </c>
      <c r="D3" s="23"/>
      <c r="E3" s="84">
        <v>247</v>
      </c>
      <c r="F3" s="77">
        <v>5.4545454545454541</v>
      </c>
      <c r="G3" s="93">
        <v>16734.317769053258</v>
      </c>
      <c r="H3" s="93" t="s">
        <v>603</v>
      </c>
      <c r="I3" s="40">
        <v>22.244928638280903</v>
      </c>
      <c r="J3" s="46">
        <v>8.5106382978723403</v>
      </c>
      <c r="K3" s="41">
        <v>0.80971659919028338</v>
      </c>
      <c r="L3" s="40">
        <v>95.76</v>
      </c>
      <c r="M3" s="59">
        <f t="shared" ref="M3:M66" si="0">F$319*100/F3</f>
        <v>249.38346158643498</v>
      </c>
      <c r="N3" s="59">
        <f>(((M3-M$319)/M$320)*20)+100</f>
        <v>127.18799804203285</v>
      </c>
      <c r="O3" s="32">
        <f t="shared" ref="O3:O66" si="1">G3*100/G$319</f>
        <v>82.467184106952601</v>
      </c>
      <c r="P3" s="59">
        <f>(((O3-O$319)/O$320)*20)+100</f>
        <v>82.329917782697052</v>
      </c>
      <c r="Q3" s="32">
        <f t="shared" ref="Q3:Q66" si="2">I$319*100/I3</f>
        <v>142.51622352526257</v>
      </c>
      <c r="R3" s="59">
        <f>(((Q3-Q$319)/Q$320)*20)+100</f>
        <v>126.4073925762701</v>
      </c>
      <c r="S3" s="50">
        <f t="shared" ref="S3:S66" si="3">J$319*100/J3</f>
        <v>274.80939216105645</v>
      </c>
      <c r="T3" s="59">
        <f>(((S3-S$319)/S$320)*20)+100</f>
        <v>189.6013139134854</v>
      </c>
      <c r="U3" s="37">
        <f t="shared" ref="U3:U10" si="4">K$319*100/K3</f>
        <v>1502.2893749615525</v>
      </c>
      <c r="V3" s="59">
        <f>(((U3-U$319)/U$320)*20)+100</f>
        <v>145.25366431917473</v>
      </c>
      <c r="W3" s="55">
        <f t="shared" ref="W3:W66" si="5">L3*100/L$319</f>
        <v>114.83272273127756</v>
      </c>
      <c r="X3" s="59">
        <f>(((W3-W$319)/W$320)*20)+100</f>
        <v>121.10883124384551</v>
      </c>
      <c r="Y3" s="5">
        <f t="shared" ref="Y3:Y66" si="6">N3*$Y$321+P3*$Y$321+R3*$Y$321+T3*$Y$321+V3*$Y$321+X3*$Y$321</f>
        <v>131.98151964625094</v>
      </c>
      <c r="Z3" s="34">
        <v>1</v>
      </c>
    </row>
    <row r="4" spans="1:38" ht="15" customHeight="1">
      <c r="A4" s="24" t="s">
        <v>60</v>
      </c>
      <c r="B4" s="16" t="s">
        <v>61</v>
      </c>
      <c r="C4" s="16" t="s">
        <v>633</v>
      </c>
      <c r="D4" s="16"/>
      <c r="E4" s="85">
        <v>253</v>
      </c>
      <c r="F4" s="78">
        <v>8.4905660377358494</v>
      </c>
      <c r="G4" s="11">
        <v>19100.623627064153</v>
      </c>
      <c r="H4" s="11" t="s">
        <v>603</v>
      </c>
      <c r="I4" s="12">
        <v>22.316769230286429</v>
      </c>
      <c r="J4" s="47">
        <v>11.76470588235294</v>
      </c>
      <c r="K4" s="2">
        <v>0.39525691699604742</v>
      </c>
      <c r="L4" s="12">
        <v>85.96</v>
      </c>
      <c r="M4" s="60">
        <f t="shared" si="0"/>
        <v>160.20998138280063</v>
      </c>
      <c r="N4" s="60">
        <f t="shared" ref="N4:N67" si="7">(((M4-M$319)/M$320)*20)+100</f>
        <v>105.47629050681292</v>
      </c>
      <c r="O4" s="3">
        <f t="shared" si="1"/>
        <v>94.128405289618442</v>
      </c>
      <c r="P4" s="60">
        <f t="shared" ref="P4:P67" si="8">(((O4-O$319)/O$320)*20)+100</f>
        <v>96.156468860301402</v>
      </c>
      <c r="Q4" s="3">
        <f t="shared" si="2"/>
        <v>142.05744520646579</v>
      </c>
      <c r="R4" s="60">
        <f t="shared" ref="R4:R67" si="9">(((Q4-Q$319)/Q$320)*20)+100</f>
        <v>125.96345237847967</v>
      </c>
      <c r="S4" s="51">
        <f t="shared" si="3"/>
        <v>198.79828369097703</v>
      </c>
      <c r="T4" s="60">
        <f t="shared" ref="T4:T67" si="10">(((S4-S$319)/S$320)*20)+100</f>
        <v>146.96740029434415</v>
      </c>
      <c r="U4" s="4">
        <f t="shared" si="4"/>
        <v>3077.5644685447187</v>
      </c>
      <c r="V4" s="60">
        <f t="shared" ref="V4:V67" si="11">(((U4-U$319)/U$320)*20)+100</f>
        <v>207.94957507841127</v>
      </c>
      <c r="W4" s="56">
        <f t="shared" si="5"/>
        <v>103.08083590205324</v>
      </c>
      <c r="X4" s="60">
        <f t="shared" ref="X4:X67" si="12">(((W4-W$319)/W$320)*20)+100</f>
        <v>102.09013951692097</v>
      </c>
      <c r="Y4" s="5">
        <f t="shared" si="6"/>
        <v>130.76722110587838</v>
      </c>
      <c r="Z4" s="35">
        <v>2</v>
      </c>
    </row>
    <row r="5" spans="1:38" ht="15" customHeight="1">
      <c r="A5" s="24" t="s">
        <v>237</v>
      </c>
      <c r="B5" s="16" t="s">
        <v>238</v>
      </c>
      <c r="C5" s="16" t="s">
        <v>635</v>
      </c>
      <c r="D5" s="16"/>
      <c r="E5" s="85">
        <v>2559</v>
      </c>
      <c r="F5" s="78">
        <v>4</v>
      </c>
      <c r="G5" s="1">
        <v>23975</v>
      </c>
      <c r="H5" s="1">
        <v>560</v>
      </c>
      <c r="I5" s="2">
        <v>28.029197080291972</v>
      </c>
      <c r="J5" s="47">
        <v>9.2485549132947966</v>
      </c>
      <c r="K5" s="2">
        <v>3.1262211801484954</v>
      </c>
      <c r="L5" s="41">
        <v>100</v>
      </c>
      <c r="M5" s="60">
        <f t="shared" si="0"/>
        <v>340.06835670877496</v>
      </c>
      <c r="N5" s="60">
        <f t="shared" si="7"/>
        <v>149.2677006202226</v>
      </c>
      <c r="O5" s="3">
        <f t="shared" si="1"/>
        <v>118.1494678331333</v>
      </c>
      <c r="P5" s="60">
        <f t="shared" si="8"/>
        <v>124.63791544240883</v>
      </c>
      <c r="Q5" s="3">
        <f t="shared" si="2"/>
        <v>113.10574516406135</v>
      </c>
      <c r="R5" s="60">
        <f t="shared" si="9"/>
        <v>97.948127947059177</v>
      </c>
      <c r="S5" s="51">
        <f t="shared" si="3"/>
        <v>252.88311087161048</v>
      </c>
      <c r="T5" s="60">
        <f t="shared" si="10"/>
        <v>177.30306960027161</v>
      </c>
      <c r="U5" s="4">
        <f t="shared" si="4"/>
        <v>389.105112401479</v>
      </c>
      <c r="V5" s="60">
        <f t="shared" si="11"/>
        <v>100.94895749790344</v>
      </c>
      <c r="W5" s="56">
        <f t="shared" si="5"/>
        <v>119.91721254310522</v>
      </c>
      <c r="X5" s="60">
        <f t="shared" si="12"/>
        <v>129.33732643998428</v>
      </c>
      <c r="Y5" s="5">
        <f t="shared" si="6"/>
        <v>129.90718292464166</v>
      </c>
      <c r="Z5" s="35">
        <v>3</v>
      </c>
      <c r="AE5" t="s">
        <v>739</v>
      </c>
    </row>
    <row r="6" spans="1:38" ht="15" customHeight="1">
      <c r="A6" s="24" t="s">
        <v>574</v>
      </c>
      <c r="B6" s="16" t="s">
        <v>575</v>
      </c>
      <c r="C6" s="16" t="s">
        <v>637</v>
      </c>
      <c r="D6" s="16"/>
      <c r="E6" s="85">
        <v>173</v>
      </c>
      <c r="F6" s="78">
        <v>1.5151515151515151</v>
      </c>
      <c r="G6" s="11">
        <v>18266.713387975688</v>
      </c>
      <c r="H6" s="11" t="s">
        <v>603</v>
      </c>
      <c r="I6" s="12">
        <v>25.492504611419903</v>
      </c>
      <c r="J6" s="49">
        <v>24.74</v>
      </c>
      <c r="K6" s="2">
        <v>2.3121387283236992</v>
      </c>
      <c r="L6" s="12">
        <v>83.55</v>
      </c>
      <c r="M6" s="60">
        <f t="shared" si="0"/>
        <v>897.78046171116591</v>
      </c>
      <c r="N6" s="60">
        <f t="shared" si="7"/>
        <v>285.05787147608959</v>
      </c>
      <c r="O6" s="3">
        <f t="shared" si="1"/>
        <v>90.018872402490047</v>
      </c>
      <c r="P6" s="60">
        <f t="shared" si="8"/>
        <v>91.283851706496066</v>
      </c>
      <c r="Q6" s="3">
        <f t="shared" si="2"/>
        <v>124.36060208444837</v>
      </c>
      <c r="R6" s="60">
        <f t="shared" si="9"/>
        <v>108.83897261566381</v>
      </c>
      <c r="S6" s="51">
        <f t="shared" si="3"/>
        <v>94.535300628169196</v>
      </c>
      <c r="T6" s="60">
        <f t="shared" si="10"/>
        <v>88.487276756565507</v>
      </c>
      <c r="U6" s="4">
        <f t="shared" si="4"/>
        <v>526.10538839746675</v>
      </c>
      <c r="V6" s="60">
        <f t="shared" si="11"/>
        <v>106.40156518072894</v>
      </c>
      <c r="W6" s="56">
        <f t="shared" si="5"/>
        <v>100.19083107976441</v>
      </c>
      <c r="X6" s="60">
        <f t="shared" si="12"/>
        <v>97.41309389836097</v>
      </c>
      <c r="Y6" s="5">
        <f t="shared" si="6"/>
        <v>129.58043860565081</v>
      </c>
      <c r="Z6" s="35">
        <v>4</v>
      </c>
    </row>
    <row r="7" spans="1:38" ht="15" customHeight="1">
      <c r="A7" s="27" t="s">
        <v>121</v>
      </c>
      <c r="B7" s="19" t="s">
        <v>122</v>
      </c>
      <c r="C7" s="19" t="s">
        <v>637</v>
      </c>
      <c r="D7" s="19"/>
      <c r="E7" s="87">
        <v>191</v>
      </c>
      <c r="F7" s="78">
        <v>3.0303030303030303</v>
      </c>
      <c r="G7" s="11">
        <v>18266.713387975688</v>
      </c>
      <c r="H7" s="11" t="s">
        <v>603</v>
      </c>
      <c r="I7" s="12">
        <v>25.492504611419903</v>
      </c>
      <c r="J7" s="47">
        <v>16.279069767441861</v>
      </c>
      <c r="K7" s="2">
        <v>0.52356020942408377</v>
      </c>
      <c r="L7" s="12">
        <v>83.55</v>
      </c>
      <c r="M7" s="60">
        <f t="shared" si="0"/>
        <v>448.89023085558296</v>
      </c>
      <c r="N7" s="60">
        <f t="shared" si="7"/>
        <v>175.76334371405034</v>
      </c>
      <c r="O7" s="3">
        <f t="shared" si="1"/>
        <v>90.018872402490047</v>
      </c>
      <c r="P7" s="60">
        <f t="shared" si="8"/>
        <v>91.283851706496066</v>
      </c>
      <c r="Q7" s="3">
        <f t="shared" si="2"/>
        <v>124.36060208444837</v>
      </c>
      <c r="R7" s="60">
        <f t="shared" si="9"/>
        <v>108.83897261566381</v>
      </c>
      <c r="S7" s="51">
        <f t="shared" si="3"/>
        <v>143.66934787751279</v>
      </c>
      <c r="T7" s="60">
        <f t="shared" si="10"/>
        <v>116.04610030683509</v>
      </c>
      <c r="U7" s="4">
        <f t="shared" si="4"/>
        <v>2323.3787094547088</v>
      </c>
      <c r="V7" s="60">
        <f t="shared" si="11"/>
        <v>177.93300004310112</v>
      </c>
      <c r="W7" s="56">
        <f t="shared" si="5"/>
        <v>100.19083107976441</v>
      </c>
      <c r="X7" s="60">
        <f t="shared" si="12"/>
        <v>97.41309389836097</v>
      </c>
      <c r="Y7" s="5">
        <f t="shared" si="6"/>
        <v>127.8797270474179</v>
      </c>
      <c r="Z7" s="35">
        <v>5</v>
      </c>
      <c r="AD7" t="s">
        <v>717</v>
      </c>
      <c r="AL7" t="s">
        <v>718</v>
      </c>
    </row>
    <row r="8" spans="1:38" ht="15" customHeight="1">
      <c r="A8" s="24" t="s">
        <v>377</v>
      </c>
      <c r="B8" s="16" t="s">
        <v>378</v>
      </c>
      <c r="C8" s="16" t="s">
        <v>638</v>
      </c>
      <c r="D8" s="20"/>
      <c r="E8" s="85">
        <v>152</v>
      </c>
      <c r="F8" s="78">
        <v>2.9411764705882351</v>
      </c>
      <c r="G8" s="11">
        <v>16734.317769053258</v>
      </c>
      <c r="H8" s="11" t="s">
        <v>603</v>
      </c>
      <c r="I8" s="12">
        <v>22.244928638280903</v>
      </c>
      <c r="J8" s="47">
        <v>25</v>
      </c>
      <c r="K8" s="2">
        <v>0.6578947368421052</v>
      </c>
      <c r="L8" s="40">
        <v>95.76</v>
      </c>
      <c r="M8" s="60">
        <f t="shared" si="0"/>
        <v>462.49296512393397</v>
      </c>
      <c r="N8" s="60">
        <f t="shared" si="7"/>
        <v>179.07529910077881</v>
      </c>
      <c r="O8" s="3">
        <f t="shared" si="1"/>
        <v>82.467184106952601</v>
      </c>
      <c r="P8" s="60">
        <f t="shared" si="8"/>
        <v>82.329917782697052</v>
      </c>
      <c r="Q8" s="3">
        <f t="shared" si="2"/>
        <v>142.51622352526257</v>
      </c>
      <c r="R8" s="60">
        <f t="shared" si="9"/>
        <v>126.4073925762701</v>
      </c>
      <c r="S8" s="51">
        <f t="shared" si="3"/>
        <v>93.552133501636234</v>
      </c>
      <c r="T8" s="60">
        <f t="shared" si="10"/>
        <v>87.935827590917768</v>
      </c>
      <c r="U8" s="4">
        <f t="shared" si="4"/>
        <v>1848.9715384142185</v>
      </c>
      <c r="V8" s="60">
        <f t="shared" si="11"/>
        <v>159.051606069277</v>
      </c>
      <c r="W8" s="56">
        <f t="shared" si="5"/>
        <v>114.83272273127756</v>
      </c>
      <c r="X8" s="60">
        <f t="shared" si="12"/>
        <v>121.10883124384551</v>
      </c>
      <c r="Y8" s="5">
        <f t="shared" si="6"/>
        <v>125.98481239396435</v>
      </c>
      <c r="Z8" s="35">
        <v>6</v>
      </c>
    </row>
    <row r="9" spans="1:38" ht="15" customHeight="1">
      <c r="A9" s="24" t="s">
        <v>267</v>
      </c>
      <c r="B9" s="16" t="s">
        <v>7</v>
      </c>
      <c r="C9" s="16" t="s">
        <v>643</v>
      </c>
      <c r="D9" s="16" t="s">
        <v>650</v>
      </c>
      <c r="E9" s="85">
        <v>8984</v>
      </c>
      <c r="F9" s="78">
        <v>5.450678011167243</v>
      </c>
      <c r="G9" s="1">
        <v>35845</v>
      </c>
      <c r="H9" s="1">
        <v>896.00752058823525</v>
      </c>
      <c r="I9" s="2">
        <v>29.996067086229104</v>
      </c>
      <c r="J9" s="47">
        <v>13.422818791946309</v>
      </c>
      <c r="K9" s="2">
        <v>3.7511130899376668</v>
      </c>
      <c r="L9" s="41">
        <v>87.610619469026545</v>
      </c>
      <c r="M9" s="60">
        <f t="shared" si="0"/>
        <v>249.56040772325903</v>
      </c>
      <c r="N9" s="60">
        <f t="shared" si="7"/>
        <v>127.23108038852686</v>
      </c>
      <c r="O9" s="3">
        <f t="shared" si="1"/>
        <v>176.64515847669085</v>
      </c>
      <c r="P9" s="60">
        <f t="shared" si="8"/>
        <v>193.99545886205905</v>
      </c>
      <c r="Q9" s="3">
        <f t="shared" si="2"/>
        <v>105.68929630018704</v>
      </c>
      <c r="R9" s="60">
        <f t="shared" si="9"/>
        <v>90.771546926042802</v>
      </c>
      <c r="S9" s="51">
        <f t="shared" si="3"/>
        <v>174.24084864679747</v>
      </c>
      <c r="T9" s="60">
        <f t="shared" si="10"/>
        <v>133.19336666354465</v>
      </c>
      <c r="U9" s="4">
        <f t="shared" si="4"/>
        <v>324.28471617041504</v>
      </c>
      <c r="V9" s="60">
        <f t="shared" si="11"/>
        <v>98.369107290129818</v>
      </c>
      <c r="W9" s="56">
        <f t="shared" si="5"/>
        <v>105.06021275900369</v>
      </c>
      <c r="X9" s="60">
        <f t="shared" si="12"/>
        <v>105.2934683781328</v>
      </c>
      <c r="Y9" s="5">
        <f t="shared" si="6"/>
        <v>124.80900475140598</v>
      </c>
      <c r="Z9" s="35">
        <v>7</v>
      </c>
    </row>
    <row r="10" spans="1:38" ht="15" customHeight="1">
      <c r="A10" s="24" t="s">
        <v>147</v>
      </c>
      <c r="B10" s="16" t="s">
        <v>148</v>
      </c>
      <c r="C10" s="16" t="s">
        <v>638</v>
      </c>
      <c r="D10" s="16"/>
      <c r="E10" s="85">
        <v>176</v>
      </c>
      <c r="F10" s="78">
        <v>2.3809523809523809</v>
      </c>
      <c r="G10" s="11">
        <v>16734.317769053258</v>
      </c>
      <c r="H10" s="11" t="s">
        <v>603</v>
      </c>
      <c r="I10" s="12">
        <v>22.244928638280903</v>
      </c>
      <c r="J10" s="49">
        <v>26.88</v>
      </c>
      <c r="K10" s="6">
        <v>1.1363636363636365</v>
      </c>
      <c r="L10" s="12">
        <v>95.76</v>
      </c>
      <c r="M10" s="60">
        <f t="shared" si="0"/>
        <v>571.31483927074191</v>
      </c>
      <c r="N10" s="60">
        <f t="shared" si="7"/>
        <v>205.57094219460649</v>
      </c>
      <c r="O10" s="3">
        <f t="shared" si="1"/>
        <v>82.467184106952601</v>
      </c>
      <c r="P10" s="60">
        <f t="shared" si="8"/>
        <v>82.329917782697052</v>
      </c>
      <c r="Q10" s="3">
        <f t="shared" si="2"/>
        <v>142.51622352526257</v>
      </c>
      <c r="R10" s="60">
        <f t="shared" si="9"/>
        <v>126.4073925762701</v>
      </c>
      <c r="S10" s="51">
        <f t="shared" si="3"/>
        <v>87.009052735896802</v>
      </c>
      <c r="T10" s="60">
        <f t="shared" si="10"/>
        <v>84.265875319673</v>
      </c>
      <c r="U10" s="4">
        <f t="shared" si="4"/>
        <v>1070.4572064503368</v>
      </c>
      <c r="V10" s="60">
        <f t="shared" si="11"/>
        <v>128.06675441992456</v>
      </c>
      <c r="W10" s="56">
        <f t="shared" si="5"/>
        <v>114.83272273127756</v>
      </c>
      <c r="X10" s="60">
        <f t="shared" si="12"/>
        <v>121.10883124384551</v>
      </c>
      <c r="Y10" s="5">
        <f t="shared" si="6"/>
        <v>124.62495225616942</v>
      </c>
      <c r="Z10" s="35">
        <v>8</v>
      </c>
    </row>
    <row r="11" spans="1:38" ht="15" customHeight="1">
      <c r="A11" s="26" t="s">
        <v>282</v>
      </c>
      <c r="B11" s="18" t="s">
        <v>283</v>
      </c>
      <c r="C11" s="18" t="s">
        <v>638</v>
      </c>
      <c r="D11" s="16"/>
      <c r="E11" s="85">
        <v>119</v>
      </c>
      <c r="F11" s="78">
        <v>6.5217391304347823</v>
      </c>
      <c r="G11" s="11">
        <v>16734.317769053258</v>
      </c>
      <c r="H11" s="11" t="s">
        <v>603</v>
      </c>
      <c r="I11" s="12">
        <v>22.244928638280903</v>
      </c>
      <c r="J11" s="49">
        <v>26.88</v>
      </c>
      <c r="K11" s="2">
        <v>0</v>
      </c>
      <c r="L11" s="12">
        <v>95.76</v>
      </c>
      <c r="M11" s="60">
        <f t="shared" si="0"/>
        <v>208.57525878138199</v>
      </c>
      <c r="N11" s="60">
        <f t="shared" si="7"/>
        <v>117.25213188184746</v>
      </c>
      <c r="O11" s="3">
        <f t="shared" si="1"/>
        <v>82.467184106952601</v>
      </c>
      <c r="P11" s="60">
        <f t="shared" si="8"/>
        <v>82.329917782697052</v>
      </c>
      <c r="Q11" s="3">
        <f t="shared" si="2"/>
        <v>142.51622352526257</v>
      </c>
      <c r="R11" s="60">
        <f t="shared" si="9"/>
        <v>126.4073925762701</v>
      </c>
      <c r="S11" s="51">
        <f t="shared" si="3"/>
        <v>87.009052735896802</v>
      </c>
      <c r="T11" s="60">
        <f t="shared" si="10"/>
        <v>84.265875319673</v>
      </c>
      <c r="U11" s="4">
        <v>3078</v>
      </c>
      <c r="V11" s="60">
        <f t="shared" si="11"/>
        <v>207.9669092198348</v>
      </c>
      <c r="W11" s="56">
        <f t="shared" si="5"/>
        <v>114.83272273127756</v>
      </c>
      <c r="X11" s="60">
        <f t="shared" si="12"/>
        <v>121.10883124384551</v>
      </c>
      <c r="Y11" s="5">
        <f t="shared" si="6"/>
        <v>123.22184300402799</v>
      </c>
      <c r="Z11" s="35">
        <v>9</v>
      </c>
    </row>
    <row r="12" spans="1:38" ht="15" customHeight="1">
      <c r="A12" s="24" t="s">
        <v>566</v>
      </c>
      <c r="B12" s="16" t="s">
        <v>567</v>
      </c>
      <c r="C12" s="16" t="s">
        <v>638</v>
      </c>
      <c r="D12" s="16"/>
      <c r="E12" s="85">
        <v>254</v>
      </c>
      <c r="F12" s="78">
        <v>12</v>
      </c>
      <c r="G12" s="11">
        <v>16734.317769053258</v>
      </c>
      <c r="H12" s="11" t="s">
        <v>603</v>
      </c>
      <c r="I12" s="12">
        <v>22.244928638280903</v>
      </c>
      <c r="J12" s="47">
        <v>10.526315789473683</v>
      </c>
      <c r="K12" s="2">
        <v>0.78740157480314954</v>
      </c>
      <c r="L12" s="40">
        <v>95.76</v>
      </c>
      <c r="M12" s="60">
        <f t="shared" si="0"/>
        <v>113.35611890292499</v>
      </c>
      <c r="N12" s="60">
        <f t="shared" si="7"/>
        <v>94.068444174748208</v>
      </c>
      <c r="O12" s="3">
        <f t="shared" si="1"/>
        <v>82.467184106952601</v>
      </c>
      <c r="P12" s="60">
        <f t="shared" si="8"/>
        <v>82.329917782697052</v>
      </c>
      <c r="Q12" s="3">
        <f t="shared" si="2"/>
        <v>142.51622352526257</v>
      </c>
      <c r="R12" s="60">
        <f t="shared" si="9"/>
        <v>126.4073925762701</v>
      </c>
      <c r="S12" s="51">
        <f t="shared" si="3"/>
        <v>222.18631706638607</v>
      </c>
      <c r="T12" s="60">
        <f t="shared" si="10"/>
        <v>160.08552756177221</v>
      </c>
      <c r="U12" s="4">
        <f>K$319*100/K12</f>
        <v>1544.8643774908273</v>
      </c>
      <c r="V12" s="60">
        <f t="shared" si="11"/>
        <v>146.94814839374871</v>
      </c>
      <c r="W12" s="56">
        <f t="shared" si="5"/>
        <v>114.83272273127756</v>
      </c>
      <c r="X12" s="60">
        <f t="shared" si="12"/>
        <v>121.10883124384551</v>
      </c>
      <c r="Y12" s="5">
        <f t="shared" si="6"/>
        <v>121.82471028884694</v>
      </c>
      <c r="Z12" s="35">
        <v>10</v>
      </c>
    </row>
    <row r="13" spans="1:38" ht="15" customHeight="1">
      <c r="A13" s="24" t="s">
        <v>138</v>
      </c>
      <c r="B13" s="16" t="s">
        <v>139</v>
      </c>
      <c r="C13" s="16" t="s">
        <v>638</v>
      </c>
      <c r="D13" s="19"/>
      <c r="E13" s="85">
        <v>93</v>
      </c>
      <c r="F13" s="78">
        <v>2.9411764705882351</v>
      </c>
      <c r="G13" s="11">
        <v>16734.317769053258</v>
      </c>
      <c r="H13" s="11" t="s">
        <v>603</v>
      </c>
      <c r="I13" s="12">
        <v>22.244928638280903</v>
      </c>
      <c r="J13" s="49">
        <v>26.88</v>
      </c>
      <c r="K13" s="6">
        <v>1.0752688172043012</v>
      </c>
      <c r="L13" s="12">
        <v>95.76</v>
      </c>
      <c r="M13" s="60">
        <f t="shared" si="0"/>
        <v>462.49296512393397</v>
      </c>
      <c r="N13" s="60">
        <f t="shared" si="7"/>
        <v>179.07529910077881</v>
      </c>
      <c r="O13" s="3">
        <f t="shared" si="1"/>
        <v>82.467184106952601</v>
      </c>
      <c r="P13" s="60">
        <f t="shared" si="8"/>
        <v>82.329917782697052</v>
      </c>
      <c r="Q13" s="3">
        <f t="shared" si="2"/>
        <v>142.51622352526257</v>
      </c>
      <c r="R13" s="60">
        <f t="shared" si="9"/>
        <v>126.4073925762701</v>
      </c>
      <c r="S13" s="51">
        <f t="shared" si="3"/>
        <v>87.009052735896802</v>
      </c>
      <c r="T13" s="60">
        <f t="shared" si="10"/>
        <v>84.265875319673</v>
      </c>
      <c r="U13" s="4">
        <f>K$319*100/K13</f>
        <v>1131.2786386350151</v>
      </c>
      <c r="V13" s="60">
        <f t="shared" si="11"/>
        <v>130.48744595503021</v>
      </c>
      <c r="W13" s="56">
        <f t="shared" si="5"/>
        <v>114.83272273127756</v>
      </c>
      <c r="X13" s="60">
        <f t="shared" si="12"/>
        <v>121.10883124384551</v>
      </c>
      <c r="Y13" s="5">
        <f t="shared" si="6"/>
        <v>120.61246032971576</v>
      </c>
      <c r="Z13" s="35">
        <v>11</v>
      </c>
    </row>
    <row r="14" spans="1:38" ht="15" customHeight="1">
      <c r="A14" s="25" t="s">
        <v>478</v>
      </c>
      <c r="B14" s="17" t="s">
        <v>479</v>
      </c>
      <c r="C14" s="17" t="s">
        <v>635</v>
      </c>
      <c r="D14" s="16"/>
      <c r="E14" s="86">
        <v>183</v>
      </c>
      <c r="F14" s="78">
        <v>5.5555555555555554</v>
      </c>
      <c r="G14" s="11">
        <v>18567.921427936886</v>
      </c>
      <c r="H14" s="11" t="s">
        <v>603</v>
      </c>
      <c r="I14" s="12">
        <v>25.715943210561392</v>
      </c>
      <c r="J14" s="49">
        <v>26.87</v>
      </c>
      <c r="K14" s="2">
        <v>0</v>
      </c>
      <c r="L14" s="40">
        <v>84.17</v>
      </c>
      <c r="M14" s="60">
        <f t="shared" si="0"/>
        <v>244.84921683031797</v>
      </c>
      <c r="N14" s="60">
        <f t="shared" si="7"/>
        <v>126.08401291312336</v>
      </c>
      <c r="O14" s="3">
        <f t="shared" si="1"/>
        <v>91.503234013688242</v>
      </c>
      <c r="P14" s="60">
        <f t="shared" si="8"/>
        <v>93.04383904516132</v>
      </c>
      <c r="Q14" s="3">
        <f t="shared" si="2"/>
        <v>123.28006778358208</v>
      </c>
      <c r="R14" s="60">
        <f t="shared" si="9"/>
        <v>107.79338569145176</v>
      </c>
      <c r="S14" s="51">
        <f t="shared" si="3"/>
        <v>87.041434221842422</v>
      </c>
      <c r="T14" s="60">
        <f t="shared" si="10"/>
        <v>84.284037789638944</v>
      </c>
      <c r="U14" s="4">
        <v>3078</v>
      </c>
      <c r="V14" s="60">
        <f t="shared" si="11"/>
        <v>207.9669092198348</v>
      </c>
      <c r="W14" s="56">
        <f t="shared" si="5"/>
        <v>100.93431779753166</v>
      </c>
      <c r="X14" s="60">
        <f t="shared" si="12"/>
        <v>98.61631725251334</v>
      </c>
      <c r="Y14" s="5">
        <f t="shared" si="6"/>
        <v>119.63141698528725</v>
      </c>
      <c r="Z14" s="35">
        <v>12</v>
      </c>
    </row>
    <row r="15" spans="1:38" ht="15" customHeight="1">
      <c r="A15" s="27" t="s">
        <v>598</v>
      </c>
      <c r="B15" s="19" t="s">
        <v>599</v>
      </c>
      <c r="C15" s="19" t="s">
        <v>638</v>
      </c>
      <c r="D15" s="19"/>
      <c r="E15" s="87">
        <v>251</v>
      </c>
      <c r="F15" s="78">
        <v>10</v>
      </c>
      <c r="G15" s="11">
        <v>16734.317769053258</v>
      </c>
      <c r="H15" s="11" t="s">
        <v>603</v>
      </c>
      <c r="I15" s="12">
        <v>22.244928638280903</v>
      </c>
      <c r="J15" s="47">
        <v>29.411764705882355</v>
      </c>
      <c r="K15" s="2">
        <v>0.39840637450199201</v>
      </c>
      <c r="L15" s="40">
        <v>95.76</v>
      </c>
      <c r="M15" s="60">
        <f t="shared" si="0"/>
        <v>136.02734268350997</v>
      </c>
      <c r="N15" s="60">
        <f t="shared" si="7"/>
        <v>99.58836981929565</v>
      </c>
      <c r="O15" s="3">
        <f t="shared" si="1"/>
        <v>82.467184106952601</v>
      </c>
      <c r="P15" s="60">
        <f t="shared" si="8"/>
        <v>82.329917782697052</v>
      </c>
      <c r="Q15" s="3">
        <f t="shared" si="2"/>
        <v>142.51622352526257</v>
      </c>
      <c r="R15" s="60">
        <f t="shared" si="9"/>
        <v>126.4073925762701</v>
      </c>
      <c r="S15" s="51">
        <f t="shared" si="3"/>
        <v>79.519313476390792</v>
      </c>
      <c r="T15" s="60">
        <f t="shared" si="10"/>
        <v>80.064951230460906</v>
      </c>
      <c r="U15" s="4">
        <f>K$319*100/K15</f>
        <v>3053.2358956708476</v>
      </c>
      <c r="V15" s="60">
        <f t="shared" si="11"/>
        <v>206.98129846436902</v>
      </c>
      <c r="W15" s="56">
        <f t="shared" si="5"/>
        <v>114.83272273127756</v>
      </c>
      <c r="X15" s="60">
        <f t="shared" si="12"/>
        <v>121.10883124384551</v>
      </c>
      <c r="Y15" s="5">
        <f t="shared" si="6"/>
        <v>119.41346018615639</v>
      </c>
      <c r="Z15" s="35">
        <v>13</v>
      </c>
    </row>
    <row r="16" spans="1:38" ht="15" customHeight="1">
      <c r="A16" s="24" t="s">
        <v>427</v>
      </c>
      <c r="B16" s="16" t="s">
        <v>428</v>
      </c>
      <c r="C16" s="16" t="s">
        <v>638</v>
      </c>
      <c r="D16" s="16"/>
      <c r="E16" s="85">
        <v>27</v>
      </c>
      <c r="F16" s="79">
        <v>12.181116883105322</v>
      </c>
      <c r="G16" s="11">
        <v>16734.317769053258</v>
      </c>
      <c r="H16" s="11" t="s">
        <v>603</v>
      </c>
      <c r="I16" s="12">
        <v>22.244928638280903</v>
      </c>
      <c r="J16" s="49">
        <v>26.88</v>
      </c>
      <c r="K16" s="2">
        <v>0</v>
      </c>
      <c r="L16" s="40">
        <v>95.76</v>
      </c>
      <c r="M16" s="60">
        <f t="shared" si="0"/>
        <v>111.67066533297449</v>
      </c>
      <c r="N16" s="60">
        <f t="shared" si="7"/>
        <v>93.658074691675523</v>
      </c>
      <c r="O16" s="3">
        <f t="shared" si="1"/>
        <v>82.467184106952601</v>
      </c>
      <c r="P16" s="60">
        <f t="shared" si="8"/>
        <v>82.329917782697052</v>
      </c>
      <c r="Q16" s="3">
        <f t="shared" si="2"/>
        <v>142.51622352526257</v>
      </c>
      <c r="R16" s="60">
        <f t="shared" si="9"/>
        <v>126.4073925762701</v>
      </c>
      <c r="S16" s="51">
        <f t="shared" si="3"/>
        <v>87.009052735896802</v>
      </c>
      <c r="T16" s="60">
        <f t="shared" si="10"/>
        <v>84.265875319673</v>
      </c>
      <c r="U16" s="4">
        <v>3078</v>
      </c>
      <c r="V16" s="60">
        <f t="shared" si="11"/>
        <v>207.9669092198348</v>
      </c>
      <c r="W16" s="56">
        <f t="shared" si="5"/>
        <v>114.83272273127756</v>
      </c>
      <c r="X16" s="60">
        <f t="shared" si="12"/>
        <v>121.10883124384551</v>
      </c>
      <c r="Y16" s="5">
        <f t="shared" si="6"/>
        <v>119.28950013899933</v>
      </c>
      <c r="Z16" s="35">
        <v>14</v>
      </c>
    </row>
    <row r="17" spans="1:39" ht="15" customHeight="1">
      <c r="A17" s="24" t="s">
        <v>170</v>
      </c>
      <c r="B17" s="16" t="s">
        <v>171</v>
      </c>
      <c r="C17" s="16" t="s">
        <v>633</v>
      </c>
      <c r="D17" s="16"/>
      <c r="E17" s="85">
        <v>1287</v>
      </c>
      <c r="F17" s="78">
        <v>9.4455852156057496</v>
      </c>
      <c r="G17" s="1">
        <v>20668</v>
      </c>
      <c r="H17" s="30">
        <v>349.94</v>
      </c>
      <c r="I17" s="12">
        <v>20.317785949293594</v>
      </c>
      <c r="J17" s="47">
        <v>10.909090909090908</v>
      </c>
      <c r="K17" s="2">
        <v>2.6418026418026419</v>
      </c>
      <c r="L17" s="41">
        <v>88.888888888888886</v>
      </c>
      <c r="M17" s="60">
        <f t="shared" si="0"/>
        <v>144.01155627580295</v>
      </c>
      <c r="N17" s="60">
        <f t="shared" si="7"/>
        <v>101.53234363324496</v>
      </c>
      <c r="O17" s="3">
        <f t="shared" si="1"/>
        <v>101.85247971533677</v>
      </c>
      <c r="P17" s="60">
        <f t="shared" si="8"/>
        <v>105.31479866997552</v>
      </c>
      <c r="Q17" s="3">
        <f t="shared" si="2"/>
        <v>156.03389217844276</v>
      </c>
      <c r="R17" s="60">
        <f t="shared" si="9"/>
        <v>139.48786357868499</v>
      </c>
      <c r="S17" s="51">
        <f t="shared" si="3"/>
        <v>214.39030594124972</v>
      </c>
      <c r="T17" s="60">
        <f t="shared" si="10"/>
        <v>155.71281847262952</v>
      </c>
      <c r="U17" s="4">
        <f>K$319*100/K17</f>
        <v>460.45401895106403</v>
      </c>
      <c r="V17" s="60">
        <f t="shared" si="11"/>
        <v>103.78864225901194</v>
      </c>
      <c r="W17" s="56">
        <f t="shared" si="5"/>
        <v>106.59307781609353</v>
      </c>
      <c r="X17" s="60">
        <f t="shared" si="12"/>
        <v>107.77418389245081</v>
      </c>
      <c r="Y17" s="5">
        <f t="shared" si="6"/>
        <v>118.93510841766629</v>
      </c>
      <c r="Z17" s="35">
        <v>15</v>
      </c>
    </row>
    <row r="18" spans="1:39" ht="15" customHeight="1">
      <c r="A18" s="26" t="s">
        <v>379</v>
      </c>
      <c r="B18" s="18" t="s">
        <v>380</v>
      </c>
      <c r="C18" s="18" t="s">
        <v>637</v>
      </c>
      <c r="D18" s="16"/>
      <c r="E18" s="85">
        <v>158</v>
      </c>
      <c r="F18" s="78">
        <v>3.3898305084745761</v>
      </c>
      <c r="G18" s="11">
        <v>18266.713387975688</v>
      </c>
      <c r="H18" s="11" t="s">
        <v>603</v>
      </c>
      <c r="I18" s="12">
        <v>25.492504611419903</v>
      </c>
      <c r="J18" s="49">
        <v>24.74</v>
      </c>
      <c r="K18" s="2">
        <v>0.63291139240506333</v>
      </c>
      <c r="L18" s="12">
        <v>83.55</v>
      </c>
      <c r="M18" s="60">
        <f t="shared" si="0"/>
        <v>401.28066091635446</v>
      </c>
      <c r="N18" s="60">
        <f t="shared" si="7"/>
        <v>164.17149986050069</v>
      </c>
      <c r="O18" s="3">
        <f t="shared" si="1"/>
        <v>90.018872402490047</v>
      </c>
      <c r="P18" s="60">
        <f t="shared" si="8"/>
        <v>91.283851706496066</v>
      </c>
      <c r="Q18" s="3">
        <f t="shared" si="2"/>
        <v>124.36060208444837</v>
      </c>
      <c r="R18" s="60">
        <f t="shared" si="9"/>
        <v>108.83897261566381</v>
      </c>
      <c r="S18" s="51">
        <f t="shared" si="3"/>
        <v>94.535300628169196</v>
      </c>
      <c r="T18" s="60">
        <f t="shared" si="10"/>
        <v>88.487276756565507</v>
      </c>
      <c r="U18" s="4">
        <f>K$319*100/K18</f>
        <v>1921.9572570358321</v>
      </c>
      <c r="V18" s="60">
        <f t="shared" si="11"/>
        <v>161.95643591140379</v>
      </c>
      <c r="W18" s="56">
        <f t="shared" si="5"/>
        <v>100.19083107976441</v>
      </c>
      <c r="X18" s="60">
        <f t="shared" si="12"/>
        <v>97.41309389836097</v>
      </c>
      <c r="Y18" s="5">
        <f t="shared" si="6"/>
        <v>118.69185512483182</v>
      </c>
      <c r="Z18" s="35">
        <v>16</v>
      </c>
    </row>
    <row r="19" spans="1:39" ht="15" customHeight="1">
      <c r="A19" s="27" t="s">
        <v>255</v>
      </c>
      <c r="B19" s="19" t="s">
        <v>256</v>
      </c>
      <c r="C19" s="19" t="s">
        <v>635</v>
      </c>
      <c r="D19" s="18"/>
      <c r="E19" s="87">
        <v>267</v>
      </c>
      <c r="F19" s="78">
        <v>3.1007751937984498</v>
      </c>
      <c r="G19" s="11">
        <v>18567.921427936886</v>
      </c>
      <c r="H19" s="11" t="s">
        <v>603</v>
      </c>
      <c r="I19" s="12">
        <v>25.715943210561392</v>
      </c>
      <c r="J19" s="47">
        <v>14.814814814814813</v>
      </c>
      <c r="K19" s="2">
        <v>1.8726591760299627</v>
      </c>
      <c r="L19" s="40">
        <v>84.17</v>
      </c>
      <c r="M19" s="60">
        <f t="shared" si="0"/>
        <v>438.6881801543197</v>
      </c>
      <c r="N19" s="60">
        <f t="shared" si="7"/>
        <v>173.27937717400397</v>
      </c>
      <c r="O19" s="3">
        <f t="shared" si="1"/>
        <v>91.503234013688242</v>
      </c>
      <c r="P19" s="60">
        <f t="shared" si="8"/>
        <v>93.04383904516132</v>
      </c>
      <c r="Q19" s="3">
        <f t="shared" si="2"/>
        <v>123.28006778358208</v>
      </c>
      <c r="R19" s="60">
        <f t="shared" si="9"/>
        <v>107.79338569145176</v>
      </c>
      <c r="S19" s="51">
        <f t="shared" si="3"/>
        <v>157.86922528401118</v>
      </c>
      <c r="T19" s="60">
        <f t="shared" si="10"/>
        <v>124.01067757634502</v>
      </c>
      <c r="U19" s="4">
        <f>K$319*100/K19</f>
        <v>649.57289573236346</v>
      </c>
      <c r="V19" s="60">
        <f t="shared" si="11"/>
        <v>111.31556899699341</v>
      </c>
      <c r="W19" s="56">
        <f t="shared" si="5"/>
        <v>100.93431779753166</v>
      </c>
      <c r="X19" s="60">
        <f t="shared" si="12"/>
        <v>98.61631725251334</v>
      </c>
      <c r="Y19" s="5">
        <f t="shared" si="6"/>
        <v>118.00986095607811</v>
      </c>
      <c r="Z19" s="35">
        <v>17</v>
      </c>
    </row>
    <row r="20" spans="1:39" ht="15" customHeight="1">
      <c r="A20" s="27" t="s">
        <v>225</v>
      </c>
      <c r="B20" s="19" t="s">
        <v>226</v>
      </c>
      <c r="C20" s="19" t="s">
        <v>638</v>
      </c>
      <c r="D20" s="16"/>
      <c r="E20" s="87">
        <v>29</v>
      </c>
      <c r="F20" s="78">
        <v>21.428571428571427</v>
      </c>
      <c r="G20" s="11">
        <v>16734.317769053258</v>
      </c>
      <c r="H20" s="11" t="s">
        <v>603</v>
      </c>
      <c r="I20" s="12">
        <v>22.244928638280903</v>
      </c>
      <c r="J20" s="49">
        <v>26.88</v>
      </c>
      <c r="K20" s="2">
        <v>0</v>
      </c>
      <c r="L20" s="12">
        <v>95.76</v>
      </c>
      <c r="M20" s="60">
        <f t="shared" si="0"/>
        <v>63.479426585637995</v>
      </c>
      <c r="N20" s="60">
        <f t="shared" si="7"/>
        <v>81.924607756743839</v>
      </c>
      <c r="O20" s="3">
        <f t="shared" si="1"/>
        <v>82.467184106952601</v>
      </c>
      <c r="P20" s="60">
        <f t="shared" si="8"/>
        <v>82.329917782697052</v>
      </c>
      <c r="Q20" s="3">
        <f t="shared" si="2"/>
        <v>142.51622352526257</v>
      </c>
      <c r="R20" s="60">
        <f t="shared" si="9"/>
        <v>126.4073925762701</v>
      </c>
      <c r="S20" s="51">
        <f t="shared" si="3"/>
        <v>87.009052735896802</v>
      </c>
      <c r="T20" s="60">
        <f t="shared" si="10"/>
        <v>84.265875319673</v>
      </c>
      <c r="U20" s="4">
        <v>3078</v>
      </c>
      <c r="V20" s="60">
        <f t="shared" si="11"/>
        <v>207.9669092198348</v>
      </c>
      <c r="W20" s="56">
        <f t="shared" si="5"/>
        <v>114.83272273127756</v>
      </c>
      <c r="X20" s="60">
        <f t="shared" si="12"/>
        <v>121.10883124384551</v>
      </c>
      <c r="Y20" s="5">
        <f t="shared" si="6"/>
        <v>117.33392231651072</v>
      </c>
      <c r="Z20" s="35">
        <v>18</v>
      </c>
    </row>
    <row r="21" spans="1:39" ht="15" customHeight="1">
      <c r="A21" s="24" t="s">
        <v>468</v>
      </c>
      <c r="B21" s="16" t="s">
        <v>469</v>
      </c>
      <c r="C21" s="16" t="s">
        <v>643</v>
      </c>
      <c r="D21" s="16"/>
      <c r="E21" s="85">
        <v>19664</v>
      </c>
      <c r="F21" s="78">
        <v>8.2846111417539987</v>
      </c>
      <c r="G21" s="1">
        <v>30327</v>
      </c>
      <c r="H21" s="1">
        <v>703.03602113402076</v>
      </c>
      <c r="I21" s="2">
        <v>27.818222223128725</v>
      </c>
      <c r="J21" s="47">
        <v>15.023474178403756</v>
      </c>
      <c r="K21" s="2">
        <v>4.4090724165988613</v>
      </c>
      <c r="L21" s="2">
        <v>90.090090090090087</v>
      </c>
      <c r="M21" s="60">
        <f t="shared" si="0"/>
        <v>164.19279113528867</v>
      </c>
      <c r="N21" s="60">
        <f t="shared" si="7"/>
        <v>106.44601379581064</v>
      </c>
      <c r="O21" s="3">
        <f t="shared" si="1"/>
        <v>149.45230077061245</v>
      </c>
      <c r="P21" s="60">
        <f t="shared" si="8"/>
        <v>161.7532579699251</v>
      </c>
      <c r="Q21" s="3">
        <f t="shared" si="2"/>
        <v>113.96354507086095</v>
      </c>
      <c r="R21" s="60">
        <f t="shared" si="9"/>
        <v>98.778184304752685</v>
      </c>
      <c r="S21" s="51">
        <f t="shared" si="3"/>
        <v>155.67659715506656</v>
      </c>
      <c r="T21" s="60">
        <f t="shared" si="10"/>
        <v>122.78085314502363</v>
      </c>
      <c r="U21" s="4">
        <f>K$319*100/K21</f>
        <v>275.8921897299914</v>
      </c>
      <c r="V21" s="60">
        <f t="shared" si="11"/>
        <v>96.44308590409905</v>
      </c>
      <c r="W21" s="56">
        <f t="shared" si="5"/>
        <v>108.0335248136083</v>
      </c>
      <c r="X21" s="60">
        <f t="shared" si="12"/>
        <v>110.10533443813009</v>
      </c>
      <c r="Y21" s="5">
        <f t="shared" si="6"/>
        <v>116.05112159295686</v>
      </c>
      <c r="Z21" s="35">
        <v>19</v>
      </c>
    </row>
    <row r="22" spans="1:39" ht="15" customHeight="1">
      <c r="A22" s="24" t="s">
        <v>443</v>
      </c>
      <c r="B22" s="16" t="s">
        <v>444</v>
      </c>
      <c r="C22" s="16" t="s">
        <v>635</v>
      </c>
      <c r="D22" s="16"/>
      <c r="E22" s="85">
        <v>108</v>
      </c>
      <c r="F22" s="78">
        <v>8.695652173913043</v>
      </c>
      <c r="G22" s="11">
        <v>18567.921427936886</v>
      </c>
      <c r="H22" s="11" t="s">
        <v>603</v>
      </c>
      <c r="I22" s="12">
        <v>25.715943210561392</v>
      </c>
      <c r="J22" s="49">
        <v>26.87</v>
      </c>
      <c r="K22" s="2">
        <v>0</v>
      </c>
      <c r="L22" s="12">
        <v>84.17</v>
      </c>
      <c r="M22" s="60">
        <f t="shared" si="0"/>
        <v>156.43144408603649</v>
      </c>
      <c r="N22" s="60">
        <f t="shared" si="7"/>
        <v>104.55630289938834</v>
      </c>
      <c r="O22" s="3">
        <f t="shared" si="1"/>
        <v>91.503234013688242</v>
      </c>
      <c r="P22" s="60">
        <f t="shared" si="8"/>
        <v>93.04383904516132</v>
      </c>
      <c r="Q22" s="3">
        <f t="shared" si="2"/>
        <v>123.28006778358208</v>
      </c>
      <c r="R22" s="60">
        <f t="shared" si="9"/>
        <v>107.79338569145176</v>
      </c>
      <c r="S22" s="51">
        <f t="shared" si="3"/>
        <v>87.041434221842422</v>
      </c>
      <c r="T22" s="60">
        <f t="shared" si="10"/>
        <v>84.284037789638944</v>
      </c>
      <c r="U22" s="4">
        <v>3078</v>
      </c>
      <c r="V22" s="60">
        <f t="shared" si="11"/>
        <v>207.9669092198348</v>
      </c>
      <c r="W22" s="56">
        <f t="shared" si="5"/>
        <v>100.93431779753166</v>
      </c>
      <c r="X22" s="60">
        <f t="shared" si="12"/>
        <v>98.61631725251334</v>
      </c>
      <c r="Y22" s="5">
        <f t="shared" si="6"/>
        <v>116.04346531633141</v>
      </c>
      <c r="Z22" s="35">
        <v>20</v>
      </c>
    </row>
    <row r="23" spans="1:39" ht="15" customHeight="1">
      <c r="A23" s="24" t="s">
        <v>407</v>
      </c>
      <c r="B23" s="16" t="s">
        <v>10</v>
      </c>
      <c r="C23" s="16" t="s">
        <v>643</v>
      </c>
      <c r="D23" s="16" t="s">
        <v>650</v>
      </c>
      <c r="E23" s="85">
        <v>88921</v>
      </c>
      <c r="F23" s="78">
        <v>7.5008288913259706</v>
      </c>
      <c r="G23" s="1">
        <v>36285</v>
      </c>
      <c r="H23" s="1">
        <v>897.53920699432888</v>
      </c>
      <c r="I23" s="2">
        <v>29.682983282160524</v>
      </c>
      <c r="J23" s="47">
        <v>18.328896170387058</v>
      </c>
      <c r="K23" s="2">
        <v>11.972424961482664</v>
      </c>
      <c r="L23" s="41">
        <v>84.315589353612168</v>
      </c>
      <c r="M23" s="60">
        <f t="shared" si="0"/>
        <v>181.34974768030409</v>
      </c>
      <c r="N23" s="60">
        <f t="shared" si="7"/>
        <v>110.62334120132633</v>
      </c>
      <c r="O23" s="3">
        <f t="shared" si="1"/>
        <v>178.81349073306535</v>
      </c>
      <c r="P23" s="60">
        <f t="shared" si="8"/>
        <v>196.56642087592982</v>
      </c>
      <c r="Q23" s="3">
        <f t="shared" si="2"/>
        <v>106.80406318936562</v>
      </c>
      <c r="R23" s="60">
        <f t="shared" si="9"/>
        <v>91.850259264869237</v>
      </c>
      <c r="S23" s="51">
        <f t="shared" si="3"/>
        <v>127.60197427052786</v>
      </c>
      <c r="T23" s="60">
        <f t="shared" si="10"/>
        <v>107.03406203724045</v>
      </c>
      <c r="U23" s="4">
        <f t="shared" ref="U23:U86" si="13">K$319*100/K23</f>
        <v>101.60252810997132</v>
      </c>
      <c r="V23" s="60">
        <f t="shared" si="11"/>
        <v>89.506361572140705</v>
      </c>
      <c r="W23" s="56">
        <f t="shared" si="5"/>
        <v>101.10890449214291</v>
      </c>
      <c r="X23" s="60">
        <f t="shared" si="12"/>
        <v>98.898860011194188</v>
      </c>
      <c r="Y23" s="5">
        <f t="shared" si="6"/>
        <v>115.74655082711678</v>
      </c>
      <c r="Z23" s="35">
        <v>21</v>
      </c>
      <c r="AE23" t="s">
        <v>719</v>
      </c>
      <c r="AM23" t="s">
        <v>720</v>
      </c>
    </row>
    <row r="24" spans="1:39" ht="15" customHeight="1">
      <c r="A24" s="24" t="s">
        <v>109</v>
      </c>
      <c r="B24" s="16" t="s">
        <v>110</v>
      </c>
      <c r="C24" s="16" t="s">
        <v>634</v>
      </c>
      <c r="D24" s="16"/>
      <c r="E24" s="85">
        <v>7287</v>
      </c>
      <c r="F24" s="78">
        <v>8.770806658130601</v>
      </c>
      <c r="G24" s="1">
        <v>33463</v>
      </c>
      <c r="H24" s="1">
        <v>1014.1847822222223</v>
      </c>
      <c r="I24" s="6">
        <v>36.369176065106736</v>
      </c>
      <c r="J24" s="47">
        <v>15.762273901808785</v>
      </c>
      <c r="K24" s="6">
        <v>8.1515026759983531</v>
      </c>
      <c r="L24" s="6">
        <v>98.148148148148152</v>
      </c>
      <c r="M24" s="60">
        <f t="shared" si="0"/>
        <v>155.09102866543256</v>
      </c>
      <c r="N24" s="60">
        <f t="shared" si="7"/>
        <v>104.22994233208298</v>
      </c>
      <c r="O24" s="3">
        <f t="shared" si="1"/>
        <v>164.90659612513616</v>
      </c>
      <c r="P24" s="60">
        <f t="shared" si="8"/>
        <v>180.07720541424044</v>
      </c>
      <c r="Q24" s="3">
        <f t="shared" si="2"/>
        <v>87.16895913290611</v>
      </c>
      <c r="R24" s="60">
        <f t="shared" si="9"/>
        <v>72.850207123519084</v>
      </c>
      <c r="S24" s="51">
        <f t="shared" si="3"/>
        <v>148.37981829972634</v>
      </c>
      <c r="T24" s="60">
        <f t="shared" si="10"/>
        <v>118.68815872603606</v>
      </c>
      <c r="U24" s="4">
        <f t="shared" si="13"/>
        <v>149.22753411776105</v>
      </c>
      <c r="V24" s="60">
        <f t="shared" si="11"/>
        <v>91.401835663450484</v>
      </c>
      <c r="W24" s="56">
        <f t="shared" si="5"/>
        <v>117.6965234219366</v>
      </c>
      <c r="X24" s="60">
        <f t="shared" si="12"/>
        <v>125.74346934872871</v>
      </c>
      <c r="Y24" s="5">
        <f t="shared" si="6"/>
        <v>115.49846976800961</v>
      </c>
      <c r="Z24" s="35">
        <v>22</v>
      </c>
    </row>
    <row r="25" spans="1:39" ht="15" customHeight="1">
      <c r="A25" s="24" t="s">
        <v>104</v>
      </c>
      <c r="B25" s="16" t="s">
        <v>607</v>
      </c>
      <c r="C25" s="16" t="s">
        <v>639</v>
      </c>
      <c r="D25" s="16"/>
      <c r="E25" s="85">
        <v>943</v>
      </c>
      <c r="F25" s="78">
        <v>8.0291970802919703</v>
      </c>
      <c r="G25" s="11">
        <v>19579.273456318664</v>
      </c>
      <c r="H25" s="11" t="s">
        <v>603</v>
      </c>
      <c r="I25" s="12">
        <v>26.302438952200756</v>
      </c>
      <c r="J25" s="47">
        <v>11.76470588235294</v>
      </c>
      <c r="K25" s="2">
        <v>2.6511134676564159</v>
      </c>
      <c r="L25" s="2">
        <v>100</v>
      </c>
      <c r="M25" s="60">
        <f t="shared" si="0"/>
        <v>169.41587225128063</v>
      </c>
      <c r="N25" s="60">
        <f t="shared" si="7"/>
        <v>107.71771485944734</v>
      </c>
      <c r="O25" s="3">
        <f t="shared" si="1"/>
        <v>96.48720498116549</v>
      </c>
      <c r="P25" s="60">
        <f t="shared" si="8"/>
        <v>98.95326551702658</v>
      </c>
      <c r="Q25" s="3">
        <f t="shared" si="2"/>
        <v>120.53115028146453</v>
      </c>
      <c r="R25" s="60">
        <f t="shared" si="9"/>
        <v>105.13337555234985</v>
      </c>
      <c r="S25" s="51">
        <f t="shared" si="3"/>
        <v>198.79828369097703</v>
      </c>
      <c r="T25" s="60">
        <f t="shared" si="10"/>
        <v>146.96740029434415</v>
      </c>
      <c r="U25" s="4">
        <f t="shared" si="13"/>
        <v>458.83688440121256</v>
      </c>
      <c r="V25" s="60">
        <f t="shared" si="11"/>
        <v>103.72428034290206</v>
      </c>
      <c r="W25" s="56">
        <f t="shared" si="5"/>
        <v>119.91721254310522</v>
      </c>
      <c r="X25" s="60">
        <f t="shared" si="12"/>
        <v>129.33732643998428</v>
      </c>
      <c r="Y25" s="5">
        <f t="shared" si="6"/>
        <v>115.30556050100904</v>
      </c>
      <c r="Z25" s="35">
        <v>23</v>
      </c>
    </row>
    <row r="26" spans="1:39" ht="15" customHeight="1">
      <c r="A26" s="24" t="s">
        <v>451</v>
      </c>
      <c r="B26" s="16" t="s">
        <v>452</v>
      </c>
      <c r="C26" s="16" t="s">
        <v>633</v>
      </c>
      <c r="D26" s="16"/>
      <c r="E26" s="85">
        <v>618</v>
      </c>
      <c r="F26" s="78">
        <v>8.4210526315789469</v>
      </c>
      <c r="G26" s="11">
        <v>19100.623627064153</v>
      </c>
      <c r="H26" s="1">
        <v>382.83333333333331</v>
      </c>
      <c r="I26" s="12">
        <v>22.316769230286429</v>
      </c>
      <c r="J26" s="47">
        <v>17.543859649122805</v>
      </c>
      <c r="K26" s="6">
        <v>1.4563106796116505</v>
      </c>
      <c r="L26" s="6">
        <v>100</v>
      </c>
      <c r="M26" s="60">
        <f t="shared" si="0"/>
        <v>161.53246943666812</v>
      </c>
      <c r="N26" s="60">
        <f t="shared" si="7"/>
        <v>105.79828616941153</v>
      </c>
      <c r="O26" s="3">
        <f t="shared" si="1"/>
        <v>94.128405289618442</v>
      </c>
      <c r="P26" s="60">
        <f t="shared" si="8"/>
        <v>96.156468860301402</v>
      </c>
      <c r="Q26" s="3">
        <f t="shared" si="2"/>
        <v>142.05744520646579</v>
      </c>
      <c r="R26" s="60">
        <f t="shared" si="9"/>
        <v>125.96345237847967</v>
      </c>
      <c r="S26" s="51">
        <f t="shared" si="3"/>
        <v>133.31179023983165</v>
      </c>
      <c r="T26" s="60">
        <f t="shared" si="10"/>
        <v>110.23664394554552</v>
      </c>
      <c r="U26" s="4">
        <f t="shared" si="13"/>
        <v>835.28100200291442</v>
      </c>
      <c r="V26" s="60">
        <f t="shared" si="11"/>
        <v>118.70674715084935</v>
      </c>
      <c r="W26" s="56">
        <f t="shared" si="5"/>
        <v>119.91721254310522</v>
      </c>
      <c r="X26" s="60">
        <f t="shared" si="12"/>
        <v>129.33732643998428</v>
      </c>
      <c r="Y26" s="5">
        <f t="shared" si="6"/>
        <v>114.36648749076195</v>
      </c>
      <c r="Z26" s="35">
        <v>24</v>
      </c>
    </row>
    <row r="27" spans="1:39" ht="15" customHeight="1">
      <c r="A27" s="24" t="s">
        <v>419</v>
      </c>
      <c r="B27" s="16" t="s">
        <v>420</v>
      </c>
      <c r="C27" s="16" t="s">
        <v>633</v>
      </c>
      <c r="D27" s="16"/>
      <c r="E27" s="85">
        <v>612</v>
      </c>
      <c r="F27" s="78">
        <v>7.0175438596491224</v>
      </c>
      <c r="G27" s="11">
        <v>19100.623627064153</v>
      </c>
      <c r="H27" s="1">
        <v>318.88833333333332</v>
      </c>
      <c r="I27" s="12">
        <v>22.316769230286429</v>
      </c>
      <c r="J27" s="47">
        <v>11.111111111111111</v>
      </c>
      <c r="K27" s="6">
        <v>5.3921568627450984</v>
      </c>
      <c r="L27" s="40">
        <v>85.96</v>
      </c>
      <c r="M27" s="60">
        <f t="shared" si="0"/>
        <v>193.83896332400172</v>
      </c>
      <c r="N27" s="60">
        <f t="shared" si="7"/>
        <v>113.66418021289162</v>
      </c>
      <c r="O27" s="3">
        <f t="shared" si="1"/>
        <v>94.128405289618442</v>
      </c>
      <c r="P27" s="60">
        <f t="shared" si="8"/>
        <v>96.156468860301402</v>
      </c>
      <c r="Q27" s="3">
        <f t="shared" si="2"/>
        <v>142.05744520646579</v>
      </c>
      <c r="R27" s="60">
        <f t="shared" si="9"/>
        <v>125.96345237847967</v>
      </c>
      <c r="S27" s="51">
        <f t="shared" si="3"/>
        <v>210.49230037868153</v>
      </c>
      <c r="T27" s="60">
        <f t="shared" si="10"/>
        <v>153.52646392805818</v>
      </c>
      <c r="U27" s="4">
        <f t="shared" si="13"/>
        <v>225.59222119407926</v>
      </c>
      <c r="V27" s="60">
        <f t="shared" si="11"/>
        <v>94.441148368638693</v>
      </c>
      <c r="W27" s="56">
        <f t="shared" si="5"/>
        <v>103.08083590205324</v>
      </c>
      <c r="X27" s="60">
        <f t="shared" si="12"/>
        <v>102.09013951692097</v>
      </c>
      <c r="Y27" s="5">
        <f t="shared" si="6"/>
        <v>114.30697554421508</v>
      </c>
      <c r="Z27" s="35">
        <v>25</v>
      </c>
    </row>
    <row r="28" spans="1:39" ht="15" customHeight="1">
      <c r="A28" s="29" t="s">
        <v>434</v>
      </c>
      <c r="B28" s="21" t="s">
        <v>435</v>
      </c>
      <c r="C28" s="21" t="s">
        <v>635</v>
      </c>
      <c r="D28" s="16"/>
      <c r="E28" s="86">
        <v>3113</v>
      </c>
      <c r="F28" s="78">
        <v>6.8801089918256135</v>
      </c>
      <c r="G28" s="1">
        <v>23499</v>
      </c>
      <c r="H28" s="1">
        <v>422.82050256410253</v>
      </c>
      <c r="I28" s="2">
        <v>21.591752971484873</v>
      </c>
      <c r="J28" s="47">
        <v>20.085470085470085</v>
      </c>
      <c r="K28" s="2">
        <v>3.3729521362030197</v>
      </c>
      <c r="L28" s="2">
        <v>93.023255813953483</v>
      </c>
      <c r="M28" s="60">
        <f t="shared" si="0"/>
        <v>197.71102877167587</v>
      </c>
      <c r="N28" s="60">
        <f t="shared" si="7"/>
        <v>114.60693979079699</v>
      </c>
      <c r="O28" s="3">
        <f t="shared" si="1"/>
        <v>115.80372657396452</v>
      </c>
      <c r="P28" s="60">
        <f t="shared" si="8"/>
        <v>121.85660199103953</v>
      </c>
      <c r="Q28" s="3">
        <f t="shared" si="2"/>
        <v>146.82750521940304</v>
      </c>
      <c r="R28" s="60">
        <f t="shared" si="9"/>
        <v>130.57923586007325</v>
      </c>
      <c r="S28" s="51">
        <f t="shared" si="3"/>
        <v>116.44254914565362</v>
      </c>
      <c r="T28" s="60">
        <f t="shared" si="10"/>
        <v>100.77484576754951</v>
      </c>
      <c r="U28" s="4">
        <f t="shared" si="13"/>
        <v>360.64213026838729</v>
      </c>
      <c r="V28" s="60">
        <f t="shared" si="11"/>
        <v>99.81613149498672</v>
      </c>
      <c r="W28" s="56">
        <f t="shared" si="5"/>
        <v>111.55089538893506</v>
      </c>
      <c r="X28" s="60">
        <f t="shared" si="12"/>
        <v>115.79767879385858</v>
      </c>
      <c r="Y28" s="5">
        <f t="shared" si="6"/>
        <v>113.90523894971741</v>
      </c>
      <c r="Z28" s="35">
        <v>26</v>
      </c>
    </row>
    <row r="29" spans="1:39" ht="15" customHeight="1">
      <c r="A29" s="24" t="s">
        <v>286</v>
      </c>
      <c r="B29" s="16" t="s">
        <v>287</v>
      </c>
      <c r="C29" s="16" t="s">
        <v>638</v>
      </c>
      <c r="D29" s="17"/>
      <c r="E29" s="85">
        <v>471</v>
      </c>
      <c r="F29" s="78">
        <v>6.0869565217391308</v>
      </c>
      <c r="G29" s="11">
        <v>16734.317769053258</v>
      </c>
      <c r="H29" s="11" t="s">
        <v>603</v>
      </c>
      <c r="I29" s="12">
        <v>22.244928638280903</v>
      </c>
      <c r="J29" s="47">
        <v>14.754098360655737</v>
      </c>
      <c r="K29" s="2">
        <v>4.2462845010615711</v>
      </c>
      <c r="L29" s="2">
        <v>100</v>
      </c>
      <c r="M29" s="60">
        <f t="shared" si="0"/>
        <v>223.47349155148066</v>
      </c>
      <c r="N29" s="60">
        <f t="shared" si="7"/>
        <v>120.87951159112149</v>
      </c>
      <c r="O29" s="3">
        <f t="shared" si="1"/>
        <v>82.467184106952601</v>
      </c>
      <c r="P29" s="60">
        <f t="shared" si="8"/>
        <v>82.329917782697052</v>
      </c>
      <c r="Q29" s="3">
        <f t="shared" si="2"/>
        <v>142.51622352526257</v>
      </c>
      <c r="R29" s="60">
        <f t="shared" si="9"/>
        <v>126.4073925762701</v>
      </c>
      <c r="S29" s="51">
        <f t="shared" si="3"/>
        <v>158.51889287777252</v>
      </c>
      <c r="T29" s="60">
        <f t="shared" si="10"/>
        <v>124.37507000044022</v>
      </c>
      <c r="U29" s="4">
        <f t="shared" si="13"/>
        <v>286.4689455898345</v>
      </c>
      <c r="V29" s="60">
        <f t="shared" si="11"/>
        <v>96.864040532412631</v>
      </c>
      <c r="W29" s="56">
        <f t="shared" si="5"/>
        <v>119.91721254310522</v>
      </c>
      <c r="X29" s="60">
        <f t="shared" si="12"/>
        <v>129.33732643998428</v>
      </c>
      <c r="Y29" s="5">
        <f t="shared" si="6"/>
        <v>113.36554315382094</v>
      </c>
      <c r="Z29" s="35">
        <v>27</v>
      </c>
    </row>
    <row r="30" spans="1:39" ht="15" customHeight="1">
      <c r="A30" s="24" t="s">
        <v>548</v>
      </c>
      <c r="B30" s="16" t="s">
        <v>8</v>
      </c>
      <c r="C30" s="16" t="s">
        <v>634</v>
      </c>
      <c r="D30" s="16" t="s">
        <v>650</v>
      </c>
      <c r="E30" s="85">
        <v>8553</v>
      </c>
      <c r="F30" s="78">
        <v>7.7171282602850226</v>
      </c>
      <c r="G30" s="1">
        <v>29556</v>
      </c>
      <c r="H30" s="1">
        <v>762.94660659340661</v>
      </c>
      <c r="I30" s="2">
        <v>30.976313706593857</v>
      </c>
      <c r="J30" s="47">
        <v>16.755793226381464</v>
      </c>
      <c r="K30" s="2">
        <v>4.0804396118321051</v>
      </c>
      <c r="L30" s="2">
        <v>91.17647058823529</v>
      </c>
      <c r="M30" s="60">
        <f t="shared" si="0"/>
        <v>176.2667900487713</v>
      </c>
      <c r="N30" s="60">
        <f t="shared" si="7"/>
        <v>109.38575700860737</v>
      </c>
      <c r="O30" s="3">
        <f t="shared" si="1"/>
        <v>145.65279129410169</v>
      </c>
      <c r="P30" s="60">
        <f t="shared" si="8"/>
        <v>157.24823135016518</v>
      </c>
      <c r="Q30" s="3">
        <f t="shared" si="2"/>
        <v>102.34475451615501</v>
      </c>
      <c r="R30" s="60">
        <f t="shared" si="9"/>
        <v>87.535176591421248</v>
      </c>
      <c r="S30" s="51">
        <f t="shared" si="3"/>
        <v>139.58177365536682</v>
      </c>
      <c r="T30" s="60">
        <f t="shared" si="10"/>
        <v>113.75341848957942</v>
      </c>
      <c r="U30" s="4">
        <f t="shared" si="13"/>
        <v>298.11215442725103</v>
      </c>
      <c r="V30" s="60">
        <f t="shared" si="11"/>
        <v>97.32743996353129</v>
      </c>
      <c r="W30" s="56">
        <f t="shared" si="5"/>
        <v>109.33628202459593</v>
      </c>
      <c r="X30" s="60">
        <f t="shared" si="12"/>
        <v>112.213654416943</v>
      </c>
      <c r="Y30" s="5">
        <f t="shared" si="6"/>
        <v>112.91061297004124</v>
      </c>
      <c r="Z30" s="35">
        <v>28</v>
      </c>
    </row>
    <row r="31" spans="1:39" ht="15" customHeight="1">
      <c r="A31" s="24" t="s">
        <v>577</v>
      </c>
      <c r="B31" s="16" t="s">
        <v>578</v>
      </c>
      <c r="C31" s="16" t="s">
        <v>638</v>
      </c>
      <c r="D31" s="16"/>
      <c r="E31" s="85">
        <v>430</v>
      </c>
      <c r="F31" s="78">
        <v>13.684210526315791</v>
      </c>
      <c r="G31" s="11">
        <v>16734.317769053258</v>
      </c>
      <c r="H31" s="11" t="s">
        <v>603</v>
      </c>
      <c r="I31" s="12">
        <v>22.244928638280903</v>
      </c>
      <c r="J31" s="47">
        <v>22.972972972972975</v>
      </c>
      <c r="K31" s="6">
        <v>0.69767441860465118</v>
      </c>
      <c r="L31" s="6">
        <v>100</v>
      </c>
      <c r="M31" s="60">
        <f t="shared" si="0"/>
        <v>99.404596576411123</v>
      </c>
      <c r="N31" s="60">
        <f t="shared" si="7"/>
        <v>90.671566855026697</v>
      </c>
      <c r="O31" s="3">
        <f t="shared" si="1"/>
        <v>82.467184106952601</v>
      </c>
      <c r="P31" s="60">
        <f t="shared" si="8"/>
        <v>82.329917782697052</v>
      </c>
      <c r="Q31" s="3">
        <f t="shared" si="2"/>
        <v>142.51622352526257</v>
      </c>
      <c r="R31" s="60">
        <f t="shared" si="9"/>
        <v>126.4073925762701</v>
      </c>
      <c r="S31" s="51">
        <f t="shared" si="3"/>
        <v>101.80673351648647</v>
      </c>
      <c r="T31" s="60">
        <f t="shared" si="10"/>
        <v>92.565754861774721</v>
      </c>
      <c r="U31" s="4">
        <f t="shared" si="13"/>
        <v>1743.5477226274427</v>
      </c>
      <c r="V31" s="60">
        <f t="shared" si="11"/>
        <v>154.85574074176051</v>
      </c>
      <c r="W31" s="56">
        <f t="shared" si="5"/>
        <v>119.91721254310522</v>
      </c>
      <c r="X31" s="60">
        <f t="shared" si="12"/>
        <v>129.33732643998428</v>
      </c>
      <c r="Y31" s="5">
        <f t="shared" si="6"/>
        <v>112.69461654291891</v>
      </c>
      <c r="Z31" s="35">
        <v>29</v>
      </c>
    </row>
    <row r="32" spans="1:39" ht="15" customHeight="1">
      <c r="A32" s="24" t="s">
        <v>107</v>
      </c>
      <c r="B32" s="16" t="s">
        <v>108</v>
      </c>
      <c r="C32" s="16" t="s">
        <v>634</v>
      </c>
      <c r="D32" s="16"/>
      <c r="E32" s="85">
        <v>4553</v>
      </c>
      <c r="F32" s="78">
        <v>7.4411905904944788</v>
      </c>
      <c r="G32" s="1">
        <v>29042</v>
      </c>
      <c r="H32" s="1">
        <v>748.63637818181803</v>
      </c>
      <c r="I32" s="6">
        <v>30.933257138564201</v>
      </c>
      <c r="J32" s="47">
        <v>19.601328903654487</v>
      </c>
      <c r="K32" s="6">
        <v>5.4908851306830657</v>
      </c>
      <c r="L32" s="6">
        <v>95.652173913043484</v>
      </c>
      <c r="M32" s="60">
        <f t="shared" si="0"/>
        <v>182.80319665145245</v>
      </c>
      <c r="N32" s="60">
        <f t="shared" si="7"/>
        <v>110.97722285881997</v>
      </c>
      <c r="O32" s="3">
        <f t="shared" si="1"/>
        <v>143.11978497642784</v>
      </c>
      <c r="P32" s="60">
        <f t="shared" si="8"/>
        <v>154.24488027032521</v>
      </c>
      <c r="Q32" s="3">
        <f t="shared" si="2"/>
        <v>102.48721005730815</v>
      </c>
      <c r="R32" s="60">
        <f t="shared" si="9"/>
        <v>87.673024738390623</v>
      </c>
      <c r="S32" s="51">
        <f t="shared" si="3"/>
        <v>119.31861094912078</v>
      </c>
      <c r="T32" s="60">
        <f t="shared" si="10"/>
        <v>102.38800169910124</v>
      </c>
      <c r="U32" s="4">
        <f t="shared" si="13"/>
        <v>221.53598458947201</v>
      </c>
      <c r="V32" s="60">
        <f t="shared" si="11"/>
        <v>94.279710249533835</v>
      </c>
      <c r="W32" s="56">
        <f t="shared" si="5"/>
        <v>114.70342069340499</v>
      </c>
      <c r="X32" s="60">
        <f t="shared" si="12"/>
        <v>120.89957500834075</v>
      </c>
      <c r="Y32" s="5">
        <f t="shared" si="6"/>
        <v>111.74373580408526</v>
      </c>
      <c r="Z32" s="35">
        <v>30</v>
      </c>
    </row>
    <row r="33" spans="1:38" ht="15" customHeight="1">
      <c r="A33" s="24" t="s">
        <v>62</v>
      </c>
      <c r="B33" s="16" t="s">
        <v>63</v>
      </c>
      <c r="C33" s="16" t="s">
        <v>634</v>
      </c>
      <c r="D33" s="19"/>
      <c r="E33" s="85">
        <v>9632</v>
      </c>
      <c r="F33" s="78">
        <v>7.4526420737786632</v>
      </c>
      <c r="G33" s="1">
        <v>31943</v>
      </c>
      <c r="H33" s="1">
        <v>1029.7633602941175</v>
      </c>
      <c r="I33" s="2">
        <v>38.685033727356263</v>
      </c>
      <c r="J33" s="47">
        <v>16.525423728813561</v>
      </c>
      <c r="K33" s="2">
        <v>7.4231727574750828</v>
      </c>
      <c r="L33" s="2">
        <v>91.428571428571431</v>
      </c>
      <c r="M33" s="60">
        <f t="shared" si="0"/>
        <v>182.52230730643549</v>
      </c>
      <c r="N33" s="60">
        <f t="shared" si="7"/>
        <v>110.90883271306318</v>
      </c>
      <c r="O33" s="3">
        <f t="shared" si="1"/>
        <v>157.41599378493333</v>
      </c>
      <c r="P33" s="60">
        <f t="shared" si="8"/>
        <v>171.19570027541411</v>
      </c>
      <c r="Q33" s="3">
        <f t="shared" si="2"/>
        <v>81.950638700746239</v>
      </c>
      <c r="R33" s="60">
        <f t="shared" si="9"/>
        <v>67.800661166634114</v>
      </c>
      <c r="S33" s="51">
        <f t="shared" si="3"/>
        <v>141.52758657939839</v>
      </c>
      <c r="T33" s="60">
        <f t="shared" si="10"/>
        <v>114.84480660102665</v>
      </c>
      <c r="U33" s="4">
        <f t="shared" si="13"/>
        <v>163.86910064414568</v>
      </c>
      <c r="V33" s="60">
        <f t="shared" si="11"/>
        <v>91.984569658327274</v>
      </c>
      <c r="W33" s="56">
        <f t="shared" si="5"/>
        <v>109.63859432512477</v>
      </c>
      <c r="X33" s="60">
        <f t="shared" si="12"/>
        <v>112.70290218902988</v>
      </c>
      <c r="Y33" s="5">
        <f t="shared" si="6"/>
        <v>111.57291210058251</v>
      </c>
      <c r="Z33" s="35">
        <v>31</v>
      </c>
    </row>
    <row r="34" spans="1:38" ht="15" customHeight="1">
      <c r="A34" s="28" t="s">
        <v>517</v>
      </c>
      <c r="B34" s="20" t="s">
        <v>518</v>
      </c>
      <c r="C34" s="20" t="s">
        <v>635</v>
      </c>
      <c r="D34" s="16"/>
      <c r="E34" s="88">
        <v>1996</v>
      </c>
      <c r="F34" s="78">
        <v>7.6765609007164795</v>
      </c>
      <c r="G34" s="1">
        <v>19518</v>
      </c>
      <c r="H34" s="1">
        <v>311.21955833333328</v>
      </c>
      <c r="I34" s="6">
        <v>19.134310380161899</v>
      </c>
      <c r="J34" s="47">
        <v>27.500000000000004</v>
      </c>
      <c r="K34" s="6">
        <v>3.9078156312625247</v>
      </c>
      <c r="L34" s="6">
        <v>100</v>
      </c>
      <c r="M34" s="60">
        <f t="shared" si="0"/>
        <v>177.19828506905233</v>
      </c>
      <c r="N34" s="60">
        <f t="shared" si="7"/>
        <v>109.61255478979379</v>
      </c>
      <c r="O34" s="3">
        <f t="shared" si="1"/>
        <v>96.185247681630685</v>
      </c>
      <c r="P34" s="60">
        <f t="shared" si="8"/>
        <v>98.595238860995082</v>
      </c>
      <c r="Q34" s="3">
        <f t="shared" si="2"/>
        <v>165.68473904362011</v>
      </c>
      <c r="R34" s="60">
        <f t="shared" si="9"/>
        <v>148.82657617828704</v>
      </c>
      <c r="S34" s="51">
        <f t="shared" si="3"/>
        <v>85.047394092396573</v>
      </c>
      <c r="T34" s="60">
        <f t="shared" si="10"/>
        <v>83.165599493671181</v>
      </c>
      <c r="U34" s="4">
        <f t="shared" si="13"/>
        <v>311.28097087337892</v>
      </c>
      <c r="V34" s="60">
        <f t="shared" si="11"/>
        <v>97.851558540708311</v>
      </c>
      <c r="W34" s="56">
        <f t="shared" si="5"/>
        <v>119.91721254310522</v>
      </c>
      <c r="X34" s="60">
        <f t="shared" si="12"/>
        <v>129.33732643998428</v>
      </c>
      <c r="Y34" s="5">
        <f t="shared" si="6"/>
        <v>111.23147571723993</v>
      </c>
      <c r="Z34" s="35">
        <v>32</v>
      </c>
    </row>
    <row r="35" spans="1:38" ht="15" customHeight="1">
      <c r="A35" s="27" t="s">
        <v>436</v>
      </c>
      <c r="B35" s="19" t="s">
        <v>12</v>
      </c>
      <c r="C35" s="19" t="s">
        <v>632</v>
      </c>
      <c r="D35" s="16" t="s">
        <v>650</v>
      </c>
      <c r="E35" s="87">
        <v>16927</v>
      </c>
      <c r="F35" s="78">
        <v>7.6384118697623293</v>
      </c>
      <c r="G35" s="1">
        <v>35214</v>
      </c>
      <c r="H35" s="1">
        <v>941.59282877906969</v>
      </c>
      <c r="I35" s="2">
        <v>32.086993654083138</v>
      </c>
      <c r="J35" s="47">
        <v>20.293724966622161</v>
      </c>
      <c r="K35" s="2">
        <v>8.7020736102085419</v>
      </c>
      <c r="L35" s="2">
        <v>78.616352201257868</v>
      </c>
      <c r="M35" s="60">
        <f t="shared" si="0"/>
        <v>178.08327830814196</v>
      </c>
      <c r="N35" s="60">
        <f t="shared" si="7"/>
        <v>109.82803044840757</v>
      </c>
      <c r="O35" s="3">
        <f t="shared" si="1"/>
        <v>173.5355728999356</v>
      </c>
      <c r="P35" s="60">
        <f t="shared" si="8"/>
        <v>190.30846561034892</v>
      </c>
      <c r="Q35" s="3">
        <f t="shared" si="2"/>
        <v>98.802127001802589</v>
      </c>
      <c r="R35" s="60">
        <f t="shared" si="9"/>
        <v>84.107127150148528</v>
      </c>
      <c r="S35" s="51">
        <f t="shared" si="3"/>
        <v>115.2476118301407</v>
      </c>
      <c r="T35" s="60">
        <f t="shared" si="10"/>
        <v>100.10461670083461</v>
      </c>
      <c r="U35" s="4">
        <f t="shared" si="13"/>
        <v>139.7860668825592</v>
      </c>
      <c r="V35" s="60">
        <f t="shared" si="11"/>
        <v>91.026065495036264</v>
      </c>
      <c r="W35" s="56">
        <f t="shared" si="5"/>
        <v>94.274538162818573</v>
      </c>
      <c r="X35" s="60">
        <f t="shared" si="12"/>
        <v>87.838448329636847</v>
      </c>
      <c r="Y35" s="5">
        <f t="shared" si="6"/>
        <v>110.53545895573546</v>
      </c>
      <c r="Z35" s="35">
        <v>33</v>
      </c>
    </row>
    <row r="36" spans="1:38" ht="15" customHeight="1">
      <c r="A36" s="27" t="s">
        <v>392</v>
      </c>
      <c r="B36" s="19" t="s">
        <v>393</v>
      </c>
      <c r="C36" s="19" t="s">
        <v>634</v>
      </c>
      <c r="D36" s="16"/>
      <c r="E36" s="87">
        <v>10663</v>
      </c>
      <c r="F36" s="78">
        <v>10.379746835443038</v>
      </c>
      <c r="G36" s="1">
        <v>29750</v>
      </c>
      <c r="H36" s="1">
        <v>766.86952522935781</v>
      </c>
      <c r="I36" s="2">
        <v>30.932552278158969</v>
      </c>
      <c r="J36" s="47">
        <v>19.319727891156464</v>
      </c>
      <c r="K36" s="2">
        <v>9.3219544218325048</v>
      </c>
      <c r="L36" s="2">
        <v>97.637795275590548</v>
      </c>
      <c r="M36" s="60">
        <f t="shared" si="0"/>
        <v>131.05073258533278</v>
      </c>
      <c r="N36" s="60">
        <f t="shared" si="7"/>
        <v>98.376678824151085</v>
      </c>
      <c r="O36" s="3">
        <f t="shared" si="1"/>
        <v>146.60882869804863</v>
      </c>
      <c r="P36" s="60">
        <f t="shared" si="8"/>
        <v>158.38179187446275</v>
      </c>
      <c r="Q36" s="3">
        <f t="shared" si="2"/>
        <v>102.48954543447853</v>
      </c>
      <c r="R36" s="60">
        <f t="shared" si="9"/>
        <v>87.675284583201204</v>
      </c>
      <c r="S36" s="51">
        <f t="shared" si="3"/>
        <v>121.05777838680039</v>
      </c>
      <c r="T36" s="60">
        <f t="shared" si="10"/>
        <v>103.3634843068367</v>
      </c>
      <c r="U36" s="4">
        <f t="shared" si="13"/>
        <v>130.49073066101087</v>
      </c>
      <c r="V36" s="60">
        <f t="shared" si="11"/>
        <v>90.656111337443591</v>
      </c>
      <c r="W36" s="56">
        <f t="shared" si="5"/>
        <v>117.08452248303185</v>
      </c>
      <c r="X36" s="60">
        <f t="shared" si="12"/>
        <v>124.75303629208344</v>
      </c>
      <c r="Y36" s="5">
        <f t="shared" si="6"/>
        <v>110.53439786969645</v>
      </c>
      <c r="Z36" s="35">
        <v>34</v>
      </c>
    </row>
    <row r="37" spans="1:38" ht="15" customHeight="1">
      <c r="A37" s="27" t="s">
        <v>208</v>
      </c>
      <c r="B37" s="19" t="s">
        <v>209</v>
      </c>
      <c r="C37" s="19" t="s">
        <v>635</v>
      </c>
      <c r="D37" s="19"/>
      <c r="E37" s="87">
        <v>2298</v>
      </c>
      <c r="F37" s="78">
        <v>5.8988764044943816</v>
      </c>
      <c r="G37" s="1">
        <v>20394</v>
      </c>
      <c r="H37" s="1">
        <v>419.10713928571425</v>
      </c>
      <c r="I37" s="2">
        <v>24.660614256293865</v>
      </c>
      <c r="J37" s="47">
        <v>18.072289156626507</v>
      </c>
      <c r="K37" s="2">
        <v>1.8276762402088773</v>
      </c>
      <c r="L37" s="2">
        <v>86.666666666666671</v>
      </c>
      <c r="M37" s="60">
        <f t="shared" si="0"/>
        <v>230.59873331109313</v>
      </c>
      <c r="N37" s="60">
        <f t="shared" si="7"/>
        <v>122.61434536512212</v>
      </c>
      <c r="O37" s="3">
        <f t="shared" si="1"/>
        <v>100.5022000829581</v>
      </c>
      <c r="P37" s="60">
        <f t="shared" si="8"/>
        <v>103.71379050679235</v>
      </c>
      <c r="Q37" s="3">
        <f t="shared" si="2"/>
        <v>128.55572814077993</v>
      </c>
      <c r="R37" s="60">
        <f t="shared" si="9"/>
        <v>112.89841704644665</v>
      </c>
      <c r="S37" s="51">
        <f t="shared" si="3"/>
        <v>129.41378467726346</v>
      </c>
      <c r="T37" s="60">
        <f t="shared" si="10"/>
        <v>108.05028940097417</v>
      </c>
      <c r="U37" s="4">
        <f t="shared" si="13"/>
        <v>665.5602436209075</v>
      </c>
      <c r="V37" s="60">
        <f t="shared" si="11"/>
        <v>111.95186505764975</v>
      </c>
      <c r="W37" s="56">
        <f t="shared" si="5"/>
        <v>103.9282508706912</v>
      </c>
      <c r="X37" s="60">
        <f t="shared" si="12"/>
        <v>103.46155538294414</v>
      </c>
      <c r="Y37" s="5">
        <f t="shared" si="6"/>
        <v>110.44837712665486</v>
      </c>
      <c r="Z37" s="35">
        <v>35</v>
      </c>
    </row>
    <row r="38" spans="1:38" ht="15" customHeight="1">
      <c r="A38" s="24" t="s">
        <v>360</v>
      </c>
      <c r="B38" s="16" t="s">
        <v>361</v>
      </c>
      <c r="C38" s="16" t="s">
        <v>637</v>
      </c>
      <c r="D38" s="16"/>
      <c r="E38" s="85">
        <v>198</v>
      </c>
      <c r="F38" s="78">
        <v>3.225806451612903</v>
      </c>
      <c r="G38" s="11">
        <v>18266.713387975688</v>
      </c>
      <c r="H38" s="11" t="s">
        <v>603</v>
      </c>
      <c r="I38" s="12">
        <v>25.492504611419903</v>
      </c>
      <c r="J38" s="47">
        <v>21.428571428571427</v>
      </c>
      <c r="K38" s="2">
        <v>3.535353535353535</v>
      </c>
      <c r="L38" s="12">
        <v>83.55</v>
      </c>
      <c r="M38" s="60">
        <f t="shared" si="0"/>
        <v>421.68476231888098</v>
      </c>
      <c r="N38" s="60">
        <f t="shared" si="7"/>
        <v>169.13943294059339</v>
      </c>
      <c r="O38" s="3">
        <f t="shared" si="1"/>
        <v>90.018872402490047</v>
      </c>
      <c r="P38" s="60">
        <f t="shared" si="8"/>
        <v>91.283851706496066</v>
      </c>
      <c r="Q38" s="3">
        <f t="shared" si="2"/>
        <v>124.36060208444837</v>
      </c>
      <c r="R38" s="60">
        <f t="shared" si="9"/>
        <v>108.83897261566381</v>
      </c>
      <c r="S38" s="51">
        <f t="shared" si="3"/>
        <v>109.14415575190895</v>
      </c>
      <c r="T38" s="60">
        <f t="shared" si="10"/>
        <v>96.681245769203159</v>
      </c>
      <c r="U38" s="4">
        <f t="shared" si="13"/>
        <v>344.07553064475121</v>
      </c>
      <c r="V38" s="60">
        <f t="shared" si="11"/>
        <v>99.156781229234142</v>
      </c>
      <c r="W38" s="56">
        <f t="shared" si="5"/>
        <v>100.19083107976441</v>
      </c>
      <c r="X38" s="60">
        <f t="shared" si="12"/>
        <v>97.41309389836097</v>
      </c>
      <c r="Y38" s="5">
        <f t="shared" si="6"/>
        <v>110.41889635992524</v>
      </c>
      <c r="Z38" s="35">
        <v>36</v>
      </c>
    </row>
    <row r="39" spans="1:38" ht="15" customHeight="1">
      <c r="A39" s="24" t="s">
        <v>399</v>
      </c>
      <c r="B39" s="16" t="s">
        <v>400</v>
      </c>
      <c r="C39" s="16" t="s">
        <v>635</v>
      </c>
      <c r="D39" s="16"/>
      <c r="E39" s="85">
        <v>527</v>
      </c>
      <c r="F39" s="78">
        <v>6.4377682403433472</v>
      </c>
      <c r="G39" s="11">
        <v>18567.921427936886</v>
      </c>
      <c r="H39" s="1">
        <v>365.00001666666668</v>
      </c>
      <c r="I39" s="12">
        <v>25.715943210561392</v>
      </c>
      <c r="J39" s="47">
        <v>11.340206185567011</v>
      </c>
      <c r="K39" s="2">
        <v>4.9335863377609108</v>
      </c>
      <c r="L39" s="2">
        <v>83.333333333333343</v>
      </c>
      <c r="M39" s="60">
        <f t="shared" si="0"/>
        <v>211.29580563505218</v>
      </c>
      <c r="N39" s="60">
        <f t="shared" si="7"/>
        <v>117.91452295919315</v>
      </c>
      <c r="O39" s="3">
        <f t="shared" si="1"/>
        <v>91.503234013688242</v>
      </c>
      <c r="P39" s="60">
        <f t="shared" si="8"/>
        <v>93.04383904516132</v>
      </c>
      <c r="Q39" s="3">
        <f t="shared" si="2"/>
        <v>123.28006778358208</v>
      </c>
      <c r="R39" s="60">
        <f t="shared" si="9"/>
        <v>107.79338569145176</v>
      </c>
      <c r="S39" s="51">
        <f t="shared" si="3"/>
        <v>206.2399306740617</v>
      </c>
      <c r="T39" s="60">
        <f t="shared" si="10"/>
        <v>151.14134987943487</v>
      </c>
      <c r="U39" s="4">
        <f t="shared" si="13"/>
        <v>246.56072893327254</v>
      </c>
      <c r="V39" s="60">
        <f t="shared" si="11"/>
        <v>95.275694471300994</v>
      </c>
      <c r="W39" s="56">
        <f t="shared" si="5"/>
        <v>99.931010452587685</v>
      </c>
      <c r="X39" s="60">
        <f t="shared" si="12"/>
        <v>96.992612618684078</v>
      </c>
      <c r="Y39" s="5">
        <f t="shared" si="6"/>
        <v>110.36023411087103</v>
      </c>
      <c r="Z39" s="35">
        <v>37</v>
      </c>
    </row>
    <row r="40" spans="1:38" ht="15" customHeight="1">
      <c r="A40" s="27" t="s">
        <v>515</v>
      </c>
      <c r="B40" s="19" t="s">
        <v>516</v>
      </c>
      <c r="C40" s="19" t="s">
        <v>634</v>
      </c>
      <c r="D40" s="16"/>
      <c r="E40" s="87">
        <v>6182</v>
      </c>
      <c r="F40" s="78">
        <v>9.4441934026208756</v>
      </c>
      <c r="G40" s="1">
        <v>33874</v>
      </c>
      <c r="H40" s="1">
        <v>1049.3615989247312</v>
      </c>
      <c r="I40" s="2">
        <v>37.174054398939525</v>
      </c>
      <c r="J40" s="47">
        <v>16.101694915254235</v>
      </c>
      <c r="K40" s="2">
        <v>9.3011970236169521</v>
      </c>
      <c r="L40" s="2">
        <v>84.615384615384613</v>
      </c>
      <c r="M40" s="60">
        <f t="shared" si="0"/>
        <v>144.0327795974199</v>
      </c>
      <c r="N40" s="60">
        <f t="shared" si="7"/>
        <v>101.53751102775307</v>
      </c>
      <c r="O40" s="3">
        <f t="shared" si="1"/>
        <v>166.93201557370415</v>
      </c>
      <c r="P40" s="60">
        <f t="shared" si="8"/>
        <v>182.47871765901516</v>
      </c>
      <c r="Q40" s="3">
        <f t="shared" si="2"/>
        <v>85.281610342916892</v>
      </c>
      <c r="R40" s="60">
        <f t="shared" si="9"/>
        <v>71.02390025416932</v>
      </c>
      <c r="S40" s="51">
        <f t="shared" si="3"/>
        <v>145.25199675254049</v>
      </c>
      <c r="T40" s="60">
        <f t="shared" si="10"/>
        <v>116.93379312944302</v>
      </c>
      <c r="U40" s="4">
        <f t="shared" si="13"/>
        <v>130.78194565762811</v>
      </c>
      <c r="V40" s="60">
        <f t="shared" si="11"/>
        <v>90.667701687290446</v>
      </c>
      <c r="W40" s="56">
        <f t="shared" si="5"/>
        <v>101.46841061339671</v>
      </c>
      <c r="X40" s="60">
        <f t="shared" si="12"/>
        <v>99.480667528014848</v>
      </c>
      <c r="Y40" s="5">
        <f t="shared" si="6"/>
        <v>110.35371521428098</v>
      </c>
      <c r="Z40" s="35">
        <v>38</v>
      </c>
      <c r="AE40" t="s">
        <v>721</v>
      </c>
      <c r="AL40" t="s">
        <v>722</v>
      </c>
    </row>
    <row r="41" spans="1:38" ht="15" customHeight="1">
      <c r="A41" s="24" t="s">
        <v>480</v>
      </c>
      <c r="B41" s="16" t="s">
        <v>481</v>
      </c>
      <c r="C41" s="16" t="s">
        <v>632</v>
      </c>
      <c r="D41" s="16"/>
      <c r="E41" s="85">
        <v>8073</v>
      </c>
      <c r="F41" s="78">
        <v>8.7757909215955987</v>
      </c>
      <c r="G41" s="1">
        <v>23247</v>
      </c>
      <c r="H41" s="1">
        <v>631.11665061728399</v>
      </c>
      <c r="I41" s="2">
        <v>32.577966221049628</v>
      </c>
      <c r="J41" s="47">
        <v>14.226804123711339</v>
      </c>
      <c r="K41" s="2">
        <v>4.0629258020562364</v>
      </c>
      <c r="L41" s="2">
        <v>100</v>
      </c>
      <c r="M41" s="60">
        <f t="shared" si="0"/>
        <v>155.00294377885854</v>
      </c>
      <c r="N41" s="60">
        <f t="shared" si="7"/>
        <v>104.20849567225541</v>
      </c>
      <c r="O41" s="3">
        <f t="shared" si="1"/>
        <v>114.56186355440458</v>
      </c>
      <c r="P41" s="60">
        <f t="shared" si="8"/>
        <v>120.38414192854989</v>
      </c>
      <c r="Q41" s="3">
        <f t="shared" si="2"/>
        <v>97.313110358262676</v>
      </c>
      <c r="R41" s="60">
        <f t="shared" si="9"/>
        <v>82.666269297536886</v>
      </c>
      <c r="S41" s="51">
        <f t="shared" si="3"/>
        <v>164.39414763874484</v>
      </c>
      <c r="T41" s="60">
        <f t="shared" si="10"/>
        <v>127.67044496617095</v>
      </c>
      <c r="U41" s="4">
        <f t="shared" si="13"/>
        <v>299.39720855299237</v>
      </c>
      <c r="V41" s="60">
        <f t="shared" si="11"/>
        <v>97.378585086764971</v>
      </c>
      <c r="W41" s="56">
        <f t="shared" si="5"/>
        <v>119.91721254310522</v>
      </c>
      <c r="X41" s="60">
        <f t="shared" si="12"/>
        <v>129.33732643998428</v>
      </c>
      <c r="Y41" s="5">
        <f t="shared" si="6"/>
        <v>110.27421056521041</v>
      </c>
      <c r="Z41" s="35">
        <v>39</v>
      </c>
    </row>
    <row r="42" spans="1:38" ht="15" customHeight="1">
      <c r="A42" s="24" t="s">
        <v>363</v>
      </c>
      <c r="B42" s="16" t="s">
        <v>364</v>
      </c>
      <c r="C42" s="16" t="s">
        <v>633</v>
      </c>
      <c r="D42" s="16"/>
      <c r="E42" s="85">
        <v>533</v>
      </c>
      <c r="F42" s="78">
        <v>5.7471264367816088</v>
      </c>
      <c r="G42" s="11">
        <v>19100.623627064153</v>
      </c>
      <c r="H42" s="1">
        <v>461.9614285714286</v>
      </c>
      <c r="I42" s="12">
        <v>22.316769230286429</v>
      </c>
      <c r="J42" s="47">
        <v>17.241379310344829</v>
      </c>
      <c r="K42" s="2">
        <v>1.876172607879925</v>
      </c>
      <c r="L42" s="41">
        <v>80</v>
      </c>
      <c r="M42" s="60">
        <f t="shared" si="0"/>
        <v>236.68757626930739</v>
      </c>
      <c r="N42" s="60">
        <f t="shared" si="7"/>
        <v>124.09683968108628</v>
      </c>
      <c r="O42" s="3">
        <f t="shared" si="1"/>
        <v>94.128405289618442</v>
      </c>
      <c r="P42" s="60">
        <f t="shared" si="8"/>
        <v>96.156468860301402</v>
      </c>
      <c r="Q42" s="3">
        <f t="shared" si="2"/>
        <v>142.05744520646579</v>
      </c>
      <c r="R42" s="60">
        <f t="shared" si="9"/>
        <v>125.96345237847967</v>
      </c>
      <c r="S42" s="51">
        <f t="shared" si="3"/>
        <v>135.65059357737252</v>
      </c>
      <c r="T42" s="60">
        <f t="shared" si="10"/>
        <v>111.5484566722883</v>
      </c>
      <c r="U42" s="4">
        <f t="shared" si="13"/>
        <v>648.35646708867</v>
      </c>
      <c r="V42" s="60">
        <f t="shared" si="11"/>
        <v>111.2671551662913</v>
      </c>
      <c r="W42" s="56">
        <f t="shared" si="5"/>
        <v>95.933770034484169</v>
      </c>
      <c r="X42" s="60">
        <f t="shared" si="12"/>
        <v>90.523669854424014</v>
      </c>
      <c r="Y42" s="5">
        <f t="shared" si="6"/>
        <v>109.92600710214516</v>
      </c>
      <c r="Z42" s="35">
        <v>40</v>
      </c>
    </row>
    <row r="43" spans="1:38" ht="15" customHeight="1">
      <c r="A43" s="24" t="s">
        <v>533</v>
      </c>
      <c r="B43" s="16" t="s">
        <v>534</v>
      </c>
      <c r="C43" s="16" t="s">
        <v>633</v>
      </c>
      <c r="D43" s="19" t="s">
        <v>650</v>
      </c>
      <c r="E43" s="85">
        <v>5873</v>
      </c>
      <c r="F43" s="78">
        <v>12.900672734467749</v>
      </c>
      <c r="G43" s="1">
        <v>21254</v>
      </c>
      <c r="H43" s="1">
        <v>328.33686875000001</v>
      </c>
      <c r="I43" s="2">
        <v>18.537886633104357</v>
      </c>
      <c r="J43" s="47">
        <v>22.784810126582279</v>
      </c>
      <c r="K43" s="2">
        <v>5.6189341052273116</v>
      </c>
      <c r="L43" s="2">
        <v>92.857142857142861</v>
      </c>
      <c r="M43" s="60">
        <f t="shared" si="0"/>
        <v>105.44205366908886</v>
      </c>
      <c r="N43" s="60">
        <f t="shared" si="7"/>
        <v>92.141549885332566</v>
      </c>
      <c r="O43" s="3">
        <f t="shared" si="1"/>
        <v>104.74030403859916</v>
      </c>
      <c r="P43" s="60">
        <f t="shared" si="8"/>
        <v>108.73885262481249</v>
      </c>
      <c r="Q43" s="3">
        <f t="shared" si="2"/>
        <v>171.01535276709498</v>
      </c>
      <c r="R43" s="60">
        <f t="shared" si="9"/>
        <v>153.98478356034059</v>
      </c>
      <c r="S43" s="51">
        <f t="shared" si="3"/>
        <v>102.64747981429531</v>
      </c>
      <c r="T43" s="60">
        <f t="shared" si="10"/>
        <v>93.037321528250899</v>
      </c>
      <c r="U43" s="4">
        <f t="shared" si="13"/>
        <v>216.48743710340318</v>
      </c>
      <c r="V43" s="60">
        <f t="shared" si="11"/>
        <v>94.07877818126228</v>
      </c>
      <c r="W43" s="56">
        <f t="shared" si="5"/>
        <v>111.35169736145485</v>
      </c>
      <c r="X43" s="60">
        <f t="shared" si="12"/>
        <v>115.47530623085564</v>
      </c>
      <c r="Y43" s="5">
        <f t="shared" si="6"/>
        <v>109.57609866847574</v>
      </c>
      <c r="Z43" s="35">
        <v>41</v>
      </c>
    </row>
    <row r="44" spans="1:38" ht="15" customHeight="1">
      <c r="A44" s="27" t="s">
        <v>204</v>
      </c>
      <c r="B44" s="19" t="s">
        <v>205</v>
      </c>
      <c r="C44" s="19" t="s">
        <v>636</v>
      </c>
      <c r="D44" s="16"/>
      <c r="E44" s="87">
        <v>462</v>
      </c>
      <c r="F44" s="78">
        <v>10.227272727272728</v>
      </c>
      <c r="G44" s="11">
        <v>20276.486029254818</v>
      </c>
      <c r="H44" s="11" t="s">
        <v>603</v>
      </c>
      <c r="I44" s="12">
        <v>31.234535477846823</v>
      </c>
      <c r="J44" s="47">
        <v>9.5238095238095237</v>
      </c>
      <c r="K44" s="2">
        <v>4.7619047619047619</v>
      </c>
      <c r="L44" s="40">
        <v>83.62</v>
      </c>
      <c r="M44" s="60">
        <f t="shared" si="0"/>
        <v>133.00451284609863</v>
      </c>
      <c r="N44" s="60">
        <f t="shared" si="7"/>
        <v>98.852379733355988</v>
      </c>
      <c r="O44" s="3">
        <f t="shared" si="1"/>
        <v>99.923087961727575</v>
      </c>
      <c r="P44" s="60">
        <f t="shared" si="8"/>
        <v>103.02714515478101</v>
      </c>
      <c r="Q44" s="3">
        <f t="shared" si="2"/>
        <v>101.49865120822025</v>
      </c>
      <c r="R44" s="60">
        <f t="shared" si="9"/>
        <v>86.716438533221833</v>
      </c>
      <c r="S44" s="51">
        <f t="shared" si="3"/>
        <v>245.57435044179513</v>
      </c>
      <c r="T44" s="60">
        <f t="shared" si="10"/>
        <v>173.2036548292003</v>
      </c>
      <c r="U44" s="4">
        <f t="shared" si="13"/>
        <v>255.45001517564859</v>
      </c>
      <c r="V44" s="60">
        <f t="shared" si="11"/>
        <v>95.629487849508749</v>
      </c>
      <c r="W44" s="56">
        <f t="shared" si="5"/>
        <v>100.27477312854458</v>
      </c>
      <c r="X44" s="60">
        <f t="shared" si="12"/>
        <v>97.548941696410438</v>
      </c>
      <c r="Y44" s="5">
        <f t="shared" si="6"/>
        <v>109.1630079660797</v>
      </c>
      <c r="Z44" s="35">
        <v>42</v>
      </c>
    </row>
    <row r="45" spans="1:38" ht="15" customHeight="1">
      <c r="A45" s="24" t="s">
        <v>66</v>
      </c>
      <c r="B45" s="16" t="s">
        <v>604</v>
      </c>
      <c r="C45" s="16" t="s">
        <v>636</v>
      </c>
      <c r="D45" s="16"/>
      <c r="E45" s="85">
        <v>8337</v>
      </c>
      <c r="F45" s="78">
        <v>8.663101604278074</v>
      </c>
      <c r="G45" s="1">
        <v>29071</v>
      </c>
      <c r="H45" s="1">
        <v>808.9743666666667</v>
      </c>
      <c r="I45" s="2">
        <v>33.393045990849991</v>
      </c>
      <c r="J45" s="47">
        <v>14.864864864864865</v>
      </c>
      <c r="K45" s="2">
        <v>6.417176442365359</v>
      </c>
      <c r="L45" s="2">
        <v>82.882882882882882</v>
      </c>
      <c r="M45" s="60">
        <f t="shared" si="0"/>
        <v>157.01921655442203</v>
      </c>
      <c r="N45" s="60">
        <f t="shared" si="7"/>
        <v>104.69941208276551</v>
      </c>
      <c r="O45" s="3">
        <f t="shared" si="1"/>
        <v>143.26269778423432</v>
      </c>
      <c r="P45" s="60">
        <f t="shared" si="8"/>
        <v>154.41433003942123</v>
      </c>
      <c r="Q45" s="3">
        <f t="shared" si="2"/>
        <v>94.937826965094402</v>
      </c>
      <c r="R45" s="60">
        <f t="shared" si="9"/>
        <v>80.367808938431551</v>
      </c>
      <c r="S45" s="51">
        <f t="shared" si="3"/>
        <v>157.33767907093366</v>
      </c>
      <c r="T45" s="60">
        <f t="shared" si="10"/>
        <v>123.71253832026707</v>
      </c>
      <c r="U45" s="4">
        <f t="shared" si="13"/>
        <v>189.55823556024765</v>
      </c>
      <c r="V45" s="60">
        <f t="shared" si="11"/>
        <v>93.006996608859708</v>
      </c>
      <c r="W45" s="56">
        <f t="shared" si="5"/>
        <v>99.390842828519638</v>
      </c>
      <c r="X45" s="60">
        <f t="shared" si="12"/>
        <v>96.118431164054329</v>
      </c>
      <c r="Y45" s="5">
        <f t="shared" si="6"/>
        <v>108.71991952563322</v>
      </c>
      <c r="Z45" s="35">
        <v>43</v>
      </c>
    </row>
    <row r="46" spans="1:38" ht="15" customHeight="1">
      <c r="A46" s="25" t="s">
        <v>579</v>
      </c>
      <c r="B46" s="17" t="s">
        <v>580</v>
      </c>
      <c r="C46" s="17" t="s">
        <v>643</v>
      </c>
      <c r="D46" s="16"/>
      <c r="E46" s="86">
        <v>7354</v>
      </c>
      <c r="F46" s="78">
        <v>11.894525652049298</v>
      </c>
      <c r="G46" s="1">
        <v>22932</v>
      </c>
      <c r="H46" s="1">
        <v>655.47735</v>
      </c>
      <c r="I46" s="2">
        <v>34.300227629513344</v>
      </c>
      <c r="J46" s="47">
        <v>11.581920903954803</v>
      </c>
      <c r="K46" s="2">
        <v>3.1275496328528689</v>
      </c>
      <c r="L46" s="2">
        <v>89.887640449438194</v>
      </c>
      <c r="M46" s="60">
        <f t="shared" si="0"/>
        <v>114.36130087295574</v>
      </c>
      <c r="N46" s="60">
        <f t="shared" si="7"/>
        <v>94.313183046699223</v>
      </c>
      <c r="O46" s="3">
        <f t="shared" si="1"/>
        <v>113.00953477995465</v>
      </c>
      <c r="P46" s="60">
        <f t="shared" si="8"/>
        <v>118.54356685043786</v>
      </c>
      <c r="Q46" s="3">
        <f t="shared" si="2"/>
        <v>92.426885802615772</v>
      </c>
      <c r="R46" s="60">
        <f t="shared" si="9"/>
        <v>77.938078346030579</v>
      </c>
      <c r="S46" s="51">
        <f t="shared" si="3"/>
        <v>201.93570280231236</v>
      </c>
      <c r="T46" s="60">
        <f t="shared" si="10"/>
        <v>148.72714907412109</v>
      </c>
      <c r="U46" s="4">
        <f t="shared" si="13"/>
        <v>388.9398367705424</v>
      </c>
      <c r="V46" s="60">
        <f t="shared" si="11"/>
        <v>100.94237953177543</v>
      </c>
      <c r="W46" s="56">
        <f t="shared" si="5"/>
        <v>107.79075284773501</v>
      </c>
      <c r="X46" s="60">
        <f t="shared" si="12"/>
        <v>109.71244389672344</v>
      </c>
      <c r="Y46" s="5">
        <f t="shared" si="6"/>
        <v>108.36280012429792</v>
      </c>
      <c r="Z46" s="35">
        <v>44</v>
      </c>
    </row>
    <row r="47" spans="1:38" ht="15" customHeight="1">
      <c r="A47" s="24" t="s">
        <v>160</v>
      </c>
      <c r="B47" s="16" t="s">
        <v>161</v>
      </c>
      <c r="C47" s="16" t="s">
        <v>638</v>
      </c>
      <c r="D47" s="19"/>
      <c r="E47" s="85">
        <v>69</v>
      </c>
      <c r="F47" s="78">
        <v>4.5454545454545459</v>
      </c>
      <c r="G47" s="11">
        <v>16734.317769053258</v>
      </c>
      <c r="H47" s="11" t="s">
        <v>603</v>
      </c>
      <c r="I47" s="12">
        <v>22.244928638280903</v>
      </c>
      <c r="J47" s="49">
        <v>26.88</v>
      </c>
      <c r="K47" s="2">
        <v>4.3478260869565215</v>
      </c>
      <c r="L47" s="12">
        <v>95.76</v>
      </c>
      <c r="M47" s="60">
        <f t="shared" si="0"/>
        <v>299.26015390372191</v>
      </c>
      <c r="N47" s="60">
        <f t="shared" si="7"/>
        <v>139.33183446003721</v>
      </c>
      <c r="O47" s="3">
        <f t="shared" si="1"/>
        <v>82.467184106952601</v>
      </c>
      <c r="P47" s="60">
        <f t="shared" si="8"/>
        <v>82.329917782697052</v>
      </c>
      <c r="Q47" s="3">
        <f t="shared" si="2"/>
        <v>142.51622352526257</v>
      </c>
      <c r="R47" s="60">
        <f t="shared" si="9"/>
        <v>126.4073925762701</v>
      </c>
      <c r="S47" s="51">
        <f t="shared" si="3"/>
        <v>87.009052735896802</v>
      </c>
      <c r="T47" s="60">
        <f t="shared" si="10"/>
        <v>84.265875319673</v>
      </c>
      <c r="U47" s="4">
        <f t="shared" si="13"/>
        <v>279.7785880495199</v>
      </c>
      <c r="V47" s="60">
        <f t="shared" si="11"/>
        <v>96.597764463551016</v>
      </c>
      <c r="W47" s="56">
        <f t="shared" si="5"/>
        <v>114.83272273127756</v>
      </c>
      <c r="X47" s="60">
        <f t="shared" si="12"/>
        <v>121.10883124384551</v>
      </c>
      <c r="Y47" s="5">
        <f t="shared" si="6"/>
        <v>108.34026930767897</v>
      </c>
      <c r="Z47" s="35">
        <v>45</v>
      </c>
    </row>
    <row r="48" spans="1:38" ht="15" customHeight="1">
      <c r="A48" s="28" t="s">
        <v>384</v>
      </c>
      <c r="B48" s="20" t="s">
        <v>385</v>
      </c>
      <c r="C48" s="20" t="s">
        <v>633</v>
      </c>
      <c r="D48" s="16"/>
      <c r="E48" s="88">
        <v>7520</v>
      </c>
      <c r="F48" s="78">
        <v>8.7503574492422072</v>
      </c>
      <c r="G48" s="1">
        <v>20522</v>
      </c>
      <c r="H48" s="1">
        <v>415.37027064220183</v>
      </c>
      <c r="I48" s="6">
        <v>24.288291821978472</v>
      </c>
      <c r="J48" s="47">
        <v>19.725557461406517</v>
      </c>
      <c r="K48" s="6">
        <v>3.125</v>
      </c>
      <c r="L48" s="6">
        <v>96.491228070175453</v>
      </c>
      <c r="M48" s="60">
        <f t="shared" si="0"/>
        <v>155.453469726874</v>
      </c>
      <c r="N48" s="60">
        <f t="shared" si="7"/>
        <v>104.31818845981964</v>
      </c>
      <c r="O48" s="3">
        <f t="shared" si="1"/>
        <v>101.13298764844886</v>
      </c>
      <c r="P48" s="60">
        <f t="shared" si="8"/>
        <v>104.46170672900931</v>
      </c>
      <c r="Q48" s="3">
        <f t="shared" si="2"/>
        <v>130.52639705390831</v>
      </c>
      <c r="R48" s="60">
        <f t="shared" si="9"/>
        <v>114.80534924273717</v>
      </c>
      <c r="S48" s="51">
        <f t="shared" si="3"/>
        <v>118.56716050316072</v>
      </c>
      <c r="T48" s="60">
        <f t="shared" si="10"/>
        <v>101.96652023347129</v>
      </c>
      <c r="U48" s="4">
        <f t="shared" si="13"/>
        <v>389.25716598194072</v>
      </c>
      <c r="V48" s="60">
        <f t="shared" si="11"/>
        <v>100.9550092267412</v>
      </c>
      <c r="W48" s="56">
        <f t="shared" si="5"/>
        <v>115.70959105036471</v>
      </c>
      <c r="X48" s="60">
        <f t="shared" si="12"/>
        <v>122.52791300392113</v>
      </c>
      <c r="Y48" s="5">
        <f t="shared" si="6"/>
        <v>108.17244781594994</v>
      </c>
      <c r="Z48" s="35">
        <v>46</v>
      </c>
    </row>
    <row r="49" spans="1:26" ht="15" customHeight="1">
      <c r="A49" s="28" t="s">
        <v>288</v>
      </c>
      <c r="B49" s="20" t="s">
        <v>289</v>
      </c>
      <c r="C49" s="20" t="s">
        <v>637</v>
      </c>
      <c r="D49" s="16"/>
      <c r="E49" s="88">
        <v>151</v>
      </c>
      <c r="F49" s="78">
        <v>7.1428571428571423</v>
      </c>
      <c r="G49" s="11">
        <v>18266.713387975688</v>
      </c>
      <c r="H49" s="11" t="s">
        <v>603</v>
      </c>
      <c r="I49" s="12">
        <v>25.492504611419903</v>
      </c>
      <c r="J49" s="47">
        <v>12.121212121212121</v>
      </c>
      <c r="K49" s="6">
        <v>5.298013245033113</v>
      </c>
      <c r="L49" s="12">
        <v>83.55</v>
      </c>
      <c r="M49" s="60">
        <f t="shared" si="0"/>
        <v>190.438279756914</v>
      </c>
      <c r="N49" s="60">
        <f t="shared" si="7"/>
        <v>112.8361913662095</v>
      </c>
      <c r="O49" s="3">
        <f t="shared" si="1"/>
        <v>90.018872402490047</v>
      </c>
      <c r="P49" s="60">
        <f t="shared" si="8"/>
        <v>91.283851706496066</v>
      </c>
      <c r="Q49" s="3">
        <f t="shared" si="2"/>
        <v>124.36060208444837</v>
      </c>
      <c r="R49" s="60">
        <f t="shared" si="9"/>
        <v>108.83897261566381</v>
      </c>
      <c r="S49" s="51">
        <f t="shared" si="3"/>
        <v>192.95127534712475</v>
      </c>
      <c r="T49" s="60">
        <f t="shared" si="10"/>
        <v>143.68786847748711</v>
      </c>
      <c r="U49" s="4">
        <f t="shared" si="13"/>
        <v>229.60090649716031</v>
      </c>
      <c r="V49" s="60">
        <f t="shared" si="11"/>
        <v>94.600693947088843</v>
      </c>
      <c r="W49" s="56">
        <f t="shared" si="5"/>
        <v>100.19083107976441</v>
      </c>
      <c r="X49" s="60">
        <f t="shared" si="12"/>
        <v>97.41309389836097</v>
      </c>
      <c r="Y49" s="5">
        <f t="shared" si="6"/>
        <v>108.11011200188437</v>
      </c>
      <c r="Z49" s="35">
        <v>47</v>
      </c>
    </row>
    <row r="50" spans="1:26" ht="15" customHeight="1">
      <c r="A50" s="24" t="s">
        <v>184</v>
      </c>
      <c r="B50" s="16" t="s">
        <v>185</v>
      </c>
      <c r="C50" s="16" t="s">
        <v>632</v>
      </c>
      <c r="D50" s="16"/>
      <c r="E50" s="85">
        <v>4396</v>
      </c>
      <c r="F50" s="78">
        <v>9.7752808988764031</v>
      </c>
      <c r="G50" s="1">
        <v>26113</v>
      </c>
      <c r="H50" s="1">
        <v>739.02941470588235</v>
      </c>
      <c r="I50" s="6">
        <v>33.961448230653659</v>
      </c>
      <c r="J50" s="47">
        <v>17.525773195876287</v>
      </c>
      <c r="K50" s="6">
        <v>3.3894449499545045</v>
      </c>
      <c r="L50" s="6">
        <v>95.652173913043484</v>
      </c>
      <c r="M50" s="60">
        <f t="shared" si="0"/>
        <v>139.1544080325562</v>
      </c>
      <c r="N50" s="60">
        <f t="shared" si="7"/>
        <v>100.34973887371599</v>
      </c>
      <c r="O50" s="3">
        <f t="shared" si="1"/>
        <v>128.68559138797121</v>
      </c>
      <c r="P50" s="60">
        <f t="shared" si="8"/>
        <v>137.13045359162635</v>
      </c>
      <c r="Q50" s="3">
        <f t="shared" si="2"/>
        <v>93.348881961260744</v>
      </c>
      <c r="R50" s="60">
        <f t="shared" si="9"/>
        <v>78.830254676647783</v>
      </c>
      <c r="S50" s="51">
        <f t="shared" si="3"/>
        <v>133.44936690674581</v>
      </c>
      <c r="T50" s="60">
        <f t="shared" si="10"/>
        <v>110.3138094000598</v>
      </c>
      <c r="U50" s="4">
        <f t="shared" si="13"/>
        <v>358.88726964274565</v>
      </c>
      <c r="V50" s="60">
        <f t="shared" si="11"/>
        <v>99.746288084379714</v>
      </c>
      <c r="W50" s="56">
        <f t="shared" si="5"/>
        <v>114.70342069340499</v>
      </c>
      <c r="X50" s="60">
        <f t="shared" si="12"/>
        <v>120.89957500834075</v>
      </c>
      <c r="Y50" s="5">
        <f t="shared" si="6"/>
        <v>107.87835327246172</v>
      </c>
      <c r="Z50" s="35">
        <v>48</v>
      </c>
    </row>
    <row r="51" spans="1:26" ht="15" customHeight="1">
      <c r="A51" s="24" t="s">
        <v>164</v>
      </c>
      <c r="B51" s="16" t="s">
        <v>165</v>
      </c>
      <c r="C51" s="16" t="s">
        <v>633</v>
      </c>
      <c r="D51" s="16"/>
      <c r="E51" s="85">
        <v>448</v>
      </c>
      <c r="F51" s="78">
        <v>9.5808383233532943</v>
      </c>
      <c r="G51" s="11">
        <v>19100.623627064153</v>
      </c>
      <c r="H51" s="11" t="s">
        <v>603</v>
      </c>
      <c r="I51" s="12">
        <v>22.316769230286429</v>
      </c>
      <c r="J51" s="47">
        <v>23.636363636363637</v>
      </c>
      <c r="K51" s="2">
        <v>2.6785714285714284</v>
      </c>
      <c r="L51" s="2">
        <v>100</v>
      </c>
      <c r="M51" s="60">
        <f t="shared" si="0"/>
        <v>141.97853892591354</v>
      </c>
      <c r="N51" s="60">
        <f t="shared" si="7"/>
        <v>101.03735030098935</v>
      </c>
      <c r="O51" s="3">
        <f t="shared" si="1"/>
        <v>94.128405289618442</v>
      </c>
      <c r="P51" s="60">
        <f t="shared" si="8"/>
        <v>96.156468860301402</v>
      </c>
      <c r="Q51" s="3">
        <f t="shared" si="2"/>
        <v>142.05744520646579</v>
      </c>
      <c r="R51" s="60">
        <f t="shared" si="9"/>
        <v>125.96345237847967</v>
      </c>
      <c r="S51" s="51">
        <f t="shared" si="3"/>
        <v>98.949371972884478</v>
      </c>
      <c r="T51" s="60">
        <f t="shared" si="10"/>
        <v>90.963087729555014</v>
      </c>
      <c r="U51" s="4">
        <f t="shared" si="13"/>
        <v>454.13336031226419</v>
      </c>
      <c r="V51" s="60">
        <f t="shared" si="11"/>
        <v>103.53708019752057</v>
      </c>
      <c r="W51" s="56">
        <f t="shared" si="5"/>
        <v>119.91721254310522</v>
      </c>
      <c r="X51" s="60">
        <f t="shared" si="12"/>
        <v>129.33732643998428</v>
      </c>
      <c r="Y51" s="5">
        <f t="shared" si="6"/>
        <v>107.83246098447168</v>
      </c>
      <c r="Z51" s="35">
        <v>49</v>
      </c>
    </row>
    <row r="52" spans="1:26" ht="15" customHeight="1">
      <c r="A52" s="28" t="s">
        <v>546</v>
      </c>
      <c r="B52" s="20" t="s">
        <v>547</v>
      </c>
      <c r="C52" s="20" t="s">
        <v>634</v>
      </c>
      <c r="D52" s="20"/>
      <c r="E52" s="88">
        <v>6254</v>
      </c>
      <c r="F52" s="78">
        <v>8.3518107908351809</v>
      </c>
      <c r="G52" s="1">
        <v>29357</v>
      </c>
      <c r="H52" s="1">
        <v>885.41072560975613</v>
      </c>
      <c r="I52" s="6">
        <v>36.192147383305766</v>
      </c>
      <c r="J52" s="47">
        <v>16.517055655296232</v>
      </c>
      <c r="K52" s="6">
        <v>5.1646945954589061</v>
      </c>
      <c r="L52" s="6">
        <v>84.905660377358487</v>
      </c>
      <c r="M52" s="60">
        <f t="shared" si="0"/>
        <v>162.87167668211416</v>
      </c>
      <c r="N52" s="60">
        <f t="shared" si="7"/>
        <v>106.12435257363589</v>
      </c>
      <c r="O52" s="3">
        <f t="shared" si="1"/>
        <v>144.67211375087774</v>
      </c>
      <c r="P52" s="60">
        <f t="shared" si="8"/>
        <v>156.08545534843722</v>
      </c>
      <c r="Q52" s="3">
        <f t="shared" si="2"/>
        <v>87.595333555120661</v>
      </c>
      <c r="R52" s="60">
        <f t="shared" si="9"/>
        <v>73.26279145363111</v>
      </c>
      <c r="S52" s="51">
        <f t="shared" si="3"/>
        <v>141.59928902285699</v>
      </c>
      <c r="T52" s="60">
        <f t="shared" si="10"/>
        <v>114.88502382509066</v>
      </c>
      <c r="U52" s="4">
        <f t="shared" si="13"/>
        <v>235.52770085633293</v>
      </c>
      <c r="V52" s="60">
        <f t="shared" si="11"/>
        <v>94.836580219743496</v>
      </c>
      <c r="W52" s="56">
        <f t="shared" si="5"/>
        <v>101.81650121584406</v>
      </c>
      <c r="X52" s="60">
        <f t="shared" si="12"/>
        <v>100.04400071503315</v>
      </c>
      <c r="Y52" s="5">
        <f t="shared" si="6"/>
        <v>107.53970068926191</v>
      </c>
      <c r="Z52" s="35">
        <v>50</v>
      </c>
    </row>
    <row r="53" spans="1:26" ht="15" customHeight="1">
      <c r="A53" s="24" t="s">
        <v>594</v>
      </c>
      <c r="B53" s="16" t="s">
        <v>595</v>
      </c>
      <c r="C53" s="16" t="s">
        <v>635</v>
      </c>
      <c r="D53" s="21"/>
      <c r="E53" s="85">
        <v>277</v>
      </c>
      <c r="F53" s="78">
        <v>4.9586776859504136</v>
      </c>
      <c r="G53" s="11">
        <v>18567.921427936886</v>
      </c>
      <c r="H53" s="11" t="s">
        <v>603</v>
      </c>
      <c r="I53" s="12">
        <v>25.715943210561392</v>
      </c>
      <c r="J53" s="47">
        <v>28.571428571428569</v>
      </c>
      <c r="K53" s="2">
        <v>3.2490974729241873</v>
      </c>
      <c r="L53" s="2">
        <v>100</v>
      </c>
      <c r="M53" s="60">
        <f t="shared" si="0"/>
        <v>274.32180774507844</v>
      </c>
      <c r="N53" s="60">
        <f t="shared" si="7"/>
        <v>133.25991625103501</v>
      </c>
      <c r="O53" s="3">
        <f t="shared" si="1"/>
        <v>91.503234013688242</v>
      </c>
      <c r="P53" s="60">
        <f t="shared" si="8"/>
        <v>93.04383904516132</v>
      </c>
      <c r="Q53" s="3">
        <f t="shared" si="2"/>
        <v>123.28006778358208</v>
      </c>
      <c r="R53" s="60">
        <f t="shared" si="9"/>
        <v>107.79338569145176</v>
      </c>
      <c r="S53" s="51">
        <f t="shared" si="3"/>
        <v>81.858116813931716</v>
      </c>
      <c r="T53" s="60">
        <f t="shared" si="10"/>
        <v>81.376763957203735</v>
      </c>
      <c r="U53" s="4">
        <f t="shared" si="13"/>
        <v>374.38970478124162</v>
      </c>
      <c r="V53" s="60">
        <f t="shared" si="11"/>
        <v>100.36328462927092</v>
      </c>
      <c r="W53" s="56">
        <f t="shared" si="5"/>
        <v>119.91721254310522</v>
      </c>
      <c r="X53" s="60">
        <f t="shared" si="12"/>
        <v>129.33732643998428</v>
      </c>
      <c r="Y53" s="5">
        <f t="shared" si="6"/>
        <v>107.52908600235116</v>
      </c>
      <c r="Z53" s="35">
        <v>51</v>
      </c>
    </row>
    <row r="54" spans="1:26" ht="15" customHeight="1">
      <c r="A54" s="27" t="s">
        <v>381</v>
      </c>
      <c r="B54" s="19" t="s">
        <v>382</v>
      </c>
      <c r="C54" s="19" t="s">
        <v>638</v>
      </c>
      <c r="D54" s="16"/>
      <c r="E54" s="87">
        <v>276</v>
      </c>
      <c r="F54" s="78">
        <v>10</v>
      </c>
      <c r="G54" s="11">
        <v>16734.317769053258</v>
      </c>
      <c r="H54" s="11" t="s">
        <v>603</v>
      </c>
      <c r="I54" s="12">
        <v>22.244928638280903</v>
      </c>
      <c r="J54" s="49">
        <v>26.88</v>
      </c>
      <c r="K54" s="2">
        <v>1.0869565217391304</v>
      </c>
      <c r="L54" s="40">
        <v>95.76</v>
      </c>
      <c r="M54" s="60">
        <f t="shared" si="0"/>
        <v>136.02734268350997</v>
      </c>
      <c r="N54" s="60">
        <f t="shared" si="7"/>
        <v>99.58836981929565</v>
      </c>
      <c r="O54" s="3">
        <f t="shared" si="1"/>
        <v>82.467184106952601</v>
      </c>
      <c r="P54" s="60">
        <f t="shared" si="8"/>
        <v>82.329917782697052</v>
      </c>
      <c r="Q54" s="3">
        <f t="shared" si="2"/>
        <v>142.51622352526257</v>
      </c>
      <c r="R54" s="60">
        <f t="shared" si="9"/>
        <v>126.4073925762701</v>
      </c>
      <c r="S54" s="51">
        <f t="shared" si="3"/>
        <v>87.009052735896802</v>
      </c>
      <c r="T54" s="60">
        <f t="shared" si="10"/>
        <v>84.265875319673</v>
      </c>
      <c r="U54" s="4">
        <f t="shared" si="13"/>
        <v>1119.1143521980796</v>
      </c>
      <c r="V54" s="60">
        <f t="shared" si="11"/>
        <v>130.0033076480091</v>
      </c>
      <c r="W54" s="56">
        <f t="shared" si="5"/>
        <v>114.83272273127756</v>
      </c>
      <c r="X54" s="60">
        <f t="shared" si="12"/>
        <v>121.10883124384551</v>
      </c>
      <c r="Y54" s="5">
        <f t="shared" si="6"/>
        <v>107.28394906496507</v>
      </c>
      <c r="Z54" s="35">
        <v>52</v>
      </c>
    </row>
    <row r="55" spans="1:26" ht="15" customHeight="1">
      <c r="A55" s="24" t="s">
        <v>449</v>
      </c>
      <c r="B55" s="16" t="s">
        <v>450</v>
      </c>
      <c r="C55" s="16" t="s">
        <v>637</v>
      </c>
      <c r="D55" s="16"/>
      <c r="E55" s="85">
        <v>371</v>
      </c>
      <c r="F55" s="78">
        <v>8.695652173913043</v>
      </c>
      <c r="G55" s="11">
        <v>18266.713387975688</v>
      </c>
      <c r="H55" s="11" t="s">
        <v>603</v>
      </c>
      <c r="I55" s="12">
        <v>25.492504611419903</v>
      </c>
      <c r="J55" s="47">
        <v>25</v>
      </c>
      <c r="K55" s="2">
        <v>1.3477088948787064</v>
      </c>
      <c r="L55" s="2">
        <v>100</v>
      </c>
      <c r="M55" s="60">
        <f t="shared" si="0"/>
        <v>156.43144408603649</v>
      </c>
      <c r="N55" s="60">
        <f t="shared" si="7"/>
        <v>104.55630289938834</v>
      </c>
      <c r="O55" s="3">
        <f t="shared" si="1"/>
        <v>90.018872402490047</v>
      </c>
      <c r="P55" s="60">
        <f t="shared" si="8"/>
        <v>91.283851706496066</v>
      </c>
      <c r="Q55" s="3">
        <f t="shared" si="2"/>
        <v>124.36060208444837</v>
      </c>
      <c r="R55" s="60">
        <f t="shared" si="9"/>
        <v>108.83897261566381</v>
      </c>
      <c r="S55" s="51">
        <f t="shared" si="3"/>
        <v>93.552133501636234</v>
      </c>
      <c r="T55" s="60">
        <f t="shared" si="10"/>
        <v>87.935827590917768</v>
      </c>
      <c r="U55" s="4">
        <f t="shared" si="13"/>
        <v>902.59005362062487</v>
      </c>
      <c r="V55" s="60">
        <f t="shared" si="11"/>
        <v>121.38564578303294</v>
      </c>
      <c r="W55" s="56">
        <f t="shared" si="5"/>
        <v>119.91721254310522</v>
      </c>
      <c r="X55" s="60">
        <f t="shared" si="12"/>
        <v>129.33732643998428</v>
      </c>
      <c r="Y55" s="5">
        <f t="shared" si="6"/>
        <v>107.2229878392472</v>
      </c>
      <c r="Z55" s="35">
        <v>53</v>
      </c>
    </row>
    <row r="56" spans="1:26" ht="15" customHeight="1">
      <c r="A56" s="24" t="s">
        <v>92</v>
      </c>
      <c r="B56" s="16" t="s">
        <v>93</v>
      </c>
      <c r="C56" s="16" t="s">
        <v>632</v>
      </c>
      <c r="D56" s="16"/>
      <c r="E56" s="85">
        <v>6736</v>
      </c>
      <c r="F56" s="78">
        <v>7.9483695652173916</v>
      </c>
      <c r="G56" s="1">
        <v>27927</v>
      </c>
      <c r="H56" s="1">
        <v>841.6666676767677</v>
      </c>
      <c r="I56" s="2">
        <v>36.165717807574076</v>
      </c>
      <c r="J56" s="47">
        <v>14.697406340057636</v>
      </c>
      <c r="K56" s="2">
        <v>5.4038004750593824</v>
      </c>
      <c r="L56" s="2">
        <v>82.278481012658233</v>
      </c>
      <c r="M56" s="60">
        <f t="shared" si="0"/>
        <v>171.13867387190317</v>
      </c>
      <c r="N56" s="60">
        <f t="shared" si="7"/>
        <v>108.13717774059477</v>
      </c>
      <c r="O56" s="3">
        <f t="shared" si="1"/>
        <v>137.62503391766063</v>
      </c>
      <c r="P56" s="60">
        <f t="shared" si="8"/>
        <v>147.72982880335724</v>
      </c>
      <c r="Q56" s="3">
        <f t="shared" si="2"/>
        <v>87.659347423565237</v>
      </c>
      <c r="R56" s="60">
        <f t="shared" si="9"/>
        <v>73.324734941922245</v>
      </c>
      <c r="S56" s="51">
        <f t="shared" si="3"/>
        <v>159.13034473072437</v>
      </c>
      <c r="T56" s="60">
        <f t="shared" si="10"/>
        <v>124.71802757605926</v>
      </c>
      <c r="U56" s="4">
        <f t="shared" si="13"/>
        <v>225.10613582197396</v>
      </c>
      <c r="V56" s="60">
        <f t="shared" si="11"/>
        <v>94.421802182543956</v>
      </c>
      <c r="W56" s="56">
        <f t="shared" si="5"/>
        <v>98.666060953187838</v>
      </c>
      <c r="X56" s="60">
        <f t="shared" si="12"/>
        <v>94.945478832525836</v>
      </c>
      <c r="Y56" s="5">
        <f t="shared" si="6"/>
        <v>107.21284167950054</v>
      </c>
      <c r="Z56" s="35">
        <v>54</v>
      </c>
    </row>
    <row r="57" spans="1:26" ht="15" customHeight="1">
      <c r="A57" s="24" t="s">
        <v>474</v>
      </c>
      <c r="B57" s="16" t="s">
        <v>475</v>
      </c>
      <c r="C57" s="16" t="s">
        <v>635</v>
      </c>
      <c r="D57" s="19"/>
      <c r="E57" s="85">
        <v>80</v>
      </c>
      <c r="F57" s="78">
        <v>3.4482758620689653</v>
      </c>
      <c r="G57" s="11">
        <v>18567.921427936886</v>
      </c>
      <c r="H57" s="1">
        <v>319.99998749999997</v>
      </c>
      <c r="I57" s="12">
        <v>25.715943210561392</v>
      </c>
      <c r="J57" s="49">
        <v>26.87</v>
      </c>
      <c r="K57" s="2">
        <v>5</v>
      </c>
      <c r="L57" s="12">
        <v>84.17</v>
      </c>
      <c r="M57" s="60">
        <f t="shared" si="0"/>
        <v>394.47929378217896</v>
      </c>
      <c r="N57" s="60">
        <f t="shared" si="7"/>
        <v>162.51552216713645</v>
      </c>
      <c r="O57" s="3">
        <f t="shared" si="1"/>
        <v>91.503234013688242</v>
      </c>
      <c r="P57" s="60">
        <f t="shared" si="8"/>
        <v>93.04383904516132</v>
      </c>
      <c r="Q57" s="3">
        <f t="shared" si="2"/>
        <v>123.28006778358208</v>
      </c>
      <c r="R57" s="60">
        <f t="shared" si="9"/>
        <v>107.79338569145176</v>
      </c>
      <c r="S57" s="51">
        <f t="shared" si="3"/>
        <v>87.041434221842422</v>
      </c>
      <c r="T57" s="60">
        <f t="shared" si="10"/>
        <v>84.284037789638944</v>
      </c>
      <c r="U57" s="4">
        <f t="shared" si="13"/>
        <v>243.28572873871295</v>
      </c>
      <c r="V57" s="60">
        <f t="shared" si="11"/>
        <v>95.145349542487622</v>
      </c>
      <c r="W57" s="56">
        <f t="shared" si="5"/>
        <v>100.93431779753166</v>
      </c>
      <c r="X57" s="60">
        <f t="shared" si="12"/>
        <v>98.61631725251334</v>
      </c>
      <c r="Y57" s="5">
        <f t="shared" si="6"/>
        <v>106.89974191473158</v>
      </c>
      <c r="Z57" s="35">
        <v>55</v>
      </c>
    </row>
    <row r="58" spans="1:26" ht="15" customHeight="1">
      <c r="A58" s="24" t="s">
        <v>365</v>
      </c>
      <c r="B58" s="16" t="s">
        <v>366</v>
      </c>
      <c r="C58" s="16" t="s">
        <v>643</v>
      </c>
      <c r="D58" s="16"/>
      <c r="E58" s="85">
        <v>723</v>
      </c>
      <c r="F58" s="78">
        <v>16.104868913857679</v>
      </c>
      <c r="G58" s="11">
        <v>21644.751614581604</v>
      </c>
      <c r="H58" s="1">
        <v>469.64287142857148</v>
      </c>
      <c r="I58" s="12">
        <v>30.307569989866138</v>
      </c>
      <c r="J58" s="47">
        <v>8</v>
      </c>
      <c r="K58" s="2">
        <v>4.1493775933609953</v>
      </c>
      <c r="L58" s="2">
        <v>62.5</v>
      </c>
      <c r="M58" s="60">
        <f t="shared" si="0"/>
        <v>84.46348952673759</v>
      </c>
      <c r="N58" s="60">
        <f t="shared" si="7"/>
        <v>87.033748237045884</v>
      </c>
      <c r="O58" s="3">
        <f t="shared" si="1"/>
        <v>106.6659388797985</v>
      </c>
      <c r="P58" s="60">
        <f t="shared" si="8"/>
        <v>111.02205162014882</v>
      </c>
      <c r="Q58" s="3">
        <f t="shared" si="2"/>
        <v>104.60301578703896</v>
      </c>
      <c r="R58" s="60">
        <f t="shared" si="9"/>
        <v>89.720399637462151</v>
      </c>
      <c r="S58" s="51">
        <f t="shared" si="3"/>
        <v>292.35041719261324</v>
      </c>
      <c r="T58" s="60">
        <f t="shared" si="10"/>
        <v>199.43990936405646</v>
      </c>
      <c r="U58" s="4">
        <f t="shared" si="13"/>
        <v>293.15930313014911</v>
      </c>
      <c r="V58" s="60">
        <f t="shared" si="11"/>
        <v>97.130316601274259</v>
      </c>
      <c r="W58" s="56">
        <f t="shared" si="5"/>
        <v>74.948257839440757</v>
      </c>
      <c r="X58" s="60">
        <f t="shared" si="12"/>
        <v>56.561720342058791</v>
      </c>
      <c r="Y58" s="5">
        <f t="shared" si="6"/>
        <v>106.81802430034105</v>
      </c>
      <c r="Z58" s="35">
        <v>56</v>
      </c>
    </row>
    <row r="59" spans="1:26" ht="15.75" customHeight="1">
      <c r="A59" s="27" t="s">
        <v>586</v>
      </c>
      <c r="B59" s="19" t="s">
        <v>587</v>
      </c>
      <c r="C59" s="19" t="s">
        <v>639</v>
      </c>
      <c r="D59" s="19"/>
      <c r="E59" s="87">
        <v>1103</v>
      </c>
      <c r="F59" s="78">
        <v>5.625</v>
      </c>
      <c r="G59" s="1">
        <v>18811</v>
      </c>
      <c r="H59" s="1">
        <v>515.625</v>
      </c>
      <c r="I59" s="2">
        <v>32.89298814523417</v>
      </c>
      <c r="J59" s="47">
        <v>16.071428571428573</v>
      </c>
      <c r="K59" s="2">
        <v>6.980961015412511</v>
      </c>
      <c r="L59" s="2">
        <v>100</v>
      </c>
      <c r="M59" s="60">
        <f t="shared" si="0"/>
        <v>241.82638699290663</v>
      </c>
      <c r="N59" s="60">
        <f t="shared" si="7"/>
        <v>125.3480228271837</v>
      </c>
      <c r="O59" s="3">
        <f t="shared" si="1"/>
        <v>92.701131987865296</v>
      </c>
      <c r="P59" s="60">
        <f t="shared" si="8"/>
        <v>94.464170352343629</v>
      </c>
      <c r="Q59" s="3">
        <f t="shared" si="2"/>
        <v>96.381125610082094</v>
      </c>
      <c r="R59" s="60">
        <f t="shared" si="9"/>
        <v>81.764427435153237</v>
      </c>
      <c r="S59" s="51">
        <f t="shared" si="3"/>
        <v>145.52554100254525</v>
      </c>
      <c r="T59" s="60">
        <f t="shared" si="10"/>
        <v>117.08722151853573</v>
      </c>
      <c r="U59" s="4">
        <f t="shared" si="13"/>
        <v>174.2494537654548</v>
      </c>
      <c r="V59" s="60">
        <f t="shared" si="11"/>
        <v>92.39770746238068</v>
      </c>
      <c r="W59" s="56">
        <f t="shared" si="5"/>
        <v>119.91721254310522</v>
      </c>
      <c r="X59" s="60">
        <f t="shared" si="12"/>
        <v>129.33732643998428</v>
      </c>
      <c r="Y59" s="5">
        <f t="shared" si="6"/>
        <v>106.73314600593019</v>
      </c>
      <c r="Z59" s="35">
        <v>57</v>
      </c>
    </row>
    <row r="60" spans="1:26" ht="15" customHeight="1">
      <c r="A60" s="24" t="s">
        <v>558</v>
      </c>
      <c r="B60" s="16" t="s">
        <v>559</v>
      </c>
      <c r="C60" s="16" t="s">
        <v>632</v>
      </c>
      <c r="D60" s="16"/>
      <c r="E60" s="85">
        <v>5933</v>
      </c>
      <c r="F60" s="78">
        <v>10.160427807486631</v>
      </c>
      <c r="G60" s="1">
        <v>23532</v>
      </c>
      <c r="H60" s="1">
        <v>607.59629587628865</v>
      </c>
      <c r="I60" s="2">
        <v>30.984002849377291</v>
      </c>
      <c r="J60" s="47">
        <v>13.915857605177994</v>
      </c>
      <c r="K60" s="2">
        <v>4.6350918590932073</v>
      </c>
      <c r="L60" s="2">
        <v>88</v>
      </c>
      <c r="M60" s="60">
        <f t="shared" si="0"/>
        <v>133.87954253587563</v>
      </c>
      <c r="N60" s="60">
        <f t="shared" si="7"/>
        <v>99.065429495075364</v>
      </c>
      <c r="O60" s="3">
        <f t="shared" si="1"/>
        <v>115.9663514931926</v>
      </c>
      <c r="P60" s="60">
        <f t="shared" si="8"/>
        <v>122.04942414207983</v>
      </c>
      <c r="Q60" s="3">
        <f t="shared" si="2"/>
        <v>102.31935613769384</v>
      </c>
      <c r="R60" s="60">
        <f t="shared" si="9"/>
        <v>87.510599664623186</v>
      </c>
      <c r="S60" s="51">
        <f t="shared" si="3"/>
        <v>168.06749565119532</v>
      </c>
      <c r="T60" s="60">
        <f t="shared" si="10"/>
        <v>129.73079121039791</v>
      </c>
      <c r="U60" s="4">
        <f t="shared" si="13"/>
        <v>262.43895065577891</v>
      </c>
      <c r="V60" s="60">
        <f t="shared" si="11"/>
        <v>95.907647313179069</v>
      </c>
      <c r="W60" s="56">
        <f t="shared" si="5"/>
        <v>105.52714703793259</v>
      </c>
      <c r="X60" s="60">
        <f t="shared" si="12"/>
        <v>106.04913248864814</v>
      </c>
      <c r="Y60" s="5">
        <f t="shared" si="6"/>
        <v>106.71883738566723</v>
      </c>
      <c r="Z60" s="35">
        <v>58</v>
      </c>
    </row>
    <row r="61" spans="1:26" ht="15" customHeight="1">
      <c r="A61" s="24" t="s">
        <v>305</v>
      </c>
      <c r="B61" s="16" t="s">
        <v>617</v>
      </c>
      <c r="C61" s="16" t="s">
        <v>638</v>
      </c>
      <c r="D61" s="16"/>
      <c r="E61" s="85">
        <v>151</v>
      </c>
      <c r="F61" s="78">
        <v>12.962962962962962</v>
      </c>
      <c r="G61" s="11">
        <v>16734.317769053258</v>
      </c>
      <c r="H61" s="11" t="s">
        <v>603</v>
      </c>
      <c r="I61" s="12">
        <v>22.244928638280903</v>
      </c>
      <c r="J61" s="47">
        <v>18.181818181818183</v>
      </c>
      <c r="K61" s="2">
        <v>1.9867549668874174</v>
      </c>
      <c r="L61" s="12">
        <v>95.76</v>
      </c>
      <c r="M61" s="60">
        <f t="shared" si="0"/>
        <v>104.93537864156485</v>
      </c>
      <c r="N61" s="60">
        <f t="shared" si="7"/>
        <v>92.018186078202021</v>
      </c>
      <c r="O61" s="3">
        <f t="shared" si="1"/>
        <v>82.467184106952601</v>
      </c>
      <c r="P61" s="60">
        <f t="shared" si="8"/>
        <v>82.329917782697052</v>
      </c>
      <c r="Q61" s="3">
        <f t="shared" si="2"/>
        <v>142.51622352526257</v>
      </c>
      <c r="R61" s="60">
        <f t="shared" si="9"/>
        <v>126.4073925762701</v>
      </c>
      <c r="S61" s="51">
        <f t="shared" si="3"/>
        <v>128.6341835647498</v>
      </c>
      <c r="T61" s="60">
        <f t="shared" si="10"/>
        <v>107.61301849205988</v>
      </c>
      <c r="U61" s="4">
        <f t="shared" si="13"/>
        <v>612.26908399242757</v>
      </c>
      <c r="V61" s="60">
        <f t="shared" si="11"/>
        <v>109.83087818879528</v>
      </c>
      <c r="W61" s="56">
        <f t="shared" si="5"/>
        <v>114.83272273127756</v>
      </c>
      <c r="X61" s="60">
        <f t="shared" si="12"/>
        <v>121.10883124384551</v>
      </c>
      <c r="Y61" s="5">
        <f t="shared" si="6"/>
        <v>106.55137072697832</v>
      </c>
      <c r="Z61" s="35">
        <v>59</v>
      </c>
    </row>
    <row r="62" spans="1:26" ht="15" customHeight="1">
      <c r="A62" s="24" t="s">
        <v>190</v>
      </c>
      <c r="B62" s="16" t="s">
        <v>191</v>
      </c>
      <c r="C62" s="16" t="s">
        <v>632</v>
      </c>
      <c r="D62" s="16"/>
      <c r="E62" s="85">
        <v>14168</v>
      </c>
      <c r="F62" s="78">
        <v>9.857446163178647</v>
      </c>
      <c r="G62" s="1">
        <v>23480</v>
      </c>
      <c r="H62" s="1">
        <v>567.34370977443609</v>
      </c>
      <c r="I62" s="2">
        <v>28.995419579613429</v>
      </c>
      <c r="J62" s="47">
        <v>13.988439306358384</v>
      </c>
      <c r="K62" s="2">
        <v>9.6979107848673074</v>
      </c>
      <c r="L62" s="2">
        <v>86.507936507936506</v>
      </c>
      <c r="M62" s="60">
        <f t="shared" si="0"/>
        <v>137.99450733154845</v>
      </c>
      <c r="N62" s="60">
        <f t="shared" si="7"/>
        <v>100.06732952137638</v>
      </c>
      <c r="O62" s="3">
        <f t="shared" si="1"/>
        <v>115.71009404471198</v>
      </c>
      <c r="P62" s="60">
        <f t="shared" si="8"/>
        <v>121.74558317680419</v>
      </c>
      <c r="Q62" s="3">
        <f t="shared" si="2"/>
        <v>109.33669069392451</v>
      </c>
      <c r="R62" s="60">
        <f t="shared" si="9"/>
        <v>94.30097480489745</v>
      </c>
      <c r="S62" s="51">
        <f t="shared" si="3"/>
        <v>167.19544520437051</v>
      </c>
      <c r="T62" s="60">
        <f t="shared" si="10"/>
        <v>129.2416663420756</v>
      </c>
      <c r="U62" s="4">
        <f t="shared" si="13"/>
        <v>125.43203074126946</v>
      </c>
      <c r="V62" s="60">
        <f t="shared" si="11"/>
        <v>90.454775202556533</v>
      </c>
      <c r="W62" s="56">
        <f t="shared" si="5"/>
        <v>103.73790608887673</v>
      </c>
      <c r="X62" s="60">
        <f t="shared" si="12"/>
        <v>103.15351048940791</v>
      </c>
      <c r="Y62" s="5">
        <f t="shared" si="6"/>
        <v>106.49397325618634</v>
      </c>
      <c r="Z62" s="35">
        <v>60</v>
      </c>
    </row>
    <row r="63" spans="1:26" ht="15" customHeight="1">
      <c r="A63" s="24" t="s">
        <v>83</v>
      </c>
      <c r="B63" s="16" t="s">
        <v>84</v>
      </c>
      <c r="C63" s="16" t="s">
        <v>636</v>
      </c>
      <c r="D63" s="16"/>
      <c r="E63" s="85">
        <v>2467</v>
      </c>
      <c r="F63" s="78">
        <v>11.981132075471699</v>
      </c>
      <c r="G63" s="1">
        <v>20028</v>
      </c>
      <c r="H63" s="1">
        <v>418.13207169811318</v>
      </c>
      <c r="I63" s="2">
        <v>25.052850311450758</v>
      </c>
      <c r="J63" s="47">
        <v>18.305084745762713</v>
      </c>
      <c r="K63" s="2">
        <v>5.1884880421564654</v>
      </c>
      <c r="L63" s="2">
        <v>100</v>
      </c>
      <c r="M63" s="60">
        <f t="shared" si="0"/>
        <v>113.53463247600045</v>
      </c>
      <c r="N63" s="60">
        <f t="shared" si="7"/>
        <v>94.111908156201338</v>
      </c>
      <c r="O63" s="3">
        <f t="shared" si="1"/>
        <v>98.698541887882953</v>
      </c>
      <c r="P63" s="60">
        <f t="shared" si="8"/>
        <v>101.57521755889076</v>
      </c>
      <c r="Q63" s="3">
        <f t="shared" si="2"/>
        <v>126.54301537369354</v>
      </c>
      <c r="R63" s="60">
        <f t="shared" si="9"/>
        <v>110.95080080717227</v>
      </c>
      <c r="S63" s="51">
        <f t="shared" si="3"/>
        <v>127.76796010640133</v>
      </c>
      <c r="T63" s="60">
        <f t="shared" si="10"/>
        <v>107.12716192659958</v>
      </c>
      <c r="U63" s="4">
        <f t="shared" si="13"/>
        <v>234.44761437437688</v>
      </c>
      <c r="V63" s="60">
        <f t="shared" si="11"/>
        <v>94.793592803792578</v>
      </c>
      <c r="W63" s="56">
        <f t="shared" si="5"/>
        <v>119.91721254310522</v>
      </c>
      <c r="X63" s="60">
        <f t="shared" si="12"/>
        <v>129.33732643998428</v>
      </c>
      <c r="Y63" s="5">
        <f t="shared" si="6"/>
        <v>106.31600128210678</v>
      </c>
      <c r="Z63" s="35">
        <v>61</v>
      </c>
    </row>
    <row r="64" spans="1:26">
      <c r="A64" s="28" t="s">
        <v>489</v>
      </c>
      <c r="B64" s="20" t="s">
        <v>490</v>
      </c>
      <c r="C64" s="20" t="s">
        <v>639</v>
      </c>
      <c r="D64" s="19"/>
      <c r="E64" s="88">
        <v>374</v>
      </c>
      <c r="F64" s="78">
        <v>8.9887640449438209</v>
      </c>
      <c r="G64" s="11">
        <v>19579.273456318664</v>
      </c>
      <c r="H64" s="11" t="s">
        <v>603</v>
      </c>
      <c r="I64" s="12">
        <v>26.302438952200756</v>
      </c>
      <c r="J64" s="47">
        <v>19.230769230769234</v>
      </c>
      <c r="K64" s="6">
        <v>4.2780748663101598</v>
      </c>
      <c r="L64" s="6">
        <v>100</v>
      </c>
      <c r="M64" s="60">
        <f t="shared" si="0"/>
        <v>151.33041873540483</v>
      </c>
      <c r="N64" s="60">
        <f t="shared" si="7"/>
        <v>103.31431962936516</v>
      </c>
      <c r="O64" s="3">
        <f t="shared" si="1"/>
        <v>96.48720498116549</v>
      </c>
      <c r="P64" s="60">
        <f t="shared" si="8"/>
        <v>98.95326551702658</v>
      </c>
      <c r="Q64" s="3">
        <f t="shared" si="2"/>
        <v>120.53115028146453</v>
      </c>
      <c r="R64" s="60">
        <f t="shared" si="9"/>
        <v>105.13337555234985</v>
      </c>
      <c r="S64" s="51">
        <f t="shared" si="3"/>
        <v>121.61777355212709</v>
      </c>
      <c r="T64" s="60">
        <f t="shared" si="10"/>
        <v>103.67758031183146</v>
      </c>
      <c r="U64" s="4">
        <f t="shared" si="13"/>
        <v>284.34019546337078</v>
      </c>
      <c r="V64" s="60">
        <f t="shared" si="11"/>
        <v>96.779316328683933</v>
      </c>
      <c r="W64" s="56">
        <f t="shared" si="5"/>
        <v>119.91721254310522</v>
      </c>
      <c r="X64" s="60">
        <f t="shared" si="12"/>
        <v>129.33732643998428</v>
      </c>
      <c r="Y64" s="5">
        <f t="shared" si="6"/>
        <v>106.19919729654021</v>
      </c>
      <c r="Z64" s="35">
        <v>62</v>
      </c>
    </row>
    <row r="65" spans="1:26" ht="15" customHeight="1">
      <c r="A65" s="27" t="s">
        <v>592</v>
      </c>
      <c r="B65" s="19" t="s">
        <v>593</v>
      </c>
      <c r="C65" s="19" t="s">
        <v>638</v>
      </c>
      <c r="D65" s="16"/>
      <c r="E65" s="87">
        <v>162</v>
      </c>
      <c r="F65" s="78">
        <v>6.4516129032258061</v>
      </c>
      <c r="G65" s="11">
        <v>16734.317769053258</v>
      </c>
      <c r="H65" s="11" t="s">
        <v>603</v>
      </c>
      <c r="I65" s="12">
        <v>22.244928638280903</v>
      </c>
      <c r="J65" s="49">
        <v>26.88</v>
      </c>
      <c r="K65" s="2">
        <v>2.4691358024691357</v>
      </c>
      <c r="L65" s="12">
        <v>95.76</v>
      </c>
      <c r="M65" s="60">
        <f t="shared" si="0"/>
        <v>210.84238115944049</v>
      </c>
      <c r="N65" s="60">
        <f t="shared" si="7"/>
        <v>117.8041244463022</v>
      </c>
      <c r="O65" s="3">
        <f t="shared" si="1"/>
        <v>82.467184106952601</v>
      </c>
      <c r="P65" s="60">
        <f t="shared" si="8"/>
        <v>82.329917782697052</v>
      </c>
      <c r="Q65" s="3">
        <f t="shared" si="2"/>
        <v>142.51622352526257</v>
      </c>
      <c r="R65" s="60">
        <f t="shared" si="9"/>
        <v>126.4073925762701</v>
      </c>
      <c r="S65" s="51">
        <f t="shared" si="3"/>
        <v>87.009052735896802</v>
      </c>
      <c r="T65" s="60">
        <f t="shared" si="10"/>
        <v>84.265875319673</v>
      </c>
      <c r="U65" s="4">
        <f t="shared" si="13"/>
        <v>492.65360069589372</v>
      </c>
      <c r="V65" s="60">
        <f t="shared" si="11"/>
        <v>105.07018483642082</v>
      </c>
      <c r="W65" s="56">
        <f t="shared" si="5"/>
        <v>114.83272273127756</v>
      </c>
      <c r="X65" s="60">
        <f t="shared" si="12"/>
        <v>121.10883124384551</v>
      </c>
      <c r="Y65" s="5">
        <f t="shared" si="6"/>
        <v>106.1643877008681</v>
      </c>
      <c r="Z65" s="35">
        <v>63</v>
      </c>
    </row>
    <row r="66" spans="1:26" ht="15" customHeight="1">
      <c r="A66" s="24" t="s">
        <v>262</v>
      </c>
      <c r="B66" s="16" t="s">
        <v>615</v>
      </c>
      <c r="C66" s="16" t="s">
        <v>635</v>
      </c>
      <c r="D66" s="19"/>
      <c r="E66" s="85">
        <v>714</v>
      </c>
      <c r="F66" s="78">
        <v>9.8630136986301373</v>
      </c>
      <c r="G66" s="11">
        <v>18567.921427936886</v>
      </c>
      <c r="H66" s="11" t="s">
        <v>603</v>
      </c>
      <c r="I66" s="12">
        <v>25.715943210561392</v>
      </c>
      <c r="J66" s="47">
        <v>19.480519480519483</v>
      </c>
      <c r="K66" s="2">
        <v>2.801120448179272</v>
      </c>
      <c r="L66" s="2">
        <v>100</v>
      </c>
      <c r="M66" s="60">
        <f t="shared" si="0"/>
        <v>137.91661133189206</v>
      </c>
      <c r="N66" s="60">
        <f t="shared" si="7"/>
        <v>100.04836362300793</v>
      </c>
      <c r="O66" s="3">
        <f t="shared" si="1"/>
        <v>91.503234013688242</v>
      </c>
      <c r="P66" s="60">
        <f t="shared" si="8"/>
        <v>93.04383904516132</v>
      </c>
      <c r="Q66" s="3">
        <f t="shared" si="2"/>
        <v>123.28006778358208</v>
      </c>
      <c r="R66" s="60">
        <f t="shared" si="9"/>
        <v>107.79338569145176</v>
      </c>
      <c r="S66" s="51">
        <f t="shared" si="3"/>
        <v>120.05857132709983</v>
      </c>
      <c r="T66" s="60">
        <f t="shared" si="10"/>
        <v>102.80303849400292</v>
      </c>
      <c r="U66" s="4">
        <f t="shared" si="13"/>
        <v>434.26502579860255</v>
      </c>
      <c r="V66" s="60">
        <f t="shared" si="11"/>
        <v>102.74632096271938</v>
      </c>
      <c r="W66" s="56">
        <f t="shared" si="5"/>
        <v>119.91721254310522</v>
      </c>
      <c r="X66" s="60">
        <f t="shared" si="12"/>
        <v>129.33732643998428</v>
      </c>
      <c r="Y66" s="5">
        <f t="shared" si="6"/>
        <v>105.96204570938792</v>
      </c>
      <c r="Z66" s="35">
        <v>64</v>
      </c>
    </row>
    <row r="67" spans="1:26" ht="15" customHeight="1">
      <c r="A67" s="24" t="s">
        <v>560</v>
      </c>
      <c r="B67" s="16" t="s">
        <v>561</v>
      </c>
      <c r="C67" s="16" t="s">
        <v>643</v>
      </c>
      <c r="D67" s="16"/>
      <c r="E67" s="85">
        <v>2039</v>
      </c>
      <c r="F67" s="78">
        <v>8.7699316628701585</v>
      </c>
      <c r="G67" s="1">
        <v>21500</v>
      </c>
      <c r="H67" s="1">
        <v>650.4543565217391</v>
      </c>
      <c r="I67" s="2">
        <v>36.304429201213345</v>
      </c>
      <c r="J67" s="47">
        <v>12</v>
      </c>
      <c r="K67" s="2">
        <v>2.4521824423737124</v>
      </c>
      <c r="L67" s="2">
        <v>83.333333333333343</v>
      </c>
      <c r="M67" s="60">
        <f t="shared" ref="M67:M130" si="14">F$319*100/F67</f>
        <v>155.10650243652179</v>
      </c>
      <c r="N67" s="60">
        <f t="shared" si="7"/>
        <v>104.23370984223948</v>
      </c>
      <c r="O67" s="3">
        <f t="shared" ref="O67:O130" si="15">G67*100/G$319</f>
        <v>105.95259889102672</v>
      </c>
      <c r="P67" s="60">
        <f t="shared" si="8"/>
        <v>110.1762541143857</v>
      </c>
      <c r="Q67" s="3">
        <f t="shared" ref="Q67:Q130" si="16">I$319*100/I67</f>
        <v>87.324419963909008</v>
      </c>
      <c r="R67" s="60">
        <f t="shared" si="9"/>
        <v>73.000639934391856</v>
      </c>
      <c r="S67" s="51">
        <f t="shared" ref="S67:S130" si="17">J$319*100/J67</f>
        <v>194.90027812840881</v>
      </c>
      <c r="T67" s="60">
        <f t="shared" si="10"/>
        <v>144.78104574977277</v>
      </c>
      <c r="U67" s="4">
        <f t="shared" si="13"/>
        <v>496.05960089823571</v>
      </c>
      <c r="V67" s="60">
        <f t="shared" si="11"/>
        <v>105.20574356238673</v>
      </c>
      <c r="W67" s="56">
        <f t="shared" ref="W67:W130" si="18">L67*100/L$319</f>
        <v>99.931010452587685</v>
      </c>
      <c r="X67" s="60">
        <f t="shared" si="12"/>
        <v>96.992612618684078</v>
      </c>
      <c r="Y67" s="5">
        <f t="shared" ref="Y67:Y130" si="19">N67*$Y$321+P67*$Y$321+R67*$Y$321+T67*$Y$321+V67*$Y$321+X67*$Y$321</f>
        <v>105.73166763697677</v>
      </c>
      <c r="Z67" s="35">
        <v>65</v>
      </c>
    </row>
    <row r="68" spans="1:26" ht="15" customHeight="1">
      <c r="A68" s="24" t="s">
        <v>79</v>
      </c>
      <c r="B68" s="16" t="s">
        <v>80</v>
      </c>
      <c r="C68" s="16" t="s">
        <v>633</v>
      </c>
      <c r="D68" s="16"/>
      <c r="E68" s="85">
        <v>2212</v>
      </c>
      <c r="F68" s="78">
        <v>8.8846880907372405</v>
      </c>
      <c r="G68" s="1">
        <v>16651</v>
      </c>
      <c r="H68" s="1">
        <v>294.61625833333329</v>
      </c>
      <c r="I68" s="6">
        <v>21.232328989249893</v>
      </c>
      <c r="J68" s="47">
        <v>19.480519480519483</v>
      </c>
      <c r="K68" s="6">
        <v>6.6003616636528024</v>
      </c>
      <c r="L68" s="6">
        <v>95.238095238095227</v>
      </c>
      <c r="M68" s="60">
        <f t="shared" si="14"/>
        <v>153.10311548846124</v>
      </c>
      <c r="N68" s="60">
        <f t="shared" ref="N68:N131" si="20">(((M68-M$319)/M$320)*20)+100</f>
        <v>103.74593083667818</v>
      </c>
      <c r="O68" s="3">
        <f t="shared" si="15"/>
        <v>82.056591820208652</v>
      </c>
      <c r="P68" s="60">
        <f t="shared" ref="P68:P131" si="21">(((O68-O$319)/O$320)*20)+100</f>
        <v>81.843084102432556</v>
      </c>
      <c r="Q68" s="3">
        <f t="shared" si="16"/>
        <v>149.31302278341141</v>
      </c>
      <c r="R68" s="60">
        <f t="shared" ref="R68:R131" si="22">(((Q68-Q$319)/Q$320)*20)+100</f>
        <v>132.98436512134981</v>
      </c>
      <c r="S68" s="51">
        <f t="shared" si="17"/>
        <v>120.05857132709983</v>
      </c>
      <c r="T68" s="60">
        <f t="shared" ref="T68:T131" si="23">(((S68-S$319)/S$320)*20)+100</f>
        <v>102.80303849400292</v>
      </c>
      <c r="U68" s="4">
        <f t="shared" si="13"/>
        <v>184.29727122261406</v>
      </c>
      <c r="V68" s="60">
        <f t="shared" ref="V68:V131" si="24">(((U68-U$319)/U$320)*20)+100</f>
        <v>92.79761035501528</v>
      </c>
      <c r="W68" s="56">
        <f t="shared" si="18"/>
        <v>114.20686908867162</v>
      </c>
      <c r="X68" s="60">
        <f t="shared" ref="X68:X131" si="25">(((W68-W$319)/W$320)*20)+100</f>
        <v>120.09597963389849</v>
      </c>
      <c r="Y68" s="5">
        <f t="shared" si="19"/>
        <v>105.71166809056287</v>
      </c>
      <c r="Z68" s="35">
        <v>66</v>
      </c>
    </row>
    <row r="69" spans="1:26" ht="15" customHeight="1">
      <c r="A69" s="27" t="s">
        <v>501</v>
      </c>
      <c r="B69" s="19" t="s">
        <v>502</v>
      </c>
      <c r="C69" s="19" t="s">
        <v>636</v>
      </c>
      <c r="D69" s="16"/>
      <c r="E69" s="87">
        <v>861</v>
      </c>
      <c r="F69" s="78">
        <v>14.3646408839779</v>
      </c>
      <c r="G69" s="11">
        <v>20276.486029254818</v>
      </c>
      <c r="H69" s="1">
        <v>577.14283571428575</v>
      </c>
      <c r="I69" s="12">
        <v>31.234535477846823</v>
      </c>
      <c r="J69" s="47">
        <v>14.705882352941178</v>
      </c>
      <c r="K69" s="2">
        <v>3.3681765389082461</v>
      </c>
      <c r="L69" s="2">
        <v>100</v>
      </c>
      <c r="M69" s="60">
        <f t="shared" si="14"/>
        <v>94.69595779121272</v>
      </c>
      <c r="N69" s="60">
        <f t="shared" si="20"/>
        <v>89.525120759620705</v>
      </c>
      <c r="O69" s="3">
        <f t="shared" si="15"/>
        <v>99.923087961727575</v>
      </c>
      <c r="P69" s="60">
        <f t="shared" si="21"/>
        <v>103.02714515478101</v>
      </c>
      <c r="Q69" s="3">
        <f t="shared" si="16"/>
        <v>101.49865120822025</v>
      </c>
      <c r="R69" s="60">
        <f t="shared" si="22"/>
        <v>86.716438533221833</v>
      </c>
      <c r="S69" s="51">
        <f t="shared" si="17"/>
        <v>159.03862695278158</v>
      </c>
      <c r="T69" s="60">
        <f t="shared" si="23"/>
        <v>124.66658393971639</v>
      </c>
      <c r="U69" s="4">
        <f t="shared" si="13"/>
        <v>361.15346973108939</v>
      </c>
      <c r="V69" s="60">
        <f t="shared" si="24"/>
        <v>99.836482793278577</v>
      </c>
      <c r="W69" s="56">
        <f t="shared" si="18"/>
        <v>119.91721254310522</v>
      </c>
      <c r="X69" s="60">
        <f t="shared" si="25"/>
        <v>129.33732643998428</v>
      </c>
      <c r="Y69" s="5">
        <f t="shared" si="19"/>
        <v>105.51818293676712</v>
      </c>
      <c r="Z69" s="35">
        <v>67</v>
      </c>
    </row>
    <row r="70" spans="1:26" ht="15" customHeight="1">
      <c r="A70" s="24" t="s">
        <v>290</v>
      </c>
      <c r="B70" s="16" t="s">
        <v>291</v>
      </c>
      <c r="C70" s="16" t="s">
        <v>636</v>
      </c>
      <c r="D70" s="16"/>
      <c r="E70" s="85">
        <v>1092</v>
      </c>
      <c r="F70" s="78">
        <v>17.660044150110377</v>
      </c>
      <c r="G70" s="1">
        <v>19312</v>
      </c>
      <c r="H70" s="1">
        <v>405.03568999999999</v>
      </c>
      <c r="I70" s="2">
        <v>25.167917771333887</v>
      </c>
      <c r="J70" s="47">
        <v>12</v>
      </c>
      <c r="K70" s="2">
        <v>13.553113553113553</v>
      </c>
      <c r="L70" s="41">
        <v>87.5</v>
      </c>
      <c r="M70" s="60">
        <f t="shared" si="14"/>
        <v>77.025482794537524</v>
      </c>
      <c r="N70" s="60">
        <f t="shared" si="20"/>
        <v>85.22276332936093</v>
      </c>
      <c r="O70" s="3">
        <f t="shared" si="15"/>
        <v>95.170073943418984</v>
      </c>
      <c r="P70" s="60">
        <f t="shared" si="21"/>
        <v>97.391561190864664</v>
      </c>
      <c r="Q70" s="3">
        <f t="shared" si="16"/>
        <v>125.96446201551356</v>
      </c>
      <c r="R70" s="60">
        <f t="shared" si="22"/>
        <v>110.39095941593929</v>
      </c>
      <c r="S70" s="51">
        <f t="shared" si="17"/>
        <v>194.90027812840881</v>
      </c>
      <c r="T70" s="60">
        <f t="shared" si="23"/>
        <v>144.78104574977277</v>
      </c>
      <c r="U70" s="4">
        <f t="shared" si="13"/>
        <v>89.752708034687345</v>
      </c>
      <c r="V70" s="60">
        <f t="shared" si="24"/>
        <v>89.034739018734413</v>
      </c>
      <c r="W70" s="56">
        <f t="shared" si="18"/>
        <v>104.92756097521706</v>
      </c>
      <c r="X70" s="60">
        <f t="shared" si="25"/>
        <v>105.07879107400912</v>
      </c>
      <c r="Y70" s="5">
        <f t="shared" si="19"/>
        <v>105.31664329644686</v>
      </c>
      <c r="Z70" s="35">
        <v>68</v>
      </c>
    </row>
    <row r="71" spans="1:26" ht="15" customHeight="1">
      <c r="A71" s="28" t="s">
        <v>249</v>
      </c>
      <c r="B71" s="20" t="s">
        <v>250</v>
      </c>
      <c r="C71" s="20" t="s">
        <v>636</v>
      </c>
      <c r="D71" s="16"/>
      <c r="E71" s="88">
        <v>6370</v>
      </c>
      <c r="F71" s="78">
        <v>11.407082419304293</v>
      </c>
      <c r="G71" s="1">
        <v>20652</v>
      </c>
      <c r="H71" s="1">
        <v>628.12824117647051</v>
      </c>
      <c r="I71" s="6">
        <v>36.497864100898923</v>
      </c>
      <c r="J71" s="47">
        <v>13.002364066193852</v>
      </c>
      <c r="K71" s="6">
        <v>3.2339089481946623</v>
      </c>
      <c r="L71" s="6">
        <v>95.890410958904098</v>
      </c>
      <c r="M71" s="60">
        <f t="shared" si="14"/>
        <v>119.24814574260449</v>
      </c>
      <c r="N71" s="60">
        <f t="shared" si="20"/>
        <v>95.50301825709488</v>
      </c>
      <c r="O71" s="3">
        <f t="shared" si="15"/>
        <v>101.77363126965042</v>
      </c>
      <c r="P71" s="60">
        <f t="shared" si="21"/>
        <v>105.22130914219839</v>
      </c>
      <c r="Q71" s="3">
        <f t="shared" si="16"/>
        <v>86.861609582207691</v>
      </c>
      <c r="R71" s="60">
        <f t="shared" si="22"/>
        <v>72.552798081422893</v>
      </c>
      <c r="S71" s="51">
        <f t="shared" si="17"/>
        <v>179.87523850541879</v>
      </c>
      <c r="T71" s="60">
        <f t="shared" si="23"/>
        <v>136.35364277797052</v>
      </c>
      <c r="U71" s="4">
        <f t="shared" si="13"/>
        <v>376.14808059844694</v>
      </c>
      <c r="V71" s="60">
        <f t="shared" si="24"/>
        <v>100.43326794441745</v>
      </c>
      <c r="W71" s="56">
        <f t="shared" si="18"/>
        <v>114.98910791804609</v>
      </c>
      <c r="X71" s="60">
        <f t="shared" si="25"/>
        <v>121.36191755254038</v>
      </c>
      <c r="Y71" s="5">
        <f t="shared" si="19"/>
        <v>105.23765895927409</v>
      </c>
      <c r="Z71" s="35">
        <v>69</v>
      </c>
    </row>
    <row r="72" spans="1:26" ht="15" customHeight="1">
      <c r="A72" s="27" t="s">
        <v>541</v>
      </c>
      <c r="B72" s="19" t="s">
        <v>542</v>
      </c>
      <c r="C72" s="19" t="s">
        <v>635</v>
      </c>
      <c r="D72" s="20"/>
      <c r="E72" s="87">
        <v>6321</v>
      </c>
      <c r="F72" s="78">
        <v>8.6139896373056999</v>
      </c>
      <c r="G72" s="1">
        <v>19821</v>
      </c>
      <c r="H72" s="1">
        <v>387.21656562499999</v>
      </c>
      <c r="I72" s="2">
        <v>23.442807060693205</v>
      </c>
      <c r="J72" s="47">
        <v>21.701388888888889</v>
      </c>
      <c r="K72" s="2">
        <v>5.6636608131624744</v>
      </c>
      <c r="L72" s="2">
        <v>93.243243243243242</v>
      </c>
      <c r="M72" s="60">
        <f t="shared" si="14"/>
        <v>157.91444894987924</v>
      </c>
      <c r="N72" s="60">
        <f t="shared" si="20"/>
        <v>104.91738074230234</v>
      </c>
      <c r="O72" s="3">
        <f t="shared" si="15"/>
        <v>97.678440121815854</v>
      </c>
      <c r="P72" s="60">
        <f t="shared" si="21"/>
        <v>100.36569679327428</v>
      </c>
      <c r="Q72" s="3">
        <f t="shared" si="16"/>
        <v>135.23394250138111</v>
      </c>
      <c r="R72" s="60">
        <f t="shared" si="22"/>
        <v>119.36064004754111</v>
      </c>
      <c r="S72" s="51">
        <f t="shared" si="17"/>
        <v>107.77205779388494</v>
      </c>
      <c r="T72" s="60">
        <f t="shared" si="23"/>
        <v>95.911648969514033</v>
      </c>
      <c r="U72" s="4">
        <f t="shared" si="13"/>
        <v>214.77780605550342</v>
      </c>
      <c r="V72" s="60">
        <f t="shared" si="24"/>
        <v>94.010734906759325</v>
      </c>
      <c r="W72" s="56">
        <f t="shared" si="18"/>
        <v>111.8146981820846</v>
      </c>
      <c r="X72" s="60">
        <f t="shared" si="25"/>
        <v>116.22460462053826</v>
      </c>
      <c r="Y72" s="5">
        <f t="shared" si="19"/>
        <v>105.13178434665488</v>
      </c>
      <c r="Z72" s="35">
        <v>70</v>
      </c>
    </row>
    <row r="73" spans="1:26" ht="15" customHeight="1">
      <c r="A73" s="24" t="s">
        <v>499</v>
      </c>
      <c r="B73" s="16" t="s">
        <v>500</v>
      </c>
      <c r="C73" s="16" t="s">
        <v>638</v>
      </c>
      <c r="D73" s="16"/>
      <c r="E73" s="85">
        <v>178</v>
      </c>
      <c r="F73" s="78">
        <v>7.6923076923076925</v>
      </c>
      <c r="G73" s="11">
        <v>16734.317769053258</v>
      </c>
      <c r="H73" s="11" t="s">
        <v>603</v>
      </c>
      <c r="I73" s="12">
        <v>22.244928638280903</v>
      </c>
      <c r="J73" s="49">
        <v>26.88</v>
      </c>
      <c r="K73" s="2">
        <v>2.2471910112359552</v>
      </c>
      <c r="L73" s="12">
        <v>95.76</v>
      </c>
      <c r="M73" s="60">
        <f t="shared" si="14"/>
        <v>176.83554548856299</v>
      </c>
      <c r="N73" s="60">
        <f t="shared" si="20"/>
        <v>109.52423597948103</v>
      </c>
      <c r="O73" s="3">
        <f t="shared" si="15"/>
        <v>82.467184106952601</v>
      </c>
      <c r="P73" s="60">
        <f t="shared" si="21"/>
        <v>82.329917782697052</v>
      </c>
      <c r="Q73" s="3">
        <f t="shared" si="16"/>
        <v>142.51622352526257</v>
      </c>
      <c r="R73" s="60">
        <f t="shared" si="22"/>
        <v>126.4073925762701</v>
      </c>
      <c r="S73" s="51">
        <f t="shared" si="17"/>
        <v>87.009052735896802</v>
      </c>
      <c r="T73" s="60">
        <f t="shared" si="23"/>
        <v>84.265875319673</v>
      </c>
      <c r="U73" s="4">
        <f t="shared" si="13"/>
        <v>541.31074644363628</v>
      </c>
      <c r="V73" s="60">
        <f t="shared" si="24"/>
        <v>107.00673806450534</v>
      </c>
      <c r="W73" s="56">
        <f t="shared" si="18"/>
        <v>114.83272273127756</v>
      </c>
      <c r="X73" s="60">
        <f t="shared" si="25"/>
        <v>121.10883124384551</v>
      </c>
      <c r="Y73" s="5">
        <f t="shared" si="19"/>
        <v>105.10716516107868</v>
      </c>
      <c r="Z73" s="35">
        <v>71</v>
      </c>
    </row>
    <row r="74" spans="1:26" ht="15" customHeight="1">
      <c r="A74" s="24" t="s">
        <v>321</v>
      </c>
      <c r="B74" s="16" t="s">
        <v>322</v>
      </c>
      <c r="C74" s="16" t="s">
        <v>635</v>
      </c>
      <c r="D74" s="16"/>
      <c r="E74" s="85">
        <v>547</v>
      </c>
      <c r="F74" s="78">
        <v>6.0150375939849621</v>
      </c>
      <c r="G74" s="11">
        <v>18567.921427936886</v>
      </c>
      <c r="H74" s="11" t="s">
        <v>603</v>
      </c>
      <c r="I74" s="12">
        <v>25.715943210561392</v>
      </c>
      <c r="J74" s="47">
        <v>19.230769230769234</v>
      </c>
      <c r="K74" s="2">
        <v>2.376599634369287</v>
      </c>
      <c r="L74" s="12">
        <v>84.17</v>
      </c>
      <c r="M74" s="60">
        <f t="shared" si="14"/>
        <v>226.14545721133535</v>
      </c>
      <c r="N74" s="60">
        <f t="shared" si="20"/>
        <v>121.53007425637172</v>
      </c>
      <c r="O74" s="3">
        <f t="shared" si="15"/>
        <v>91.503234013688242</v>
      </c>
      <c r="P74" s="60">
        <f t="shared" si="21"/>
        <v>93.04383904516132</v>
      </c>
      <c r="Q74" s="3">
        <f t="shared" si="16"/>
        <v>123.28006778358208</v>
      </c>
      <c r="R74" s="60">
        <f t="shared" si="22"/>
        <v>107.79338569145176</v>
      </c>
      <c r="S74" s="51">
        <f t="shared" si="17"/>
        <v>121.61777355212709</v>
      </c>
      <c r="T74" s="60">
        <f t="shared" si="23"/>
        <v>103.67758031183146</v>
      </c>
      <c r="U74" s="4">
        <f t="shared" si="13"/>
        <v>511.83574469259992</v>
      </c>
      <c r="V74" s="60">
        <f t="shared" si="24"/>
        <v>105.83363370518491</v>
      </c>
      <c r="W74" s="56">
        <f t="shared" si="18"/>
        <v>100.93431779753166</v>
      </c>
      <c r="X74" s="60">
        <f t="shared" si="25"/>
        <v>98.61631725251334</v>
      </c>
      <c r="Y74" s="5">
        <f t="shared" si="19"/>
        <v>105.08247171041907</v>
      </c>
      <c r="Z74" s="35">
        <v>72</v>
      </c>
    </row>
    <row r="75" spans="1:26" ht="15" customHeight="1">
      <c r="A75" s="24" t="s">
        <v>151</v>
      </c>
      <c r="B75" s="16" t="s">
        <v>152</v>
      </c>
      <c r="C75" s="16" t="s">
        <v>638</v>
      </c>
      <c r="D75" s="16"/>
      <c r="E75" s="85">
        <v>157</v>
      </c>
      <c r="F75" s="78">
        <v>12.962962962962962</v>
      </c>
      <c r="G75" s="11">
        <v>16734.317769053258</v>
      </c>
      <c r="H75" s="11" t="s">
        <v>603</v>
      </c>
      <c r="I75" s="12">
        <v>22.244928638280903</v>
      </c>
      <c r="J75" s="49">
        <v>26.88</v>
      </c>
      <c r="K75" s="2">
        <v>1.2738853503184715</v>
      </c>
      <c r="L75" s="12">
        <v>95.76</v>
      </c>
      <c r="M75" s="60">
        <f t="shared" si="14"/>
        <v>104.93537864156485</v>
      </c>
      <c r="N75" s="60">
        <f t="shared" si="20"/>
        <v>92.018186078202021</v>
      </c>
      <c r="O75" s="3">
        <f t="shared" si="15"/>
        <v>82.467184106952601</v>
      </c>
      <c r="P75" s="60">
        <f t="shared" si="21"/>
        <v>82.329917782697052</v>
      </c>
      <c r="Q75" s="3">
        <f t="shared" si="16"/>
        <v>142.51622352526257</v>
      </c>
      <c r="R75" s="60">
        <f t="shared" si="22"/>
        <v>126.4073925762701</v>
      </c>
      <c r="S75" s="51">
        <f t="shared" si="17"/>
        <v>87.009052735896802</v>
      </c>
      <c r="T75" s="60">
        <f t="shared" si="23"/>
        <v>84.265875319673</v>
      </c>
      <c r="U75" s="4">
        <f t="shared" si="13"/>
        <v>954.89648529944816</v>
      </c>
      <c r="V75" s="60">
        <f t="shared" si="24"/>
        <v>123.46744050322381</v>
      </c>
      <c r="W75" s="56">
        <f t="shared" si="18"/>
        <v>114.83272273127756</v>
      </c>
      <c r="X75" s="60">
        <f t="shared" si="25"/>
        <v>121.10883124384551</v>
      </c>
      <c r="Y75" s="5">
        <f t="shared" si="19"/>
        <v>104.93294058398524</v>
      </c>
      <c r="Z75" s="35">
        <v>73</v>
      </c>
    </row>
    <row r="76" spans="1:26" ht="15" customHeight="1">
      <c r="A76" s="24" t="s">
        <v>600</v>
      </c>
      <c r="B76" s="16" t="s">
        <v>601</v>
      </c>
      <c r="C76" s="16" t="s">
        <v>643</v>
      </c>
      <c r="D76" s="16"/>
      <c r="E76" s="85">
        <v>13482</v>
      </c>
      <c r="F76" s="78">
        <v>20.970592961594086</v>
      </c>
      <c r="G76" s="1">
        <v>15979</v>
      </c>
      <c r="H76" s="1">
        <v>208.34519259259261</v>
      </c>
      <c r="I76" s="2">
        <v>15.646425377752745</v>
      </c>
      <c r="J76" s="47">
        <v>24.840182648401825</v>
      </c>
      <c r="K76" s="2">
        <v>6.8758344459279046</v>
      </c>
      <c r="L76" s="2">
        <v>86.71875</v>
      </c>
      <c r="M76" s="60">
        <f t="shared" si="14"/>
        <v>64.865758890381812</v>
      </c>
      <c r="N76" s="60">
        <f t="shared" si="20"/>
        <v>82.262148037536861</v>
      </c>
      <c r="O76" s="3">
        <f t="shared" si="15"/>
        <v>78.744957101382141</v>
      </c>
      <c r="P76" s="60">
        <f t="shared" si="21"/>
        <v>77.916523935793549</v>
      </c>
      <c r="Q76" s="3">
        <f t="shared" si="16"/>
        <v>202.61901013022901</v>
      </c>
      <c r="R76" s="60">
        <f t="shared" si="22"/>
        <v>184.56629390173191</v>
      </c>
      <c r="S76" s="51">
        <f t="shared" si="17"/>
        <v>94.154031419385745</v>
      </c>
      <c r="T76" s="60">
        <f t="shared" si="23"/>
        <v>88.273426454417759</v>
      </c>
      <c r="U76" s="4">
        <f t="shared" si="13"/>
        <v>176.91360274300581</v>
      </c>
      <c r="V76" s="60">
        <f t="shared" si="24"/>
        <v>92.50374052747911</v>
      </c>
      <c r="W76" s="56">
        <f t="shared" si="18"/>
        <v>103.99070775222405</v>
      </c>
      <c r="X76" s="60">
        <f t="shared" si="25"/>
        <v>103.56263261363567</v>
      </c>
      <c r="Y76" s="5">
        <f t="shared" si="19"/>
        <v>104.84746091176581</v>
      </c>
      <c r="Z76" s="35">
        <v>74</v>
      </c>
    </row>
    <row r="77" spans="1:26" ht="15" customHeight="1">
      <c r="A77" s="27" t="s">
        <v>410</v>
      </c>
      <c r="B77" s="19" t="s">
        <v>411</v>
      </c>
      <c r="C77" s="19" t="s">
        <v>636</v>
      </c>
      <c r="D77" s="16"/>
      <c r="E77" s="87">
        <v>2599</v>
      </c>
      <c r="F77" s="78">
        <v>9.6627164995442119</v>
      </c>
      <c r="G77" s="1">
        <v>22610</v>
      </c>
      <c r="H77" s="1">
        <v>510.78846923076924</v>
      </c>
      <c r="I77" s="2">
        <v>27.109516279386249</v>
      </c>
      <c r="J77" s="47">
        <v>26.530612244897959</v>
      </c>
      <c r="K77" s="2">
        <v>5.3866871873797617</v>
      </c>
      <c r="L77" s="41">
        <v>100</v>
      </c>
      <c r="M77" s="60">
        <f t="shared" si="14"/>
        <v>140.77546690925513</v>
      </c>
      <c r="N77" s="60">
        <f t="shared" si="20"/>
        <v>100.74442971843671</v>
      </c>
      <c r="O77" s="3">
        <f t="shared" si="15"/>
        <v>111.42270981051695</v>
      </c>
      <c r="P77" s="60">
        <f t="shared" si="21"/>
        <v>116.66209010392335</v>
      </c>
      <c r="Q77" s="3">
        <f t="shared" si="16"/>
        <v>116.94281777087207</v>
      </c>
      <c r="R77" s="60">
        <f t="shared" si="22"/>
        <v>101.6610993369697</v>
      </c>
      <c r="S77" s="51">
        <f t="shared" si="17"/>
        <v>88.154895030387991</v>
      </c>
      <c r="T77" s="60">
        <f t="shared" si="23"/>
        <v>84.908567452280522</v>
      </c>
      <c r="U77" s="4">
        <f t="shared" si="13"/>
        <v>225.82128892568389</v>
      </c>
      <c r="V77" s="60">
        <f t="shared" si="24"/>
        <v>94.450265258835856</v>
      </c>
      <c r="W77" s="56">
        <f t="shared" si="18"/>
        <v>119.91721254310522</v>
      </c>
      <c r="X77" s="60">
        <f t="shared" si="25"/>
        <v>129.33732643998428</v>
      </c>
      <c r="Y77" s="5">
        <f t="shared" si="19"/>
        <v>104.62729638507173</v>
      </c>
      <c r="Z77" s="35">
        <v>75</v>
      </c>
    </row>
    <row r="78" spans="1:26" ht="15" customHeight="1">
      <c r="A78" s="24" t="s">
        <v>77</v>
      </c>
      <c r="B78" s="16" t="s">
        <v>78</v>
      </c>
      <c r="C78" s="16" t="s">
        <v>638</v>
      </c>
      <c r="D78" s="16"/>
      <c r="E78" s="85">
        <v>2257</v>
      </c>
      <c r="F78" s="78">
        <v>8.2075471698113205</v>
      </c>
      <c r="G78" s="1">
        <v>16711</v>
      </c>
      <c r="H78" s="1">
        <v>304.66666666666669</v>
      </c>
      <c r="I78" s="2">
        <v>21.87780503859733</v>
      </c>
      <c r="J78" s="47">
        <v>18.411552346570399</v>
      </c>
      <c r="K78" s="2">
        <v>3.4559149313247675</v>
      </c>
      <c r="L78" s="2">
        <v>86.666666666666671</v>
      </c>
      <c r="M78" s="60">
        <f t="shared" si="14"/>
        <v>165.73446349944896</v>
      </c>
      <c r="N78" s="60">
        <f t="shared" si="20"/>
        <v>106.82137583628885</v>
      </c>
      <c r="O78" s="3">
        <f t="shared" si="15"/>
        <v>82.352273491532458</v>
      </c>
      <c r="P78" s="60">
        <f t="shared" si="21"/>
        <v>82.193669831596765</v>
      </c>
      <c r="Q78" s="3">
        <f t="shared" si="16"/>
        <v>144.90773715753039</v>
      </c>
      <c r="R78" s="60">
        <f t="shared" si="22"/>
        <v>128.72155824502241</v>
      </c>
      <c r="S78" s="51">
        <f t="shared" si="17"/>
        <v>127.02912245075115</v>
      </c>
      <c r="T78" s="60">
        <f t="shared" si="23"/>
        <v>106.71275485605992</v>
      </c>
      <c r="U78" s="4">
        <f t="shared" si="13"/>
        <v>351.98454472004812</v>
      </c>
      <c r="V78" s="60">
        <f t="shared" si="24"/>
        <v>99.471559798817481</v>
      </c>
      <c r="W78" s="56">
        <f t="shared" si="18"/>
        <v>103.9282508706912</v>
      </c>
      <c r="X78" s="60">
        <f t="shared" si="25"/>
        <v>103.46155538294414</v>
      </c>
      <c r="Y78" s="5">
        <f t="shared" si="19"/>
        <v>104.56374565845493</v>
      </c>
      <c r="Z78" s="35">
        <v>76</v>
      </c>
    </row>
    <row r="79" spans="1:26" ht="15" customHeight="1">
      <c r="A79" s="24" t="s">
        <v>453</v>
      </c>
      <c r="B79" s="16" t="s">
        <v>454</v>
      </c>
      <c r="C79" s="16" t="s">
        <v>634</v>
      </c>
      <c r="D79" s="16"/>
      <c r="E79" s="85">
        <v>10446</v>
      </c>
      <c r="F79" s="78">
        <v>10.838489438873481</v>
      </c>
      <c r="G79" s="1">
        <v>27894</v>
      </c>
      <c r="H79" s="1">
        <v>760.90745371900834</v>
      </c>
      <c r="I79" s="2">
        <v>32.734241932415934</v>
      </c>
      <c r="J79" s="47">
        <v>17.117117117117118</v>
      </c>
      <c r="K79" s="2">
        <v>8.7593337162550267</v>
      </c>
      <c r="L79" s="2">
        <v>82.758620689655174</v>
      </c>
      <c r="M79" s="60">
        <f t="shared" si="14"/>
        <v>125.50396755071087</v>
      </c>
      <c r="N79" s="60">
        <f t="shared" si="20"/>
        <v>97.026168112633655</v>
      </c>
      <c r="O79" s="3">
        <f t="shared" si="15"/>
        <v>137.46240899843255</v>
      </c>
      <c r="P79" s="60">
        <f t="shared" si="21"/>
        <v>147.53700665231693</v>
      </c>
      <c r="Q79" s="3">
        <f t="shared" si="16"/>
        <v>96.848530314591471</v>
      </c>
      <c r="R79" s="60">
        <f t="shared" si="22"/>
        <v>82.216715018211346</v>
      </c>
      <c r="S79" s="51">
        <f t="shared" si="17"/>
        <v>136.63535287738975</v>
      </c>
      <c r="T79" s="60">
        <f t="shared" si="23"/>
        <v>112.10079887302211</v>
      </c>
      <c r="U79" s="4">
        <f t="shared" si="13"/>
        <v>138.87227991281941</v>
      </c>
      <c r="V79" s="60">
        <f t="shared" si="24"/>
        <v>90.989696795663605</v>
      </c>
      <c r="W79" s="56">
        <f t="shared" si="18"/>
        <v>99.241831070156053</v>
      </c>
      <c r="X79" s="60">
        <f t="shared" si="25"/>
        <v>95.877277659328911</v>
      </c>
      <c r="Y79" s="5">
        <f t="shared" si="19"/>
        <v>104.29127718519609</v>
      </c>
      <c r="Z79" s="35">
        <v>77</v>
      </c>
    </row>
    <row r="80" spans="1:26" ht="15" customHeight="1">
      <c r="A80" s="29" t="s">
        <v>141</v>
      </c>
      <c r="B80" s="21" t="s">
        <v>142</v>
      </c>
      <c r="C80" s="21" t="s">
        <v>633</v>
      </c>
      <c r="D80" s="16"/>
      <c r="E80" s="86">
        <v>4775</v>
      </c>
      <c r="F80" s="78">
        <v>10.460048426150122</v>
      </c>
      <c r="G80" s="1">
        <v>17817</v>
      </c>
      <c r="H80" s="1">
        <v>270.01219399999997</v>
      </c>
      <c r="I80" s="2">
        <v>18.185700892406128</v>
      </c>
      <c r="J80" s="47">
        <v>29.946524064171122</v>
      </c>
      <c r="K80" s="2">
        <v>4.4816753926701569</v>
      </c>
      <c r="L80" s="2">
        <v>87.804878048780495</v>
      </c>
      <c r="M80" s="60">
        <f t="shared" si="14"/>
        <v>130.04465863030003</v>
      </c>
      <c r="N80" s="60">
        <f t="shared" si="20"/>
        <v>98.131722774206736</v>
      </c>
      <c r="O80" s="3">
        <f t="shared" si="15"/>
        <v>87.802672299601085</v>
      </c>
      <c r="P80" s="60">
        <f t="shared" si="21"/>
        <v>88.656133439190114</v>
      </c>
      <c r="Q80" s="3">
        <f t="shared" si="16"/>
        <v>174.32724979220211</v>
      </c>
      <c r="R80" s="60">
        <f t="shared" si="22"/>
        <v>157.18956495507513</v>
      </c>
      <c r="S80" s="51">
        <f t="shared" si="17"/>
        <v>78.099325735740962</v>
      </c>
      <c r="T80" s="60">
        <f t="shared" si="23"/>
        <v>79.268493503509916</v>
      </c>
      <c r="U80" s="4">
        <f t="shared" si="13"/>
        <v>271.42274643162483</v>
      </c>
      <c r="V80" s="60">
        <f t="shared" si="24"/>
        <v>96.265202168541165</v>
      </c>
      <c r="W80" s="56">
        <f t="shared" si="18"/>
        <v>105.29316223297045</v>
      </c>
      <c r="X80" s="60">
        <f t="shared" si="25"/>
        <v>105.67046266830121</v>
      </c>
      <c r="Y80" s="5">
        <f t="shared" si="19"/>
        <v>104.19692991813739</v>
      </c>
      <c r="Z80" s="35">
        <v>78</v>
      </c>
    </row>
    <row r="81" spans="1:26" ht="15" customHeight="1">
      <c r="A81" s="24" t="s">
        <v>437</v>
      </c>
      <c r="B81" s="16" t="s">
        <v>438</v>
      </c>
      <c r="C81" s="16" t="s">
        <v>639</v>
      </c>
      <c r="D81" s="16"/>
      <c r="E81" s="85">
        <v>2562</v>
      </c>
      <c r="F81" s="78">
        <v>10.88929219600726</v>
      </c>
      <c r="G81" s="1">
        <v>21450</v>
      </c>
      <c r="H81" s="1">
        <v>467.37289661016945</v>
      </c>
      <c r="I81" s="2">
        <v>26.146735474694793</v>
      </c>
      <c r="J81" s="47">
        <v>24.858757062146893</v>
      </c>
      <c r="K81" s="2">
        <v>5.1131928181108508</v>
      </c>
      <c r="L81" s="2">
        <v>100</v>
      </c>
      <c r="M81" s="60">
        <f t="shared" si="14"/>
        <v>124.91844303102333</v>
      </c>
      <c r="N81" s="60">
        <f t="shared" si="20"/>
        <v>96.883606253467406</v>
      </c>
      <c r="O81" s="3">
        <f t="shared" si="15"/>
        <v>105.7061974982569</v>
      </c>
      <c r="P81" s="60">
        <f t="shared" si="21"/>
        <v>109.8840993400822</v>
      </c>
      <c r="Q81" s="3">
        <f t="shared" si="16"/>
        <v>121.24891174980466</v>
      </c>
      <c r="R81" s="60">
        <f t="shared" si="22"/>
        <v>105.82792269018526</v>
      </c>
      <c r="S81" s="51">
        <f t="shared" si="17"/>
        <v>94.08367971471371</v>
      </c>
      <c r="T81" s="60">
        <f t="shared" si="23"/>
        <v>88.233966846995671</v>
      </c>
      <c r="U81" s="4">
        <f t="shared" si="13"/>
        <v>237.9000141330468</v>
      </c>
      <c r="V81" s="60">
        <f t="shared" si="24"/>
        <v>94.930998230982084</v>
      </c>
      <c r="W81" s="56">
        <f t="shared" si="18"/>
        <v>119.91721254310522</v>
      </c>
      <c r="X81" s="60">
        <f t="shared" si="25"/>
        <v>129.33732643998428</v>
      </c>
      <c r="Y81" s="5">
        <f t="shared" si="19"/>
        <v>104.18298663361614</v>
      </c>
      <c r="Z81" s="35">
        <v>79</v>
      </c>
    </row>
    <row r="82" spans="1:26" ht="15" customHeight="1">
      <c r="A82" s="24" t="s">
        <v>295</v>
      </c>
      <c r="B82" s="16" t="s">
        <v>296</v>
      </c>
      <c r="C82" s="16" t="s">
        <v>636</v>
      </c>
      <c r="D82" s="19"/>
      <c r="E82" s="85">
        <v>320</v>
      </c>
      <c r="F82" s="78">
        <v>4.3859649122807012</v>
      </c>
      <c r="G82" s="11">
        <v>20276.486029254818</v>
      </c>
      <c r="H82" s="1">
        <v>412.50001000000003</v>
      </c>
      <c r="I82" s="12">
        <v>31.234535477846823</v>
      </c>
      <c r="J82" s="47">
        <v>20.833333333333336</v>
      </c>
      <c r="K82" s="2">
        <v>4.0625</v>
      </c>
      <c r="L82" s="12">
        <v>83.62</v>
      </c>
      <c r="M82" s="60">
        <f t="shared" si="14"/>
        <v>310.14234131840283</v>
      </c>
      <c r="N82" s="60">
        <f t="shared" si="20"/>
        <v>141.98139876942</v>
      </c>
      <c r="O82" s="3">
        <f t="shared" si="15"/>
        <v>99.923087961727575</v>
      </c>
      <c r="P82" s="60">
        <f t="shared" si="21"/>
        <v>103.02714515478101</v>
      </c>
      <c r="Q82" s="3">
        <f t="shared" si="16"/>
        <v>101.49865120822025</v>
      </c>
      <c r="R82" s="60">
        <f t="shared" si="22"/>
        <v>86.716438533221833</v>
      </c>
      <c r="S82" s="51">
        <f t="shared" si="17"/>
        <v>112.26256020196347</v>
      </c>
      <c r="T82" s="60">
        <f t="shared" si="23"/>
        <v>98.430329404860217</v>
      </c>
      <c r="U82" s="4">
        <f t="shared" si="13"/>
        <v>299.42858921687747</v>
      </c>
      <c r="V82" s="60">
        <f t="shared" si="24"/>
        <v>97.379834036431305</v>
      </c>
      <c r="W82" s="56">
        <f t="shared" si="18"/>
        <v>100.27477312854458</v>
      </c>
      <c r="X82" s="60">
        <f t="shared" si="25"/>
        <v>97.548941696410438</v>
      </c>
      <c r="Y82" s="5">
        <f t="shared" si="19"/>
        <v>104.18068126585412</v>
      </c>
      <c r="Z82" s="35">
        <v>80</v>
      </c>
    </row>
    <row r="83" spans="1:26" ht="15" customHeight="1">
      <c r="A83" s="24" t="s">
        <v>405</v>
      </c>
      <c r="B83" s="16" t="s">
        <v>406</v>
      </c>
      <c r="C83" s="16" t="s">
        <v>632</v>
      </c>
      <c r="D83" s="16"/>
      <c r="E83" s="85">
        <v>4024</v>
      </c>
      <c r="F83" s="78">
        <v>10.005211047420531</v>
      </c>
      <c r="G83" s="1">
        <v>21142</v>
      </c>
      <c r="H83" s="1">
        <v>586.53063061224486</v>
      </c>
      <c r="I83" s="2">
        <v>33.290925964180012</v>
      </c>
      <c r="J83" s="47">
        <v>19.650655021834059</v>
      </c>
      <c r="K83" s="2">
        <v>2.6341948310139163</v>
      </c>
      <c r="L83" s="2">
        <v>100</v>
      </c>
      <c r="M83" s="60">
        <f t="shared" si="14"/>
        <v>135.95649510919566</v>
      </c>
      <c r="N83" s="60">
        <f t="shared" si="20"/>
        <v>99.571120051656436</v>
      </c>
      <c r="O83" s="3">
        <f t="shared" si="15"/>
        <v>104.18836491879475</v>
      </c>
      <c r="P83" s="60">
        <f t="shared" si="21"/>
        <v>108.08442593037266</v>
      </c>
      <c r="Q83" s="3">
        <f t="shared" si="16"/>
        <v>95.229049066639348</v>
      </c>
      <c r="R83" s="60">
        <f t="shared" si="22"/>
        <v>80.649612136324322</v>
      </c>
      <c r="S83" s="51">
        <f t="shared" si="17"/>
        <v>119.01910317708167</v>
      </c>
      <c r="T83" s="60">
        <f t="shared" si="23"/>
        <v>102.22001061545058</v>
      </c>
      <c r="U83" s="4">
        <f t="shared" si="13"/>
        <v>461.78385492668912</v>
      </c>
      <c r="V83" s="60">
        <f t="shared" si="24"/>
        <v>103.84156969879172</v>
      </c>
      <c r="W83" s="56">
        <f t="shared" si="18"/>
        <v>119.91721254310522</v>
      </c>
      <c r="X83" s="60">
        <f t="shared" si="25"/>
        <v>129.33732643998428</v>
      </c>
      <c r="Y83" s="5">
        <f t="shared" si="19"/>
        <v>103.95067747876331</v>
      </c>
      <c r="Z83" s="35">
        <v>81</v>
      </c>
    </row>
    <row r="84" spans="1:26" ht="15" customHeight="1">
      <c r="A84" s="24" t="s">
        <v>331</v>
      </c>
      <c r="B84" s="16" t="s">
        <v>14</v>
      </c>
      <c r="C84" s="16" t="s">
        <v>643</v>
      </c>
      <c r="D84" s="19" t="s">
        <v>650</v>
      </c>
      <c r="E84" s="85">
        <v>14494</v>
      </c>
      <c r="F84" s="78">
        <v>11.569767441860465</v>
      </c>
      <c r="G84" s="1">
        <v>21040</v>
      </c>
      <c r="H84" s="1">
        <v>594.00772230769223</v>
      </c>
      <c r="I84" s="2">
        <v>33.878767431997652</v>
      </c>
      <c r="J84" s="47">
        <v>14.616193480546794</v>
      </c>
      <c r="K84" s="2">
        <v>5.8989926866289499</v>
      </c>
      <c r="L84" s="2">
        <v>96.688741721854313</v>
      </c>
      <c r="M84" s="60">
        <f t="shared" si="14"/>
        <v>117.57137156564681</v>
      </c>
      <c r="N84" s="60">
        <f t="shared" si="20"/>
        <v>95.094762008156522</v>
      </c>
      <c r="O84" s="3">
        <f t="shared" si="15"/>
        <v>103.6857060775443</v>
      </c>
      <c r="P84" s="60">
        <f t="shared" si="21"/>
        <v>107.48843019079354</v>
      </c>
      <c r="Q84" s="3">
        <f t="shared" si="16"/>
        <v>93.576698989424315</v>
      </c>
      <c r="R84" s="60">
        <f t="shared" si="22"/>
        <v>79.050703491247845</v>
      </c>
      <c r="S84" s="51">
        <f t="shared" si="17"/>
        <v>160.01453050369793</v>
      </c>
      <c r="T84" s="60">
        <f t="shared" si="23"/>
        <v>125.2139590343285</v>
      </c>
      <c r="U84" s="4">
        <f t="shared" si="13"/>
        <v>206.20955276835704</v>
      </c>
      <c r="V84" s="60">
        <f t="shared" si="24"/>
        <v>93.669718632432563</v>
      </c>
      <c r="W84" s="56">
        <f t="shared" si="18"/>
        <v>115.94644391585008</v>
      </c>
      <c r="X84" s="60">
        <f t="shared" si="25"/>
        <v>122.91122435628226</v>
      </c>
      <c r="Y84" s="5">
        <f t="shared" si="19"/>
        <v>103.90479961887353</v>
      </c>
      <c r="Z84" s="35">
        <v>82</v>
      </c>
    </row>
    <row r="85" spans="1:26" ht="15" customHeight="1">
      <c r="A85" s="27" t="s">
        <v>143</v>
      </c>
      <c r="B85" s="19" t="s">
        <v>144</v>
      </c>
      <c r="C85" s="19" t="s">
        <v>637</v>
      </c>
      <c r="D85" s="20"/>
      <c r="E85" s="87">
        <v>791</v>
      </c>
      <c r="F85" s="78">
        <v>14.689265536723164</v>
      </c>
      <c r="G85" s="11">
        <v>18266.713387975688</v>
      </c>
      <c r="H85" s="1">
        <v>405.83335000000005</v>
      </c>
      <c r="I85" s="12">
        <v>25.492504611419903</v>
      </c>
      <c r="J85" s="47">
        <v>20.192307692307693</v>
      </c>
      <c r="K85" s="2">
        <v>2.6548672566371683</v>
      </c>
      <c r="L85" s="2">
        <v>100</v>
      </c>
      <c r="M85" s="60">
        <f t="shared" si="14"/>
        <v>92.603229442235644</v>
      </c>
      <c r="N85" s="60">
        <f t="shared" si="20"/>
        <v>89.015589161662476</v>
      </c>
      <c r="O85" s="3">
        <f t="shared" si="15"/>
        <v>90.018872402490047</v>
      </c>
      <c r="P85" s="60">
        <f t="shared" si="21"/>
        <v>91.283851706496066</v>
      </c>
      <c r="Q85" s="3">
        <f t="shared" si="16"/>
        <v>124.36060208444837</v>
      </c>
      <c r="R85" s="60">
        <f t="shared" si="22"/>
        <v>108.83897261566381</v>
      </c>
      <c r="S85" s="51">
        <f t="shared" si="17"/>
        <v>115.82645100202581</v>
      </c>
      <c r="T85" s="60">
        <f t="shared" si="23"/>
        <v>100.42928213132546</v>
      </c>
      <c r="U85" s="4">
        <f t="shared" si="13"/>
        <v>458.18812245790934</v>
      </c>
      <c r="V85" s="60">
        <f t="shared" si="24"/>
        <v>103.69845963319428</v>
      </c>
      <c r="W85" s="56">
        <f t="shared" si="18"/>
        <v>119.91721254310522</v>
      </c>
      <c r="X85" s="60">
        <f t="shared" si="25"/>
        <v>129.33732643998428</v>
      </c>
      <c r="Y85" s="5">
        <f t="shared" si="19"/>
        <v>103.76724694805438</v>
      </c>
      <c r="Z85" s="35">
        <v>83</v>
      </c>
    </row>
    <row r="86" spans="1:26">
      <c r="A86" s="24" t="s">
        <v>231</v>
      </c>
      <c r="B86" s="16" t="s">
        <v>232</v>
      </c>
      <c r="C86" s="16" t="s">
        <v>636</v>
      </c>
      <c r="D86" s="16"/>
      <c r="E86" s="85">
        <v>1426</v>
      </c>
      <c r="F86" s="78">
        <v>12.145748987854251</v>
      </c>
      <c r="G86" s="1">
        <v>21727</v>
      </c>
      <c r="H86" s="1">
        <v>519.21875937499999</v>
      </c>
      <c r="I86" s="6">
        <v>28.676877214985964</v>
      </c>
      <c r="J86" s="47">
        <v>17.977528089887642</v>
      </c>
      <c r="K86" s="6">
        <v>5.3997194950911638</v>
      </c>
      <c r="L86" s="6">
        <v>94.444444444444443</v>
      </c>
      <c r="M86" s="60">
        <f t="shared" si="14"/>
        <v>111.99584547608988</v>
      </c>
      <c r="N86" s="60">
        <f t="shared" si="20"/>
        <v>93.737248636075364</v>
      </c>
      <c r="O86" s="3">
        <f t="shared" si="15"/>
        <v>107.07126121420175</v>
      </c>
      <c r="P86" s="60">
        <f t="shared" si="21"/>
        <v>111.50263678972358</v>
      </c>
      <c r="Q86" s="3">
        <f t="shared" si="16"/>
        <v>110.55120117681571</v>
      </c>
      <c r="R86" s="60">
        <f t="shared" si="22"/>
        <v>95.476204762161558</v>
      </c>
      <c r="S86" s="51">
        <f t="shared" si="17"/>
        <v>130.09593565071287</v>
      </c>
      <c r="T86" s="60">
        <f t="shared" si="23"/>
        <v>108.43290144627413</v>
      </c>
      <c r="U86" s="4">
        <f t="shared" si="13"/>
        <v>225.27626570221082</v>
      </c>
      <c r="V86" s="60">
        <f t="shared" si="24"/>
        <v>94.428573347677116</v>
      </c>
      <c r="W86" s="56">
        <f t="shared" si="18"/>
        <v>113.25514517959935</v>
      </c>
      <c r="X86" s="60">
        <f t="shared" si="25"/>
        <v>118.55575516621752</v>
      </c>
      <c r="Y86" s="5">
        <f t="shared" si="19"/>
        <v>103.68888669135487</v>
      </c>
      <c r="Z86" s="35">
        <v>84</v>
      </c>
    </row>
    <row r="87" spans="1:26" ht="15" customHeight="1">
      <c r="A87" s="24" t="s">
        <v>219</v>
      </c>
      <c r="B87" s="16" t="s">
        <v>220</v>
      </c>
      <c r="C87" s="16" t="s">
        <v>633</v>
      </c>
      <c r="D87" s="16"/>
      <c r="E87" s="85">
        <v>160</v>
      </c>
      <c r="F87" s="78">
        <v>6.8493150684931505</v>
      </c>
      <c r="G87" s="11">
        <v>19100.623627064153</v>
      </c>
      <c r="H87" s="11" t="s">
        <v>603</v>
      </c>
      <c r="I87" s="12">
        <v>22.316769230286429</v>
      </c>
      <c r="J87" s="49">
        <v>24.66</v>
      </c>
      <c r="K87" s="2">
        <v>5.625</v>
      </c>
      <c r="L87" s="12">
        <v>85.96</v>
      </c>
      <c r="M87" s="60">
        <f t="shared" si="14"/>
        <v>198.59992031792459</v>
      </c>
      <c r="N87" s="60">
        <f t="shared" si="20"/>
        <v>114.82336459824658</v>
      </c>
      <c r="O87" s="3">
        <f t="shared" si="15"/>
        <v>94.128405289618442</v>
      </c>
      <c r="P87" s="60">
        <f t="shared" si="21"/>
        <v>96.156468860301402</v>
      </c>
      <c r="Q87" s="3">
        <f t="shared" si="16"/>
        <v>142.05744520646579</v>
      </c>
      <c r="R87" s="60">
        <f t="shared" si="22"/>
        <v>125.96345237847967</v>
      </c>
      <c r="S87" s="51">
        <f t="shared" si="17"/>
        <v>94.841984490709891</v>
      </c>
      <c r="T87" s="60">
        <f t="shared" si="23"/>
        <v>88.659292841676162</v>
      </c>
      <c r="U87" s="4">
        <f t="shared" ref="U87:U150" si="26">K$319*100/K87</f>
        <v>216.25398110107818</v>
      </c>
      <c r="V87" s="60">
        <f t="shared" si="24"/>
        <v>94.069486637996221</v>
      </c>
      <c r="W87" s="56">
        <f t="shared" si="18"/>
        <v>103.08083590205324</v>
      </c>
      <c r="X87" s="60">
        <f t="shared" si="25"/>
        <v>102.09013951692097</v>
      </c>
      <c r="Y87" s="5">
        <f t="shared" si="19"/>
        <v>103.62703413893682</v>
      </c>
      <c r="Z87" s="35">
        <v>85</v>
      </c>
    </row>
    <row r="88" spans="1:26" ht="15" customHeight="1">
      <c r="A88" s="24" t="s">
        <v>212</v>
      </c>
      <c r="B88" s="16" t="s">
        <v>213</v>
      </c>
      <c r="C88" s="16" t="s">
        <v>639</v>
      </c>
      <c r="D88" s="17"/>
      <c r="E88" s="85">
        <v>1363</v>
      </c>
      <c r="F88" s="78">
        <v>9.2561983471074374</v>
      </c>
      <c r="G88" s="1">
        <v>18577</v>
      </c>
      <c r="H88" s="1">
        <v>453.18181818181819</v>
      </c>
      <c r="I88" s="2">
        <v>29.273735361908908</v>
      </c>
      <c r="J88" s="47">
        <v>17.441860465116278</v>
      </c>
      <c r="K88" s="2">
        <v>7.0432868672046958</v>
      </c>
      <c r="L88" s="2">
        <v>100</v>
      </c>
      <c r="M88" s="60">
        <f t="shared" si="14"/>
        <v>146.95811129200632</v>
      </c>
      <c r="N88" s="60">
        <f t="shared" si="20"/>
        <v>102.24976254077387</v>
      </c>
      <c r="O88" s="3">
        <f t="shared" si="15"/>
        <v>91.547973469702498</v>
      </c>
      <c r="P88" s="60">
        <f t="shared" si="21"/>
        <v>93.096886008603278</v>
      </c>
      <c r="Q88" s="3">
        <f t="shared" si="16"/>
        <v>108.29718800566579</v>
      </c>
      <c r="R88" s="60">
        <f t="shared" si="22"/>
        <v>93.295092420918337</v>
      </c>
      <c r="S88" s="51">
        <f t="shared" si="17"/>
        <v>134.09139135234528</v>
      </c>
      <c r="T88" s="60">
        <f t="shared" si="23"/>
        <v>110.67391485445978</v>
      </c>
      <c r="U88" s="4">
        <f t="shared" si="26"/>
        <v>172.70752514107591</v>
      </c>
      <c r="V88" s="60">
        <f t="shared" si="24"/>
        <v>92.336338740292092</v>
      </c>
      <c r="W88" s="56">
        <f t="shared" si="18"/>
        <v>119.91721254310522</v>
      </c>
      <c r="X88" s="60">
        <f t="shared" si="25"/>
        <v>129.33732643998428</v>
      </c>
      <c r="Y88" s="5">
        <f t="shared" si="19"/>
        <v>103.49822016750525</v>
      </c>
      <c r="Z88" s="35">
        <v>86</v>
      </c>
    </row>
    <row r="89" spans="1:26" ht="15" customHeight="1">
      <c r="A89" s="24" t="s">
        <v>251</v>
      </c>
      <c r="B89" s="16" t="s">
        <v>252</v>
      </c>
      <c r="C89" s="16" t="s">
        <v>635</v>
      </c>
      <c r="D89" s="19"/>
      <c r="E89" s="85">
        <v>280</v>
      </c>
      <c r="F89" s="78">
        <v>6.5217391304347823</v>
      </c>
      <c r="G89" s="11">
        <v>18567.921427936886</v>
      </c>
      <c r="H89" s="11" t="s">
        <v>603</v>
      </c>
      <c r="I89" s="12">
        <v>25.715943210561392</v>
      </c>
      <c r="J89" s="49">
        <v>26.87</v>
      </c>
      <c r="K89" s="2">
        <v>1.4285714285714286</v>
      </c>
      <c r="L89" s="12">
        <v>84.17</v>
      </c>
      <c r="M89" s="60">
        <f t="shared" si="14"/>
        <v>208.57525878138199</v>
      </c>
      <c r="N89" s="60">
        <f t="shared" si="20"/>
        <v>117.25213188184746</v>
      </c>
      <c r="O89" s="3">
        <f t="shared" si="15"/>
        <v>91.503234013688242</v>
      </c>
      <c r="P89" s="60">
        <f t="shared" si="21"/>
        <v>93.04383904516132</v>
      </c>
      <c r="Q89" s="3">
        <f t="shared" si="16"/>
        <v>123.28006778358208</v>
      </c>
      <c r="R89" s="60">
        <f t="shared" si="22"/>
        <v>107.79338569145176</v>
      </c>
      <c r="S89" s="51">
        <f t="shared" si="17"/>
        <v>87.041434221842422</v>
      </c>
      <c r="T89" s="60">
        <f t="shared" si="23"/>
        <v>84.284037789638944</v>
      </c>
      <c r="U89" s="4">
        <f t="shared" si="26"/>
        <v>851.50005058549527</v>
      </c>
      <c r="V89" s="60">
        <f t="shared" si="24"/>
        <v>119.3522648935442</v>
      </c>
      <c r="W89" s="56">
        <f t="shared" si="18"/>
        <v>100.93431779753166</v>
      </c>
      <c r="X89" s="60">
        <f t="shared" si="25"/>
        <v>98.61631725251334</v>
      </c>
      <c r="Y89" s="5">
        <f t="shared" si="19"/>
        <v>103.39032942569284</v>
      </c>
      <c r="Z89" s="35">
        <v>87</v>
      </c>
    </row>
    <row r="90" spans="1:26" ht="15" customHeight="1">
      <c r="A90" s="24" t="s">
        <v>472</v>
      </c>
      <c r="B90" s="16" t="s">
        <v>473</v>
      </c>
      <c r="C90" s="16" t="s">
        <v>639</v>
      </c>
      <c r="D90" s="16"/>
      <c r="E90" s="85">
        <v>12654</v>
      </c>
      <c r="F90" s="78">
        <v>8.711197789696083</v>
      </c>
      <c r="G90" s="1">
        <v>21466</v>
      </c>
      <c r="H90" s="1">
        <v>448.55950504201684</v>
      </c>
      <c r="I90" s="2">
        <v>25.075533683519062</v>
      </c>
      <c r="J90" s="47">
        <v>23.747680890538035</v>
      </c>
      <c r="K90" s="2">
        <v>8.1239133870712816</v>
      </c>
      <c r="L90" s="2">
        <v>91.044776119402982</v>
      </c>
      <c r="M90" s="60">
        <f t="shared" si="14"/>
        <v>156.15228349470837</v>
      </c>
      <c r="N90" s="60">
        <f t="shared" si="20"/>
        <v>104.48833366570548</v>
      </c>
      <c r="O90" s="3">
        <f t="shared" si="15"/>
        <v>105.78504594394325</v>
      </c>
      <c r="P90" s="60">
        <f t="shared" si="21"/>
        <v>109.97758886785932</v>
      </c>
      <c r="Q90" s="3">
        <f t="shared" si="16"/>
        <v>126.42854433843684</v>
      </c>
      <c r="R90" s="60">
        <f t="shared" si="22"/>
        <v>110.84003207214049</v>
      </c>
      <c r="S90" s="51">
        <f t="shared" si="17"/>
        <v>98.485546791761578</v>
      </c>
      <c r="T90" s="60">
        <f t="shared" si="23"/>
        <v>90.702932561390867</v>
      </c>
      <c r="U90" s="4">
        <f t="shared" si="26"/>
        <v>149.73431962352498</v>
      </c>
      <c r="V90" s="60">
        <f t="shared" si="24"/>
        <v>91.422005714365952</v>
      </c>
      <c r="W90" s="56">
        <f t="shared" si="18"/>
        <v>109.17835768849876</v>
      </c>
      <c r="X90" s="60">
        <f t="shared" si="25"/>
        <v>111.95807722256922</v>
      </c>
      <c r="Y90" s="5">
        <f t="shared" si="19"/>
        <v>103.23149501733855</v>
      </c>
      <c r="Z90" s="35">
        <v>88</v>
      </c>
    </row>
    <row r="91" spans="1:26" ht="15" customHeight="1">
      <c r="A91" s="24" t="s">
        <v>206</v>
      </c>
      <c r="B91" s="16" t="s">
        <v>207</v>
      </c>
      <c r="C91" s="16" t="s">
        <v>631</v>
      </c>
      <c r="D91" s="16"/>
      <c r="E91" s="85">
        <v>1452</v>
      </c>
      <c r="F91" s="78">
        <v>21.678321678321677</v>
      </c>
      <c r="G91" s="1">
        <v>17877</v>
      </c>
      <c r="H91" s="1">
        <v>609.21050526315787</v>
      </c>
      <c r="I91" s="2">
        <v>40.893472412361668</v>
      </c>
      <c r="J91" s="47">
        <v>10.869565217391305</v>
      </c>
      <c r="K91" s="2">
        <v>3.443526170798898</v>
      </c>
      <c r="L91" s="2">
        <v>100</v>
      </c>
      <c r="M91" s="60">
        <f t="shared" si="14"/>
        <v>62.748096786264284</v>
      </c>
      <c r="N91" s="60">
        <f t="shared" si="20"/>
        <v>81.746545639177796</v>
      </c>
      <c r="O91" s="3">
        <f t="shared" si="15"/>
        <v>88.098353970924876</v>
      </c>
      <c r="P91" s="60">
        <f t="shared" si="21"/>
        <v>89.006719168354294</v>
      </c>
      <c r="Q91" s="3">
        <f t="shared" si="16"/>
        <v>77.524921096170317</v>
      </c>
      <c r="R91" s="60">
        <f t="shared" si="22"/>
        <v>63.518083136589489</v>
      </c>
      <c r="S91" s="51">
        <f t="shared" si="17"/>
        <v>215.16990705376332</v>
      </c>
      <c r="T91" s="60">
        <f t="shared" si="23"/>
        <v>156.15008938154378</v>
      </c>
      <c r="U91" s="4">
        <f t="shared" si="26"/>
        <v>353.25087812861119</v>
      </c>
      <c r="V91" s="60">
        <f t="shared" si="24"/>
        <v>99.521959837958647</v>
      </c>
      <c r="W91" s="56">
        <f t="shared" si="18"/>
        <v>119.91721254310522</v>
      </c>
      <c r="X91" s="60">
        <f t="shared" si="25"/>
        <v>129.33732643998428</v>
      </c>
      <c r="Y91" s="5">
        <f t="shared" si="19"/>
        <v>103.21345393393472</v>
      </c>
      <c r="Z91" s="35">
        <v>89</v>
      </c>
    </row>
    <row r="92" spans="1:26" ht="15" customHeight="1">
      <c r="A92" s="24" t="s">
        <v>572</v>
      </c>
      <c r="B92" s="16" t="s">
        <v>573</v>
      </c>
      <c r="C92" s="16" t="s">
        <v>636</v>
      </c>
      <c r="D92" s="16"/>
      <c r="E92" s="85">
        <v>2525</v>
      </c>
      <c r="F92" s="78">
        <v>8.0459770114942533</v>
      </c>
      <c r="G92" s="1">
        <v>29378</v>
      </c>
      <c r="H92" s="1">
        <v>901.78866333333337</v>
      </c>
      <c r="I92" s="6">
        <v>36.835264347470897</v>
      </c>
      <c r="J92" s="47">
        <v>27.131782945736433</v>
      </c>
      <c r="K92" s="6">
        <v>6.2970297029702973</v>
      </c>
      <c r="L92" s="6">
        <v>88.235294117647058</v>
      </c>
      <c r="M92" s="60">
        <f t="shared" si="14"/>
        <v>169.06255447807669</v>
      </c>
      <c r="N92" s="60">
        <f t="shared" si="20"/>
        <v>107.63169004420763</v>
      </c>
      <c r="O92" s="3">
        <f t="shared" si="15"/>
        <v>144.77560233584109</v>
      </c>
      <c r="P92" s="60">
        <f t="shared" si="21"/>
        <v>156.2081603536447</v>
      </c>
      <c r="Q92" s="3">
        <f t="shared" si="16"/>
        <v>86.065982646719505</v>
      </c>
      <c r="R92" s="60">
        <f t="shared" si="22"/>
        <v>71.782903854436853</v>
      </c>
      <c r="S92" s="51">
        <f t="shared" si="17"/>
        <v>86.201608726507672</v>
      </c>
      <c r="T92" s="60">
        <f t="shared" si="23"/>
        <v>83.812987592583227</v>
      </c>
      <c r="U92" s="4">
        <f t="shared" si="26"/>
        <v>193.1749890142296</v>
      </c>
      <c r="V92" s="60">
        <f t="shared" si="24"/>
        <v>93.150943309161576</v>
      </c>
      <c r="W92" s="56">
        <f t="shared" si="18"/>
        <v>105.80930518509284</v>
      </c>
      <c r="X92" s="60">
        <f t="shared" si="25"/>
        <v>106.5057637425959</v>
      </c>
      <c r="Y92" s="5">
        <f t="shared" si="19"/>
        <v>103.18207481610497</v>
      </c>
      <c r="Z92" s="35">
        <v>90</v>
      </c>
    </row>
    <row r="93" spans="1:26" ht="15" customHeight="1">
      <c r="A93" s="24" t="s">
        <v>421</v>
      </c>
      <c r="B93" s="16" t="s">
        <v>422</v>
      </c>
      <c r="C93" s="16" t="s">
        <v>633</v>
      </c>
      <c r="D93" s="16"/>
      <c r="E93" s="85">
        <v>8387</v>
      </c>
      <c r="F93" s="78">
        <v>10.605686032138442</v>
      </c>
      <c r="G93" s="1">
        <v>21872</v>
      </c>
      <c r="H93" s="1">
        <v>433.41022444444445</v>
      </c>
      <c r="I93" s="6">
        <v>23.778907705437703</v>
      </c>
      <c r="J93" s="47">
        <v>19.964349376114082</v>
      </c>
      <c r="K93" s="6">
        <v>5.3416000953857159</v>
      </c>
      <c r="L93" s="6">
        <v>81.72043010752688</v>
      </c>
      <c r="M93" s="60">
        <f t="shared" si="14"/>
        <v>128.25888138806479</v>
      </c>
      <c r="N93" s="60">
        <f t="shared" si="20"/>
        <v>97.696926766268902</v>
      </c>
      <c r="O93" s="3">
        <f t="shared" si="15"/>
        <v>107.78582525323426</v>
      </c>
      <c r="P93" s="60">
        <f t="shared" si="21"/>
        <v>112.34988563520373</v>
      </c>
      <c r="Q93" s="3">
        <f t="shared" si="16"/>
        <v>133.32249157061943</v>
      </c>
      <c r="R93" s="60">
        <f t="shared" si="22"/>
        <v>117.51101056527939</v>
      </c>
      <c r="S93" s="51">
        <f t="shared" si="17"/>
        <v>117.14898860361144</v>
      </c>
      <c r="T93" s="60">
        <f t="shared" si="23"/>
        <v>101.17108099466216</v>
      </c>
      <c r="U93" s="4">
        <f t="shared" si="26"/>
        <v>227.7273891664716</v>
      </c>
      <c r="V93" s="60">
        <f t="shared" si="24"/>
        <v>94.526128002480675</v>
      </c>
      <c r="W93" s="56">
        <f t="shared" si="18"/>
        <v>97.996861863182758</v>
      </c>
      <c r="X93" s="60">
        <f t="shared" si="25"/>
        <v>93.862479023074371</v>
      </c>
      <c r="Y93" s="5">
        <f t="shared" si="19"/>
        <v>102.8529184978282</v>
      </c>
      <c r="Z93" s="35">
        <v>91</v>
      </c>
    </row>
    <row r="94" spans="1:26" ht="15" customHeight="1">
      <c r="A94" s="27" t="s">
        <v>117</v>
      </c>
      <c r="B94" s="19" t="s">
        <v>118</v>
      </c>
      <c r="C94" s="19" t="s">
        <v>641</v>
      </c>
      <c r="D94" s="16"/>
      <c r="E94" s="87">
        <v>953</v>
      </c>
      <c r="F94" s="78">
        <v>9.5794392523364476</v>
      </c>
      <c r="G94" s="11">
        <v>18045.584704123052</v>
      </c>
      <c r="H94" s="1">
        <v>370.99998999999997</v>
      </c>
      <c r="I94" s="12">
        <v>25.886760868165233</v>
      </c>
      <c r="J94" s="47">
        <v>17.142857142857142</v>
      </c>
      <c r="K94" s="2">
        <v>2.2035676810073452</v>
      </c>
      <c r="L94" s="2">
        <v>84.615384615384613</v>
      </c>
      <c r="M94" s="60">
        <f t="shared" si="14"/>
        <v>141.99927480132263</v>
      </c>
      <c r="N94" s="60">
        <f t="shared" si="20"/>
        <v>101.04239901346912</v>
      </c>
      <c r="O94" s="3">
        <f t="shared" si="15"/>
        <v>88.929144088837063</v>
      </c>
      <c r="P94" s="60">
        <f t="shared" si="21"/>
        <v>89.991775692036143</v>
      </c>
      <c r="Q94" s="3">
        <f t="shared" si="16"/>
        <v>122.46658584525541</v>
      </c>
      <c r="R94" s="60">
        <f t="shared" si="22"/>
        <v>107.00621394029577</v>
      </c>
      <c r="S94" s="51">
        <f t="shared" si="17"/>
        <v>136.43019468988618</v>
      </c>
      <c r="T94" s="60">
        <f t="shared" si="23"/>
        <v>111.98572758120258</v>
      </c>
      <c r="U94" s="4">
        <f t="shared" si="26"/>
        <v>552.02690354284152</v>
      </c>
      <c r="V94" s="60">
        <f t="shared" si="24"/>
        <v>107.43324085878587</v>
      </c>
      <c r="W94" s="56">
        <f t="shared" si="18"/>
        <v>101.46841061339671</v>
      </c>
      <c r="X94" s="60">
        <f t="shared" si="25"/>
        <v>99.480667528014848</v>
      </c>
      <c r="Y94" s="5">
        <f t="shared" si="19"/>
        <v>102.82333743563404</v>
      </c>
      <c r="Z94" s="35">
        <v>92</v>
      </c>
    </row>
    <row r="95" spans="1:26" ht="15" customHeight="1">
      <c r="A95" s="24" t="s">
        <v>432</v>
      </c>
      <c r="B95" s="16" t="s">
        <v>433</v>
      </c>
      <c r="C95" s="16" t="s">
        <v>634</v>
      </c>
      <c r="D95" s="16"/>
      <c r="E95" s="85">
        <v>20678</v>
      </c>
      <c r="F95" s="78">
        <v>9.4673924645106204</v>
      </c>
      <c r="G95" s="1">
        <v>25238</v>
      </c>
      <c r="H95" s="1">
        <v>701.82193350515456</v>
      </c>
      <c r="I95" s="6">
        <v>33.369772573349138</v>
      </c>
      <c r="J95" s="47">
        <v>22.182468694096602</v>
      </c>
      <c r="K95" s="6">
        <v>8.3953960731211925</v>
      </c>
      <c r="L95" s="6">
        <v>93.627450980392169</v>
      </c>
      <c r="M95" s="60">
        <f t="shared" si="14"/>
        <v>143.67983918847858</v>
      </c>
      <c r="N95" s="60">
        <f t="shared" si="20"/>
        <v>101.45157809210005</v>
      </c>
      <c r="O95" s="3">
        <f t="shared" si="15"/>
        <v>124.37356701449919</v>
      </c>
      <c r="P95" s="60">
        <f t="shared" si="21"/>
        <v>132.01774504131515</v>
      </c>
      <c r="Q95" s="3">
        <f t="shared" si="16"/>
        <v>95.004040412570731</v>
      </c>
      <c r="R95" s="60">
        <f t="shared" si="22"/>
        <v>80.431880865470561</v>
      </c>
      <c r="S95" s="51">
        <f t="shared" si="17"/>
        <v>105.43476336172309</v>
      </c>
      <c r="T95" s="60">
        <f t="shared" si="23"/>
        <v>94.600682573562665</v>
      </c>
      <c r="U95" s="4">
        <f t="shared" si="26"/>
        <v>144.89234731737056</v>
      </c>
      <c r="V95" s="60">
        <f t="shared" si="24"/>
        <v>91.229295333276369</v>
      </c>
      <c r="W95" s="56">
        <f t="shared" si="18"/>
        <v>112.27542939084853</v>
      </c>
      <c r="X95" s="60">
        <f t="shared" si="25"/>
        <v>116.97022997889894</v>
      </c>
      <c r="Y95" s="5">
        <f t="shared" si="19"/>
        <v>102.78356864743728</v>
      </c>
      <c r="Z95" s="35">
        <v>93</v>
      </c>
    </row>
    <row r="96" spans="1:26" ht="15" customHeight="1">
      <c r="A96" s="24" t="s">
        <v>476</v>
      </c>
      <c r="B96" s="16" t="s">
        <v>477</v>
      </c>
      <c r="C96" s="16" t="s">
        <v>633</v>
      </c>
      <c r="D96" s="18"/>
      <c r="E96" s="85">
        <v>277</v>
      </c>
      <c r="F96" s="78">
        <v>19.148936170212767</v>
      </c>
      <c r="G96" s="11">
        <v>19100.623627064153</v>
      </c>
      <c r="H96" s="11" t="s">
        <v>603</v>
      </c>
      <c r="I96" s="12">
        <v>22.316769230286429</v>
      </c>
      <c r="J96" s="47">
        <v>17.142857142857142</v>
      </c>
      <c r="K96" s="6">
        <v>4.3321299638989164</v>
      </c>
      <c r="L96" s="40">
        <v>85.96</v>
      </c>
      <c r="M96" s="60">
        <f t="shared" si="14"/>
        <v>71.036501179166322</v>
      </c>
      <c r="N96" s="60">
        <f t="shared" si="20"/>
        <v>83.764582971592986</v>
      </c>
      <c r="O96" s="3">
        <f t="shared" si="15"/>
        <v>94.128405289618442</v>
      </c>
      <c r="P96" s="60">
        <f t="shared" si="21"/>
        <v>96.156468860301402</v>
      </c>
      <c r="Q96" s="3">
        <f t="shared" si="16"/>
        <v>142.05744520646579</v>
      </c>
      <c r="R96" s="60">
        <f t="shared" si="22"/>
        <v>125.96345237847967</v>
      </c>
      <c r="S96" s="51">
        <f t="shared" si="17"/>
        <v>136.43019468988618</v>
      </c>
      <c r="T96" s="60">
        <f t="shared" si="23"/>
        <v>111.98572758120258</v>
      </c>
      <c r="U96" s="4">
        <f t="shared" si="26"/>
        <v>280.79227858593123</v>
      </c>
      <c r="V96" s="60">
        <f t="shared" si="24"/>
        <v>96.638109322469447</v>
      </c>
      <c r="W96" s="56">
        <f t="shared" si="18"/>
        <v>103.08083590205324</v>
      </c>
      <c r="X96" s="60">
        <f t="shared" si="25"/>
        <v>102.09013951692097</v>
      </c>
      <c r="Y96" s="5">
        <f t="shared" si="19"/>
        <v>102.76641343849451</v>
      </c>
      <c r="Z96" s="35">
        <v>94</v>
      </c>
    </row>
    <row r="97" spans="1:26" ht="15" customHeight="1">
      <c r="A97" s="24" t="s">
        <v>132</v>
      </c>
      <c r="B97" s="16" t="s">
        <v>133</v>
      </c>
      <c r="C97" s="16" t="s">
        <v>636</v>
      </c>
      <c r="D97" s="16"/>
      <c r="E97" s="85">
        <v>2873</v>
      </c>
      <c r="F97" s="78">
        <v>12.73938384679434</v>
      </c>
      <c r="G97" s="1">
        <v>20625</v>
      </c>
      <c r="H97" s="1">
        <v>697.29413529411761</v>
      </c>
      <c r="I97" s="2">
        <v>40.569840598930476</v>
      </c>
      <c r="J97" s="47">
        <v>14.0625</v>
      </c>
      <c r="K97" s="2">
        <v>4.4552732335537772</v>
      </c>
      <c r="L97" s="2">
        <v>100</v>
      </c>
      <c r="M97" s="60">
        <f t="shared" si="14"/>
        <v>106.77701866855912</v>
      </c>
      <c r="N97" s="60">
        <f t="shared" si="20"/>
        <v>92.466583399467766</v>
      </c>
      <c r="O97" s="3">
        <f t="shared" si="15"/>
        <v>101.64057451755471</v>
      </c>
      <c r="P97" s="60">
        <f t="shared" si="21"/>
        <v>105.0635455640745</v>
      </c>
      <c r="Q97" s="3">
        <f t="shared" si="16"/>
        <v>78.143349229731314</v>
      </c>
      <c r="R97" s="60">
        <f t="shared" si="22"/>
        <v>64.116509646046723</v>
      </c>
      <c r="S97" s="51">
        <f t="shared" si="17"/>
        <v>166.31490400290886</v>
      </c>
      <c r="T97" s="60">
        <f t="shared" si="23"/>
        <v>128.74777908958291</v>
      </c>
      <c r="U97" s="4">
        <f t="shared" si="26"/>
        <v>273.03121041653208</v>
      </c>
      <c r="V97" s="60">
        <f t="shared" si="24"/>
        <v>96.329218996375232</v>
      </c>
      <c r="W97" s="56">
        <f t="shared" si="18"/>
        <v>119.91721254310522</v>
      </c>
      <c r="X97" s="60">
        <f t="shared" si="25"/>
        <v>129.33732643998428</v>
      </c>
      <c r="Y97" s="5">
        <f t="shared" si="19"/>
        <v>102.67682718925522</v>
      </c>
      <c r="Z97" s="35">
        <v>95</v>
      </c>
    </row>
    <row r="98" spans="1:26" ht="15" customHeight="1">
      <c r="A98" s="27" t="s">
        <v>301</v>
      </c>
      <c r="B98" s="19" t="s">
        <v>302</v>
      </c>
      <c r="C98" s="19" t="s">
        <v>633</v>
      </c>
      <c r="D98" s="18"/>
      <c r="E98" s="87">
        <v>5988</v>
      </c>
      <c r="F98" s="78">
        <v>11.291460832745237</v>
      </c>
      <c r="G98" s="1">
        <v>17664</v>
      </c>
      <c r="H98" s="1">
        <v>358.8988161290323</v>
      </c>
      <c r="I98" s="2">
        <v>24.381713052244045</v>
      </c>
      <c r="J98" s="47">
        <v>20.64</v>
      </c>
      <c r="K98" s="2">
        <v>4.4923179692718769</v>
      </c>
      <c r="L98" s="2">
        <v>96.610169491525426</v>
      </c>
      <c r="M98" s="60">
        <f t="shared" si="14"/>
        <v>120.46921536408352</v>
      </c>
      <c r="N98" s="60">
        <f t="shared" si="20"/>
        <v>95.800320845724968</v>
      </c>
      <c r="O98" s="3">
        <f t="shared" si="15"/>
        <v>87.048684037725408</v>
      </c>
      <c r="P98" s="60">
        <f t="shared" si="21"/>
        <v>87.762139829821407</v>
      </c>
      <c r="Q98" s="3">
        <f t="shared" si="16"/>
        <v>130.02627072690331</v>
      </c>
      <c r="R98" s="60">
        <f t="shared" si="22"/>
        <v>114.32139834219528</v>
      </c>
      <c r="S98" s="51">
        <f t="shared" si="17"/>
        <v>113.31411519093535</v>
      </c>
      <c r="T98" s="60">
        <f t="shared" si="23"/>
        <v>99.020136677349242</v>
      </c>
      <c r="U98" s="4">
        <f t="shared" si="26"/>
        <v>270.77972930992809</v>
      </c>
      <c r="V98" s="60">
        <f t="shared" si="24"/>
        <v>96.239610102594867</v>
      </c>
      <c r="W98" s="56">
        <f t="shared" si="18"/>
        <v>115.85222228740675</v>
      </c>
      <c r="X98" s="60">
        <f t="shared" si="25"/>
        <v>122.75874057802494</v>
      </c>
      <c r="Y98" s="5">
        <f t="shared" si="19"/>
        <v>102.65039106261844</v>
      </c>
      <c r="Z98" s="35">
        <v>96</v>
      </c>
    </row>
    <row r="99" spans="1:26" ht="15" customHeight="1">
      <c r="A99" s="27" t="s">
        <v>103</v>
      </c>
      <c r="B99" s="18" t="s">
        <v>606</v>
      </c>
      <c r="C99" s="18" t="s">
        <v>635</v>
      </c>
      <c r="D99" s="16"/>
      <c r="E99" s="85">
        <v>263</v>
      </c>
      <c r="F99" s="78">
        <v>4.7619047619047619</v>
      </c>
      <c r="G99" s="11">
        <v>18567.921427936886</v>
      </c>
      <c r="H99" s="11" t="s">
        <v>603</v>
      </c>
      <c r="I99" s="12">
        <v>25.715943210561392</v>
      </c>
      <c r="J99" s="49">
        <v>26.87</v>
      </c>
      <c r="K99" s="2">
        <v>4.5627376425855513</v>
      </c>
      <c r="L99" s="12">
        <v>84.17</v>
      </c>
      <c r="M99" s="60">
        <f t="shared" si="14"/>
        <v>285.65741963537096</v>
      </c>
      <c r="N99" s="60">
        <f t="shared" si="20"/>
        <v>136.01987907330874</v>
      </c>
      <c r="O99" s="3">
        <f t="shared" si="15"/>
        <v>91.503234013688242</v>
      </c>
      <c r="P99" s="60">
        <f t="shared" si="21"/>
        <v>93.04383904516132</v>
      </c>
      <c r="Q99" s="3">
        <f t="shared" si="16"/>
        <v>123.28006778358208</v>
      </c>
      <c r="R99" s="60">
        <f t="shared" si="22"/>
        <v>107.79338569145176</v>
      </c>
      <c r="S99" s="51">
        <f t="shared" si="17"/>
        <v>87.041434221842422</v>
      </c>
      <c r="T99" s="60">
        <f t="shared" si="23"/>
        <v>84.284037789638944</v>
      </c>
      <c r="U99" s="4">
        <f t="shared" si="26"/>
        <v>266.60061107617292</v>
      </c>
      <c r="V99" s="60">
        <f t="shared" si="24"/>
        <v>96.073281297611459</v>
      </c>
      <c r="W99" s="56">
        <f t="shared" si="18"/>
        <v>100.93431779753166</v>
      </c>
      <c r="X99" s="60">
        <f t="shared" si="25"/>
        <v>98.61631725251334</v>
      </c>
      <c r="Y99" s="5">
        <f t="shared" si="19"/>
        <v>102.63845669161427</v>
      </c>
      <c r="Z99" s="35">
        <v>97</v>
      </c>
    </row>
    <row r="100" spans="1:26" ht="15" customHeight="1">
      <c r="A100" s="24" t="s">
        <v>327</v>
      </c>
      <c r="B100" s="16" t="s">
        <v>328</v>
      </c>
      <c r="C100" s="16" t="s">
        <v>639</v>
      </c>
      <c r="D100" s="19"/>
      <c r="E100" s="85">
        <v>894</v>
      </c>
      <c r="F100" s="78">
        <v>10.487804878048781</v>
      </c>
      <c r="G100" s="11">
        <v>19579.273456318664</v>
      </c>
      <c r="H100" s="11" t="s">
        <v>603</v>
      </c>
      <c r="I100" s="12">
        <v>26.302438952200756</v>
      </c>
      <c r="J100" s="47">
        <v>14.754098360655737</v>
      </c>
      <c r="K100" s="6">
        <v>3.6912751677852351</v>
      </c>
      <c r="L100" s="6">
        <v>80</v>
      </c>
      <c r="M100" s="60">
        <f t="shared" si="14"/>
        <v>129.70048953543974</v>
      </c>
      <c r="N100" s="60">
        <f t="shared" si="20"/>
        <v>98.047925453375427</v>
      </c>
      <c r="O100" s="3">
        <f t="shared" si="15"/>
        <v>96.48720498116549</v>
      </c>
      <c r="P100" s="60">
        <f t="shared" si="21"/>
        <v>98.95326551702658</v>
      </c>
      <c r="Q100" s="3">
        <f t="shared" si="16"/>
        <v>120.53115028146453</v>
      </c>
      <c r="R100" s="60">
        <f t="shared" si="22"/>
        <v>105.13337555234985</v>
      </c>
      <c r="S100" s="51">
        <f t="shared" si="17"/>
        <v>158.51889287777252</v>
      </c>
      <c r="T100" s="60">
        <f t="shared" si="23"/>
        <v>124.37507000044022</v>
      </c>
      <c r="U100" s="4">
        <f t="shared" si="26"/>
        <v>329.54157801880206</v>
      </c>
      <c r="V100" s="60">
        <f t="shared" si="24"/>
        <v>98.5783302650011</v>
      </c>
      <c r="W100" s="56">
        <f t="shared" si="18"/>
        <v>95.933770034484169</v>
      </c>
      <c r="X100" s="60">
        <f t="shared" si="25"/>
        <v>90.523669854424014</v>
      </c>
      <c r="Y100" s="5">
        <f t="shared" si="19"/>
        <v>102.6019394404362</v>
      </c>
      <c r="Z100" s="35">
        <v>98</v>
      </c>
    </row>
    <row r="101" spans="1:26" ht="15" customHeight="1">
      <c r="A101" s="24" t="s">
        <v>423</v>
      </c>
      <c r="B101" s="16" t="s">
        <v>424</v>
      </c>
      <c r="C101" s="16" t="s">
        <v>634</v>
      </c>
      <c r="D101" s="16"/>
      <c r="E101" s="85">
        <v>8953</v>
      </c>
      <c r="F101" s="78">
        <v>10.362567368936796</v>
      </c>
      <c r="G101" s="1">
        <v>24965</v>
      </c>
      <c r="H101" s="1">
        <v>656.74306319444452</v>
      </c>
      <c r="I101" s="2">
        <v>31.567862040189603</v>
      </c>
      <c r="J101" s="47">
        <v>20.56451612903226</v>
      </c>
      <c r="K101" s="2">
        <v>5.6405674075728811</v>
      </c>
      <c r="L101" s="2">
        <v>88.775510204081627</v>
      </c>
      <c r="M101" s="60">
        <f t="shared" si="14"/>
        <v>131.26799357779851</v>
      </c>
      <c r="N101" s="60">
        <f t="shared" si="20"/>
        <v>98.429576918028943</v>
      </c>
      <c r="O101" s="3">
        <f t="shared" si="15"/>
        <v>123.02821540997593</v>
      </c>
      <c r="P101" s="60">
        <f t="shared" si="21"/>
        <v>130.42257997361807</v>
      </c>
      <c r="Q101" s="3">
        <f t="shared" si="16"/>
        <v>100.42692210453271</v>
      </c>
      <c r="R101" s="60">
        <f t="shared" si="22"/>
        <v>85.679372022501354</v>
      </c>
      <c r="S101" s="51">
        <f t="shared" si="17"/>
        <v>113.73004464904797</v>
      </c>
      <c r="T101" s="60">
        <f t="shared" si="23"/>
        <v>99.253427586345907</v>
      </c>
      <c r="U101" s="4">
        <f t="shared" si="26"/>
        <v>215.65714152452443</v>
      </c>
      <c r="V101" s="60">
        <f t="shared" si="24"/>
        <v>94.045732437233681</v>
      </c>
      <c r="W101" s="56">
        <f t="shared" si="18"/>
        <v>106.45711725765462</v>
      </c>
      <c r="X101" s="60">
        <f t="shared" si="25"/>
        <v>107.55415182563922</v>
      </c>
      <c r="Y101" s="5">
        <f t="shared" si="19"/>
        <v>102.56414012722786</v>
      </c>
      <c r="Z101" s="35">
        <v>99</v>
      </c>
    </row>
    <row r="102" spans="1:26" ht="15" customHeight="1">
      <c r="A102" s="24" t="s">
        <v>182</v>
      </c>
      <c r="B102" s="16" t="s">
        <v>183</v>
      </c>
      <c r="C102" s="16" t="s">
        <v>632</v>
      </c>
      <c r="D102" s="16"/>
      <c r="E102" s="85">
        <v>8861</v>
      </c>
      <c r="F102" s="78">
        <v>10.48097631012204</v>
      </c>
      <c r="G102" s="1">
        <v>22165</v>
      </c>
      <c r="H102" s="1">
        <v>685.71428775510219</v>
      </c>
      <c r="I102" s="2">
        <v>37.124166266912816</v>
      </c>
      <c r="J102" s="47">
        <v>14.216478190630049</v>
      </c>
      <c r="K102" s="2">
        <v>6.0602640785464397</v>
      </c>
      <c r="L102" s="2">
        <v>90.277777777777786</v>
      </c>
      <c r="M102" s="60">
        <f t="shared" si="14"/>
        <v>129.78499202611602</v>
      </c>
      <c r="N102" s="60">
        <f t="shared" si="20"/>
        <v>98.068499881550395</v>
      </c>
      <c r="O102" s="3">
        <f t="shared" si="15"/>
        <v>109.22973741486547</v>
      </c>
      <c r="P102" s="60">
        <f t="shared" si="21"/>
        <v>114.06191261262222</v>
      </c>
      <c r="Q102" s="3">
        <f t="shared" si="16"/>
        <v>85.396213327012177</v>
      </c>
      <c r="R102" s="60">
        <f t="shared" si="22"/>
        <v>71.134796670460446</v>
      </c>
      <c r="S102" s="51">
        <f t="shared" si="17"/>
        <v>164.51355294747961</v>
      </c>
      <c r="T102" s="60">
        <f t="shared" si="23"/>
        <v>127.73741827731887</v>
      </c>
      <c r="U102" s="4">
        <f t="shared" si="26"/>
        <v>200.72205236068299</v>
      </c>
      <c r="V102" s="60">
        <f t="shared" si="24"/>
        <v>93.45131624846023</v>
      </c>
      <c r="W102" s="56">
        <f t="shared" si="18"/>
        <v>108.25859465697</v>
      </c>
      <c r="X102" s="60">
        <f t="shared" si="25"/>
        <v>110.46957671089253</v>
      </c>
      <c r="Y102" s="5">
        <f t="shared" si="19"/>
        <v>102.48725340021744</v>
      </c>
      <c r="Z102" s="35">
        <v>100</v>
      </c>
    </row>
    <row r="103" spans="1:26" ht="15" customHeight="1">
      <c r="A103" s="24" t="s">
        <v>456</v>
      </c>
      <c r="B103" s="16" t="s">
        <v>457</v>
      </c>
      <c r="C103" s="16" t="s">
        <v>639</v>
      </c>
      <c r="D103" s="16"/>
      <c r="E103" s="85">
        <v>2369</v>
      </c>
      <c r="F103" s="78">
        <v>9.9356025758969633</v>
      </c>
      <c r="G103" s="1">
        <v>18725</v>
      </c>
      <c r="H103" s="1">
        <v>348.04345652173907</v>
      </c>
      <c r="I103" s="2">
        <v>22.304520578162183</v>
      </c>
      <c r="J103" s="47">
        <v>20.5761316872428</v>
      </c>
      <c r="K103" s="2">
        <v>4.5588856057408185</v>
      </c>
      <c r="L103" s="2">
        <v>84.615384615384613</v>
      </c>
      <c r="M103" s="60">
        <f t="shared" si="14"/>
        <v>136.90900138608831</v>
      </c>
      <c r="N103" s="60">
        <f t="shared" si="20"/>
        <v>99.803033594361381</v>
      </c>
      <c r="O103" s="3">
        <f t="shared" si="15"/>
        <v>92.277321592301192</v>
      </c>
      <c r="P103" s="60">
        <f t="shared" si="21"/>
        <v>93.961664140541615</v>
      </c>
      <c r="Q103" s="3">
        <f t="shared" si="16"/>
        <v>142.13545684638854</v>
      </c>
      <c r="R103" s="60">
        <f t="shared" si="22"/>
        <v>126.03894091278551</v>
      </c>
      <c r="S103" s="51">
        <f t="shared" si="17"/>
        <v>113.66584220448802</v>
      </c>
      <c r="T103" s="60">
        <f t="shared" si="23"/>
        <v>99.217417040905914</v>
      </c>
      <c r="U103" s="4">
        <f t="shared" si="26"/>
        <v>266.82587563981991</v>
      </c>
      <c r="V103" s="60">
        <f t="shared" si="24"/>
        <v>96.082246821815545</v>
      </c>
      <c r="W103" s="56">
        <f t="shared" si="18"/>
        <v>101.46841061339671</v>
      </c>
      <c r="X103" s="60">
        <f t="shared" si="25"/>
        <v>99.480667528014848</v>
      </c>
      <c r="Y103" s="5">
        <f t="shared" si="19"/>
        <v>102.4306616730708</v>
      </c>
      <c r="Z103" s="35">
        <v>101</v>
      </c>
    </row>
    <row r="104" spans="1:26" ht="15" customHeight="1">
      <c r="A104" s="27" t="s">
        <v>414</v>
      </c>
      <c r="B104" s="19" t="s">
        <v>415</v>
      </c>
      <c r="C104" s="19" t="s">
        <v>636</v>
      </c>
      <c r="D104" s="16"/>
      <c r="E104" s="87">
        <v>8650</v>
      </c>
      <c r="F104" s="78">
        <v>12.078947368421053</v>
      </c>
      <c r="G104" s="1">
        <v>21675</v>
      </c>
      <c r="H104" s="1">
        <v>721.09877582417585</v>
      </c>
      <c r="I104" s="2">
        <v>39.922423575040881</v>
      </c>
      <c r="J104" s="47">
        <v>13.586956521739129</v>
      </c>
      <c r="K104" s="2">
        <v>3.8034682080924855</v>
      </c>
      <c r="L104" s="2">
        <v>91.025641025641022</v>
      </c>
      <c r="M104" s="60">
        <f t="shared" si="14"/>
        <v>112.61522923689279</v>
      </c>
      <c r="N104" s="60">
        <f t="shared" si="20"/>
        <v>93.888054447802205</v>
      </c>
      <c r="O104" s="3">
        <f t="shared" si="15"/>
        <v>106.81500376572113</v>
      </c>
      <c r="P104" s="60">
        <f t="shared" si="21"/>
        <v>111.19879582444794</v>
      </c>
      <c r="Q104" s="3">
        <f t="shared" si="16"/>
        <v>79.410590295394144</v>
      </c>
      <c r="R104" s="60">
        <f t="shared" si="22"/>
        <v>65.342764737642881</v>
      </c>
      <c r="S104" s="51">
        <f t="shared" si="17"/>
        <v>172.13592564301069</v>
      </c>
      <c r="T104" s="60">
        <f t="shared" si="23"/>
        <v>132.01273520947615</v>
      </c>
      <c r="U104" s="4">
        <f t="shared" si="26"/>
        <v>319.82090480089164</v>
      </c>
      <c r="V104" s="60">
        <f t="shared" si="24"/>
        <v>98.191447705204155</v>
      </c>
      <c r="W104" s="56">
        <f t="shared" si="18"/>
        <v>109.15541141744191</v>
      </c>
      <c r="X104" s="60">
        <f t="shared" si="25"/>
        <v>111.92094207466876</v>
      </c>
      <c r="Y104" s="5">
        <f t="shared" si="19"/>
        <v>102.09245666654034</v>
      </c>
      <c r="Z104" s="35">
        <v>102</v>
      </c>
    </row>
    <row r="105" spans="1:26" ht="15" customHeight="1">
      <c r="A105" s="24" t="s">
        <v>394</v>
      </c>
      <c r="B105" s="16" t="s">
        <v>395</v>
      </c>
      <c r="C105" s="16" t="s">
        <v>636</v>
      </c>
      <c r="D105" s="20"/>
      <c r="E105" s="85">
        <v>5862</v>
      </c>
      <c r="F105" s="78">
        <v>12.120031176929071</v>
      </c>
      <c r="G105" s="1">
        <v>22473</v>
      </c>
      <c r="H105" s="1">
        <v>550.17916000000002</v>
      </c>
      <c r="I105" s="2">
        <v>29.378142304098247</v>
      </c>
      <c r="J105" s="47">
        <v>17.199017199017199</v>
      </c>
      <c r="K105" s="2">
        <v>6.0218355510064825</v>
      </c>
      <c r="L105" s="2">
        <v>87.096774193548384</v>
      </c>
      <c r="M105" s="60">
        <f t="shared" si="14"/>
        <v>112.2334923877449</v>
      </c>
      <c r="N105" s="60">
        <f t="shared" si="20"/>
        <v>93.795110236079296</v>
      </c>
      <c r="O105" s="3">
        <f t="shared" si="15"/>
        <v>110.74756999432762</v>
      </c>
      <c r="P105" s="60">
        <f t="shared" si="21"/>
        <v>115.86158602233176</v>
      </c>
      <c r="Q105" s="3">
        <f t="shared" si="16"/>
        <v>107.91231076835327</v>
      </c>
      <c r="R105" s="60">
        <f t="shared" si="22"/>
        <v>92.922663145477301</v>
      </c>
      <c r="S105" s="51">
        <f t="shared" si="17"/>
        <v>135.98470833987838</v>
      </c>
      <c r="T105" s="60">
        <f t="shared" si="23"/>
        <v>111.73585849039442</v>
      </c>
      <c r="U105" s="4">
        <f t="shared" si="26"/>
        <v>202.00296627001916</v>
      </c>
      <c r="V105" s="60">
        <f t="shared" si="24"/>
        <v>93.50229659118078</v>
      </c>
      <c r="W105" s="56">
        <f t="shared" si="18"/>
        <v>104.44402382786583</v>
      </c>
      <c r="X105" s="60">
        <f t="shared" si="25"/>
        <v>104.2962576751067</v>
      </c>
      <c r="Y105" s="5">
        <f t="shared" si="19"/>
        <v>102.01896202676171</v>
      </c>
      <c r="Z105" s="35">
        <v>103</v>
      </c>
    </row>
    <row r="106" spans="1:26" ht="15" customHeight="1">
      <c r="A106" s="24" t="s">
        <v>176</v>
      </c>
      <c r="B106" s="16" t="s">
        <v>177</v>
      </c>
      <c r="C106" s="16" t="s">
        <v>639</v>
      </c>
      <c r="D106" s="16"/>
      <c r="E106" s="85">
        <v>1545</v>
      </c>
      <c r="F106" s="78">
        <v>9.3369418132611646</v>
      </c>
      <c r="G106" s="1">
        <v>17876</v>
      </c>
      <c r="H106" s="1">
        <v>401.42857142857144</v>
      </c>
      <c r="I106" s="2">
        <v>26.947543394175749</v>
      </c>
      <c r="J106" s="47">
        <v>21.621621621621621</v>
      </c>
      <c r="K106" s="2">
        <v>6.2135922330097086</v>
      </c>
      <c r="L106" s="2">
        <v>100</v>
      </c>
      <c r="M106" s="60">
        <f t="shared" si="14"/>
        <v>145.68725542480271</v>
      </c>
      <c r="N106" s="60">
        <f t="shared" si="20"/>
        <v>101.94033813740717</v>
      </c>
      <c r="O106" s="3">
        <f t="shared" si="15"/>
        <v>88.093425943069477</v>
      </c>
      <c r="P106" s="60">
        <f t="shared" si="21"/>
        <v>89.000876072868238</v>
      </c>
      <c r="Q106" s="3">
        <f t="shared" si="16"/>
        <v>117.64572286770876</v>
      </c>
      <c r="R106" s="60">
        <f t="shared" si="22"/>
        <v>102.34127059819222</v>
      </c>
      <c r="S106" s="51">
        <f t="shared" si="17"/>
        <v>108.16965436126689</v>
      </c>
      <c r="T106" s="60">
        <f t="shared" si="23"/>
        <v>96.134657133060315</v>
      </c>
      <c r="U106" s="4">
        <f t="shared" si="26"/>
        <v>195.76898484443308</v>
      </c>
      <c r="V106" s="60">
        <f t="shared" si="24"/>
        <v>93.254184280686331</v>
      </c>
      <c r="W106" s="56">
        <f t="shared" si="18"/>
        <v>119.91721254310522</v>
      </c>
      <c r="X106" s="60">
        <f t="shared" si="25"/>
        <v>129.33732643998428</v>
      </c>
      <c r="Y106" s="5">
        <f t="shared" si="19"/>
        <v>102.00144211036641</v>
      </c>
      <c r="Z106" s="35">
        <v>104</v>
      </c>
    </row>
    <row r="107" spans="1:26" ht="15" customHeight="1">
      <c r="A107" s="24" t="s">
        <v>90</v>
      </c>
      <c r="B107" s="16" t="s">
        <v>91</v>
      </c>
      <c r="C107" s="16" t="s">
        <v>633</v>
      </c>
      <c r="D107" s="16"/>
      <c r="E107" s="85">
        <v>3285</v>
      </c>
      <c r="F107" s="78">
        <v>11.058344640434193</v>
      </c>
      <c r="G107" s="1">
        <v>17511</v>
      </c>
      <c r="H107" s="1">
        <v>341.4</v>
      </c>
      <c r="I107" s="2">
        <v>23.39557992119239</v>
      </c>
      <c r="J107" s="47">
        <v>23.990498812351543</v>
      </c>
      <c r="K107" s="2">
        <v>2.9832572298325721</v>
      </c>
      <c r="L107" s="2">
        <v>93.333333333333329</v>
      </c>
      <c r="M107" s="60">
        <f t="shared" si="14"/>
        <v>123.00877491748081</v>
      </c>
      <c r="N107" s="60">
        <f t="shared" si="20"/>
        <v>96.418645645494166</v>
      </c>
      <c r="O107" s="3">
        <f t="shared" si="15"/>
        <v>86.294695775849718</v>
      </c>
      <c r="P107" s="60">
        <f t="shared" si="21"/>
        <v>86.868146220452701</v>
      </c>
      <c r="Q107" s="3">
        <f t="shared" si="16"/>
        <v>135.5069304883971</v>
      </c>
      <c r="R107" s="60">
        <f t="shared" si="22"/>
        <v>119.62479887106207</v>
      </c>
      <c r="S107" s="51">
        <f t="shared" si="17"/>
        <v>97.488733178685294</v>
      </c>
      <c r="T107" s="60">
        <f t="shared" si="23"/>
        <v>90.143829210187846</v>
      </c>
      <c r="U107" s="4">
        <f t="shared" si="26"/>
        <v>407.75184638095516</v>
      </c>
      <c r="V107" s="60">
        <f t="shared" si="24"/>
        <v>101.69109706088557</v>
      </c>
      <c r="W107" s="56">
        <f t="shared" si="18"/>
        <v>111.92273170689819</v>
      </c>
      <c r="X107" s="60">
        <f t="shared" si="25"/>
        <v>116.39944091146418</v>
      </c>
      <c r="Y107" s="5">
        <f t="shared" si="19"/>
        <v>101.85765965325774</v>
      </c>
      <c r="Z107" s="35">
        <v>105</v>
      </c>
    </row>
    <row r="108" spans="1:26" ht="15" customHeight="1">
      <c r="A108" s="24" t="s">
        <v>159</v>
      </c>
      <c r="B108" s="16" t="s">
        <v>23</v>
      </c>
      <c r="C108" s="16" t="s">
        <v>632</v>
      </c>
      <c r="D108" s="16" t="s">
        <v>650</v>
      </c>
      <c r="E108" s="85">
        <v>64892</v>
      </c>
      <c r="F108" s="78">
        <v>11.284666879183934</v>
      </c>
      <c r="G108" s="1">
        <v>27748</v>
      </c>
      <c r="H108" s="1">
        <v>805.64946291629167</v>
      </c>
      <c r="I108" s="6">
        <v>34.841406786058457</v>
      </c>
      <c r="J108" s="47">
        <v>19.208886480628557</v>
      </c>
      <c r="K108" s="6">
        <v>15.769278185292485</v>
      </c>
      <c r="L108" s="6">
        <v>83.597883597883595</v>
      </c>
      <c r="M108" s="60">
        <f t="shared" si="14"/>
        <v>120.54174406727989</v>
      </c>
      <c r="N108" s="60">
        <f t="shared" si="20"/>
        <v>95.81797992988443</v>
      </c>
      <c r="O108" s="3">
        <f t="shared" si="15"/>
        <v>136.74291693154464</v>
      </c>
      <c r="P108" s="60">
        <f t="shared" si="21"/>
        <v>146.68391471135072</v>
      </c>
      <c r="Q108" s="3">
        <f t="shared" si="16"/>
        <v>90.9912519199803</v>
      </c>
      <c r="R108" s="60">
        <f t="shared" si="22"/>
        <v>76.548876712694209</v>
      </c>
      <c r="S108" s="51">
        <f t="shared" si="17"/>
        <v>121.75632043531006</v>
      </c>
      <c r="T108" s="60">
        <f t="shared" si="23"/>
        <v>103.75528995149747</v>
      </c>
      <c r="U108" s="4">
        <f t="shared" si="26"/>
        <v>77.139145457405263</v>
      </c>
      <c r="V108" s="60">
        <f t="shared" si="24"/>
        <v>88.532719532155411</v>
      </c>
      <c r="W108" s="56">
        <f t="shared" si="18"/>
        <v>100.24825175561176</v>
      </c>
      <c r="X108" s="60">
        <f t="shared" si="25"/>
        <v>97.506020774577706</v>
      </c>
      <c r="Y108" s="5">
        <f t="shared" si="19"/>
        <v>101.47413360202665</v>
      </c>
      <c r="Z108" s="35">
        <v>106</v>
      </c>
    </row>
    <row r="109" spans="1:26" ht="15" customHeight="1">
      <c r="A109" s="24" t="s">
        <v>178</v>
      </c>
      <c r="B109" s="16" t="s">
        <v>179</v>
      </c>
      <c r="C109" s="16" t="s">
        <v>632</v>
      </c>
      <c r="D109" s="16"/>
      <c r="E109" s="85">
        <v>1807</v>
      </c>
      <c r="F109" s="78">
        <v>9.5483870967741939</v>
      </c>
      <c r="G109" s="1">
        <v>23761</v>
      </c>
      <c r="H109" s="1">
        <v>623.91303913043487</v>
      </c>
      <c r="I109" s="6">
        <v>31.509433397437896</v>
      </c>
      <c r="J109" s="47">
        <v>19.2</v>
      </c>
      <c r="K109" s="6">
        <v>5.4233536247924734</v>
      </c>
      <c r="L109" s="6">
        <v>85</v>
      </c>
      <c r="M109" s="60">
        <f t="shared" si="14"/>
        <v>142.46106835097328</v>
      </c>
      <c r="N109" s="60">
        <f t="shared" si="20"/>
        <v>101.15483520491046</v>
      </c>
      <c r="O109" s="3">
        <f t="shared" si="15"/>
        <v>117.09486987207842</v>
      </c>
      <c r="P109" s="60">
        <f t="shared" si="21"/>
        <v>123.38749300838984</v>
      </c>
      <c r="Q109" s="3">
        <f t="shared" si="16"/>
        <v>100.6131459785163</v>
      </c>
      <c r="R109" s="60">
        <f t="shared" si="22"/>
        <v>85.859572917056255</v>
      </c>
      <c r="S109" s="51">
        <f t="shared" si="17"/>
        <v>121.81267383025552</v>
      </c>
      <c r="T109" s="60">
        <f t="shared" si="23"/>
        <v>103.78689803906003</v>
      </c>
      <c r="U109" s="4">
        <f t="shared" si="26"/>
        <v>224.29454685247669</v>
      </c>
      <c r="V109" s="60">
        <f t="shared" si="24"/>
        <v>94.389500961117889</v>
      </c>
      <c r="W109" s="56">
        <f t="shared" si="18"/>
        <v>101.92963066163944</v>
      </c>
      <c r="X109" s="60">
        <f t="shared" si="25"/>
        <v>100.22708400081409</v>
      </c>
      <c r="Y109" s="5">
        <f t="shared" si="19"/>
        <v>101.46756402189141</v>
      </c>
      <c r="Z109" s="35">
        <v>107</v>
      </c>
    </row>
    <row r="110" spans="1:26" ht="15" customHeight="1">
      <c r="A110" s="27" t="s">
        <v>549</v>
      </c>
      <c r="B110" s="19" t="s">
        <v>550</v>
      </c>
      <c r="C110" s="19" t="s">
        <v>635</v>
      </c>
      <c r="D110" s="19"/>
      <c r="E110" s="87">
        <v>7951</v>
      </c>
      <c r="F110" s="78">
        <v>10.762331838565023</v>
      </c>
      <c r="G110" s="1">
        <v>19449</v>
      </c>
      <c r="H110" s="1">
        <v>384.14120639534877</v>
      </c>
      <c r="I110" s="2">
        <v>23.701447255613068</v>
      </c>
      <c r="J110" s="47">
        <v>22.286541244573083</v>
      </c>
      <c r="K110" s="2">
        <v>7.2695258458055596</v>
      </c>
      <c r="L110" s="2">
        <v>89.333333333333329</v>
      </c>
      <c r="M110" s="60">
        <f t="shared" si="14"/>
        <v>126.39207257676135</v>
      </c>
      <c r="N110" s="60">
        <f t="shared" si="20"/>
        <v>97.242401420362981</v>
      </c>
      <c r="O110" s="3">
        <f t="shared" si="15"/>
        <v>95.845213759608313</v>
      </c>
      <c r="P110" s="60">
        <f t="shared" si="21"/>
        <v>98.192065272456247</v>
      </c>
      <c r="Q110" s="3">
        <f t="shared" si="16"/>
        <v>133.75821264948124</v>
      </c>
      <c r="R110" s="60">
        <f t="shared" si="22"/>
        <v>117.93263925610042</v>
      </c>
      <c r="S110" s="51">
        <f t="shared" si="17"/>
        <v>104.94240949615363</v>
      </c>
      <c r="T110" s="60">
        <f t="shared" si="23"/>
        <v>94.324525935444427</v>
      </c>
      <c r="U110" s="4">
        <f t="shared" si="26"/>
        <v>167.33259768179121</v>
      </c>
      <c r="V110" s="60">
        <f t="shared" si="24"/>
        <v>92.12241675695256</v>
      </c>
      <c r="W110" s="56">
        <f t="shared" si="18"/>
        <v>107.12604320517397</v>
      </c>
      <c r="X110" s="60">
        <f t="shared" si="25"/>
        <v>108.63670959435211</v>
      </c>
      <c r="Y110" s="5">
        <f t="shared" si="19"/>
        <v>101.40845970594478</v>
      </c>
      <c r="Z110" s="35">
        <v>108</v>
      </c>
    </row>
    <row r="111" spans="1:26" ht="15" customHeight="1">
      <c r="A111" s="24" t="s">
        <v>123</v>
      </c>
      <c r="B111" s="16" t="s">
        <v>124</v>
      </c>
      <c r="C111" s="16" t="s">
        <v>635</v>
      </c>
      <c r="D111" s="16"/>
      <c r="E111" s="85">
        <v>2418</v>
      </c>
      <c r="F111" s="78">
        <v>9.5276872964169375</v>
      </c>
      <c r="G111" s="1">
        <v>18724</v>
      </c>
      <c r="H111" s="1">
        <v>408.87881212121215</v>
      </c>
      <c r="I111" s="2">
        <v>26.204580994736947</v>
      </c>
      <c r="J111" s="47">
        <v>27.374301675977652</v>
      </c>
      <c r="K111" s="2">
        <v>5.4590570719602978</v>
      </c>
      <c r="L111" s="2">
        <v>100</v>
      </c>
      <c r="M111" s="60">
        <f t="shared" si="14"/>
        <v>142.77057847465835</v>
      </c>
      <c r="N111" s="60">
        <f t="shared" si="20"/>
        <v>101.23019385716104</v>
      </c>
      <c r="O111" s="3">
        <f t="shared" si="15"/>
        <v>92.272393564445792</v>
      </c>
      <c r="P111" s="60">
        <f t="shared" si="21"/>
        <v>93.955821045055544</v>
      </c>
      <c r="Q111" s="3">
        <f t="shared" si="16"/>
        <v>120.98125983214487</v>
      </c>
      <c r="R111" s="60">
        <f t="shared" si="22"/>
        <v>105.56892735322928</v>
      </c>
      <c r="S111" s="51">
        <f t="shared" si="17"/>
        <v>85.437917840780031</v>
      </c>
      <c r="T111" s="60">
        <f t="shared" si="23"/>
        <v>83.38464057976924</v>
      </c>
      <c r="U111" s="4">
        <f t="shared" si="26"/>
        <v>222.82761064023026</v>
      </c>
      <c r="V111" s="60">
        <f t="shared" si="24"/>
        <v>94.331116935224813</v>
      </c>
      <c r="W111" s="56">
        <f t="shared" si="18"/>
        <v>119.91721254310522</v>
      </c>
      <c r="X111" s="60">
        <f t="shared" si="25"/>
        <v>129.33732643998428</v>
      </c>
      <c r="Y111" s="5">
        <f t="shared" si="19"/>
        <v>101.30133770173737</v>
      </c>
      <c r="Z111" s="35">
        <v>109</v>
      </c>
    </row>
    <row r="112" spans="1:26" ht="15" customHeight="1">
      <c r="A112" s="24" t="s">
        <v>264</v>
      </c>
      <c r="B112" s="16" t="s">
        <v>20</v>
      </c>
      <c r="C112" s="16" t="s">
        <v>634</v>
      </c>
      <c r="D112" s="16" t="s">
        <v>650</v>
      </c>
      <c r="E112" s="85">
        <v>23119</v>
      </c>
      <c r="F112" s="78">
        <v>10.109512173047335</v>
      </c>
      <c r="G112" s="1">
        <v>24446</v>
      </c>
      <c r="H112" s="1">
        <v>673.83521230158726</v>
      </c>
      <c r="I112" s="2">
        <v>33.077078244371464</v>
      </c>
      <c r="J112" s="47">
        <v>21.039480259870064</v>
      </c>
      <c r="K112" s="2">
        <v>8.8022838358060476</v>
      </c>
      <c r="L112" s="2">
        <v>90.610328638497649</v>
      </c>
      <c r="M112" s="60">
        <f t="shared" si="14"/>
        <v>134.55381462042092</v>
      </c>
      <c r="N112" s="60">
        <f t="shared" si="20"/>
        <v>99.229599361109308</v>
      </c>
      <c r="O112" s="3">
        <f t="shared" si="15"/>
        <v>120.47056895302509</v>
      </c>
      <c r="P112" s="60">
        <f t="shared" si="21"/>
        <v>127.39001341634776</v>
      </c>
      <c r="Q112" s="3">
        <f t="shared" si="16"/>
        <v>95.844717562265984</v>
      </c>
      <c r="R112" s="60">
        <f t="shared" si="22"/>
        <v>81.245368261937756</v>
      </c>
      <c r="S112" s="51">
        <f t="shared" si="17"/>
        <v>111.16260043751431</v>
      </c>
      <c r="T112" s="60">
        <f t="shared" si="23"/>
        <v>97.813372350477621</v>
      </c>
      <c r="U112" s="4">
        <f t="shared" si="26"/>
        <v>138.19466247445465</v>
      </c>
      <c r="V112" s="60">
        <f t="shared" si="24"/>
        <v>90.962727637947808</v>
      </c>
      <c r="W112" s="56">
        <f t="shared" si="18"/>
        <v>108.65738037943336</v>
      </c>
      <c r="X112" s="60">
        <f t="shared" si="25"/>
        <v>111.11495245615318</v>
      </c>
      <c r="Y112" s="5">
        <f t="shared" si="19"/>
        <v>101.29267224732889</v>
      </c>
      <c r="Z112" s="35">
        <v>110</v>
      </c>
    </row>
    <row r="113" spans="1:26" ht="15" customHeight="1">
      <c r="A113" s="24" t="s">
        <v>462</v>
      </c>
      <c r="B113" s="16" t="s">
        <v>463</v>
      </c>
      <c r="C113" s="16" t="s">
        <v>634</v>
      </c>
      <c r="D113" s="16"/>
      <c r="E113" s="85">
        <v>4951</v>
      </c>
      <c r="F113" s="78">
        <v>11.827384123601492</v>
      </c>
      <c r="G113" s="1">
        <v>23864</v>
      </c>
      <c r="H113" s="1">
        <v>569.01869856115115</v>
      </c>
      <c r="I113" s="2">
        <v>28.613075690302601</v>
      </c>
      <c r="J113" s="47">
        <v>19.128329297820823</v>
      </c>
      <c r="K113" s="2">
        <v>9.2910523126641085</v>
      </c>
      <c r="L113" s="2">
        <v>84.090909090909093</v>
      </c>
      <c r="M113" s="60">
        <f t="shared" si="14"/>
        <v>115.01050550312983</v>
      </c>
      <c r="N113" s="60">
        <f t="shared" si="20"/>
        <v>94.471249559620588</v>
      </c>
      <c r="O113" s="3">
        <f t="shared" si="15"/>
        <v>117.60245674118427</v>
      </c>
      <c r="P113" s="60">
        <f t="shared" si="21"/>
        <v>123.98933184345505</v>
      </c>
      <c r="Q113" s="3">
        <f t="shared" si="16"/>
        <v>110.79770858716896</v>
      </c>
      <c r="R113" s="60">
        <f t="shared" si="22"/>
        <v>95.714739461874544</v>
      </c>
      <c r="S113" s="51">
        <f t="shared" si="17"/>
        <v>122.26908587397394</v>
      </c>
      <c r="T113" s="60">
        <f t="shared" si="23"/>
        <v>104.04289524839275</v>
      </c>
      <c r="U113" s="4">
        <f t="shared" si="26"/>
        <v>130.92474380275738</v>
      </c>
      <c r="V113" s="60">
        <f t="shared" si="24"/>
        <v>90.673385050025033</v>
      </c>
      <c r="W113" s="56">
        <f t="shared" si="18"/>
        <v>100.83947418397484</v>
      </c>
      <c r="X113" s="60">
        <f t="shared" si="25"/>
        <v>98.462826883288628</v>
      </c>
      <c r="Y113" s="5">
        <f t="shared" si="19"/>
        <v>101.2257380077761</v>
      </c>
      <c r="Z113" s="35">
        <v>111</v>
      </c>
    </row>
    <row r="114" spans="1:26" ht="15" customHeight="1">
      <c r="A114" s="24" t="s">
        <v>136</v>
      </c>
      <c r="B114" s="16" t="s">
        <v>137</v>
      </c>
      <c r="C114" s="16" t="s">
        <v>637</v>
      </c>
      <c r="D114" s="16"/>
      <c r="E114" s="85">
        <v>5227</v>
      </c>
      <c r="F114" s="78">
        <v>12.455089820359282</v>
      </c>
      <c r="G114" s="1">
        <v>18890</v>
      </c>
      <c r="H114" s="1">
        <v>332.08849176470591</v>
      </c>
      <c r="I114" s="2">
        <v>21.096145585899794</v>
      </c>
      <c r="J114" s="47">
        <v>21.314387211367674</v>
      </c>
      <c r="K114" s="2">
        <v>6.4472929022383774</v>
      </c>
      <c r="L114" s="2">
        <v>82.222222222222214</v>
      </c>
      <c r="M114" s="60">
        <f t="shared" si="14"/>
        <v>109.21426071224118</v>
      </c>
      <c r="N114" s="60">
        <f t="shared" si="20"/>
        <v>93.059996220455886</v>
      </c>
      <c r="O114" s="3">
        <f t="shared" si="15"/>
        <v>93.090446188441632</v>
      </c>
      <c r="P114" s="60">
        <f t="shared" si="21"/>
        <v>94.92577489574316</v>
      </c>
      <c r="Q114" s="3">
        <f t="shared" si="16"/>
        <v>150.27689343572274</v>
      </c>
      <c r="R114" s="60">
        <f t="shared" si="22"/>
        <v>133.91706161222518</v>
      </c>
      <c r="S114" s="51">
        <f t="shared" si="17"/>
        <v>109.72885658629417</v>
      </c>
      <c r="T114" s="60">
        <f t="shared" si="23"/>
        <v>97.009198950888859</v>
      </c>
      <c r="U114" s="4">
        <f t="shared" si="26"/>
        <v>188.67277509158052</v>
      </c>
      <c r="V114" s="60">
        <f t="shared" si="24"/>
        <v>92.971755303547056</v>
      </c>
      <c r="W114" s="56">
        <f t="shared" si="18"/>
        <v>98.598596979886494</v>
      </c>
      <c r="X114" s="60">
        <f t="shared" si="25"/>
        <v>94.836298363930695</v>
      </c>
      <c r="Y114" s="5">
        <f t="shared" si="19"/>
        <v>101.12001422446512</v>
      </c>
      <c r="Z114" s="35">
        <v>112</v>
      </c>
    </row>
    <row r="115" spans="1:26" ht="15" customHeight="1">
      <c r="A115" s="24" t="s">
        <v>102</v>
      </c>
      <c r="B115" s="16" t="s">
        <v>605</v>
      </c>
      <c r="C115" s="16" t="s">
        <v>637</v>
      </c>
      <c r="D115" s="16"/>
      <c r="E115" s="85">
        <v>2014</v>
      </c>
      <c r="F115" s="78">
        <v>11.866359447004609</v>
      </c>
      <c r="G115" s="1">
        <v>21792</v>
      </c>
      <c r="H115" s="1">
        <v>588.03572142857149</v>
      </c>
      <c r="I115" s="2">
        <v>32.380821664568913</v>
      </c>
      <c r="J115" s="47">
        <v>22.463768115942027</v>
      </c>
      <c r="K115" s="2">
        <v>5.9086395233366433</v>
      </c>
      <c r="L115" s="2">
        <v>100</v>
      </c>
      <c r="M115" s="60">
        <f t="shared" si="14"/>
        <v>114.63275092163754</v>
      </c>
      <c r="N115" s="60">
        <f t="shared" si="20"/>
        <v>94.379274939198453</v>
      </c>
      <c r="O115" s="3">
        <f t="shared" si="15"/>
        <v>107.39158302480253</v>
      </c>
      <c r="P115" s="60">
        <f t="shared" si="21"/>
        <v>111.88243799631812</v>
      </c>
      <c r="Q115" s="3">
        <f t="shared" si="16"/>
        <v>97.905582969985502</v>
      </c>
      <c r="R115" s="60">
        <f t="shared" si="22"/>
        <v>83.239579756329803</v>
      </c>
      <c r="S115" s="51">
        <f t="shared" si="17"/>
        <v>104.11447115504679</v>
      </c>
      <c r="T115" s="60">
        <f t="shared" si="23"/>
        <v>93.860143131046584</v>
      </c>
      <c r="U115" s="4">
        <f t="shared" si="26"/>
        <v>205.87288137805373</v>
      </c>
      <c r="V115" s="60">
        <f t="shared" si="24"/>
        <v>93.65631911921254</v>
      </c>
      <c r="W115" s="56">
        <f t="shared" si="18"/>
        <v>119.91721254310522</v>
      </c>
      <c r="X115" s="60">
        <f t="shared" si="25"/>
        <v>129.33732643998428</v>
      </c>
      <c r="Y115" s="5">
        <f t="shared" si="19"/>
        <v>101.05918023034829</v>
      </c>
      <c r="Z115" s="35">
        <v>113</v>
      </c>
    </row>
    <row r="116" spans="1:26" ht="15.75" customHeight="1">
      <c r="A116" s="24" t="s">
        <v>362</v>
      </c>
      <c r="B116" s="16" t="s">
        <v>624</v>
      </c>
      <c r="C116" s="16" t="s">
        <v>638</v>
      </c>
      <c r="D116" s="19"/>
      <c r="E116" s="85">
        <v>54</v>
      </c>
      <c r="F116" s="78">
        <v>23.52941176470588</v>
      </c>
      <c r="G116" s="11">
        <v>16734.317769053258</v>
      </c>
      <c r="H116" s="11" t="s">
        <v>603</v>
      </c>
      <c r="I116" s="12">
        <v>22.244928638280903</v>
      </c>
      <c r="J116" s="49">
        <v>26.88</v>
      </c>
      <c r="K116" s="2">
        <v>1.8518518518518516</v>
      </c>
      <c r="L116" s="12">
        <v>95.76</v>
      </c>
      <c r="M116" s="60">
        <f t="shared" si="14"/>
        <v>57.811620640491746</v>
      </c>
      <c r="N116" s="60">
        <f t="shared" si="20"/>
        <v>80.544626345606986</v>
      </c>
      <c r="O116" s="3">
        <f t="shared" si="15"/>
        <v>82.467184106952601</v>
      </c>
      <c r="P116" s="60">
        <f t="shared" si="21"/>
        <v>82.329917782697052</v>
      </c>
      <c r="Q116" s="3">
        <f t="shared" si="16"/>
        <v>142.51622352526257</v>
      </c>
      <c r="R116" s="60">
        <f t="shared" si="22"/>
        <v>126.4073925762701</v>
      </c>
      <c r="S116" s="51">
        <f t="shared" si="17"/>
        <v>87.009052735896802</v>
      </c>
      <c r="T116" s="60">
        <f t="shared" si="23"/>
        <v>84.265875319673</v>
      </c>
      <c r="U116" s="4">
        <f t="shared" si="26"/>
        <v>656.87146759452503</v>
      </c>
      <c r="V116" s="60">
        <f t="shared" si="24"/>
        <v>111.60605198120609</v>
      </c>
      <c r="W116" s="56">
        <f t="shared" si="18"/>
        <v>114.83272273127756</v>
      </c>
      <c r="X116" s="60">
        <f t="shared" si="25"/>
        <v>121.10883124384551</v>
      </c>
      <c r="Y116" s="5">
        <f t="shared" si="19"/>
        <v>101.04378254154977</v>
      </c>
      <c r="Z116" s="35">
        <v>114</v>
      </c>
    </row>
    <row r="117" spans="1:26" ht="15" customHeight="1">
      <c r="A117" s="24" t="s">
        <v>96</v>
      </c>
      <c r="B117" s="16" t="s">
        <v>97</v>
      </c>
      <c r="C117" s="16" t="s">
        <v>638</v>
      </c>
      <c r="D117" s="19"/>
      <c r="E117" s="85">
        <v>16175</v>
      </c>
      <c r="F117" s="78">
        <v>13.772696704774715</v>
      </c>
      <c r="G117" s="1">
        <v>17668</v>
      </c>
      <c r="H117" s="1">
        <v>322.58859256505576</v>
      </c>
      <c r="I117" s="2">
        <v>21.910024398803881</v>
      </c>
      <c r="J117" s="47">
        <v>29.831516352824579</v>
      </c>
      <c r="K117" s="2">
        <v>10.608964451313756</v>
      </c>
      <c r="L117" s="2">
        <v>100</v>
      </c>
      <c r="M117" s="60">
        <f t="shared" si="14"/>
        <v>98.765946567568037</v>
      </c>
      <c r="N117" s="60">
        <f t="shared" si="20"/>
        <v>90.516070151548249</v>
      </c>
      <c r="O117" s="3">
        <f t="shared" si="15"/>
        <v>87.068396149146992</v>
      </c>
      <c r="P117" s="60">
        <f t="shared" si="21"/>
        <v>87.785512211765692</v>
      </c>
      <c r="Q117" s="3">
        <f t="shared" si="16"/>
        <v>144.69464590326189</v>
      </c>
      <c r="R117" s="60">
        <f t="shared" si="22"/>
        <v>128.5153589333037</v>
      </c>
      <c r="S117" s="51">
        <f t="shared" si="17"/>
        <v>78.400417527534017</v>
      </c>
      <c r="T117" s="60">
        <f t="shared" si="23"/>
        <v>79.437373048896248</v>
      </c>
      <c r="U117" s="4">
        <f t="shared" si="26"/>
        <v>114.66045053463525</v>
      </c>
      <c r="V117" s="60">
        <f t="shared" si="24"/>
        <v>90.026066569936091</v>
      </c>
      <c r="W117" s="56">
        <f t="shared" si="18"/>
        <v>119.91721254310522</v>
      </c>
      <c r="X117" s="60">
        <f t="shared" si="25"/>
        <v>129.33732643998428</v>
      </c>
      <c r="Y117" s="5">
        <f t="shared" si="19"/>
        <v>100.93628455923903</v>
      </c>
      <c r="Z117" s="35">
        <v>115</v>
      </c>
    </row>
    <row r="118" spans="1:26" ht="15" customHeight="1">
      <c r="A118" s="24" t="s">
        <v>201</v>
      </c>
      <c r="B118" s="16" t="s">
        <v>609</v>
      </c>
      <c r="C118" s="16" t="s">
        <v>641</v>
      </c>
      <c r="D118" s="16"/>
      <c r="E118" s="85">
        <v>404</v>
      </c>
      <c r="F118" s="78">
        <v>9.8765432098765427</v>
      </c>
      <c r="G118" s="11">
        <v>18045.584704123052</v>
      </c>
      <c r="H118" s="11" t="s">
        <v>603</v>
      </c>
      <c r="I118" s="12">
        <v>25.886760868165233</v>
      </c>
      <c r="J118" s="47">
        <v>19.17808219178082</v>
      </c>
      <c r="K118" s="2">
        <v>1.4851485148514851</v>
      </c>
      <c r="L118" s="12">
        <v>77.92</v>
      </c>
      <c r="M118" s="60">
        <f t="shared" si="14"/>
        <v>137.72768446705388</v>
      </c>
      <c r="N118" s="60">
        <f t="shared" si="20"/>
        <v>100.00236424263672</v>
      </c>
      <c r="O118" s="3">
        <f t="shared" si="15"/>
        <v>88.929144088837063</v>
      </c>
      <c r="P118" s="60">
        <f t="shared" si="21"/>
        <v>89.991775692036143</v>
      </c>
      <c r="Q118" s="3">
        <f t="shared" si="16"/>
        <v>122.46658584525541</v>
      </c>
      <c r="R118" s="60">
        <f t="shared" si="22"/>
        <v>107.00621394029577</v>
      </c>
      <c r="S118" s="51">
        <f t="shared" si="17"/>
        <v>121.95188831463295</v>
      </c>
      <c r="T118" s="60">
        <f t="shared" si="23"/>
        <v>103.86498212993759</v>
      </c>
      <c r="U118" s="4">
        <f t="shared" si="26"/>
        <v>819.06195342033357</v>
      </c>
      <c r="V118" s="60">
        <f t="shared" si="24"/>
        <v>118.06122940815452</v>
      </c>
      <c r="W118" s="56">
        <f t="shared" si="18"/>
        <v>93.439492013587582</v>
      </c>
      <c r="X118" s="60">
        <f t="shared" si="25"/>
        <v>86.487049569525752</v>
      </c>
      <c r="Y118" s="5">
        <f t="shared" si="19"/>
        <v>100.9022691637644</v>
      </c>
      <c r="Z118" s="35">
        <v>116</v>
      </c>
    </row>
    <row r="119" spans="1:26" ht="15" customHeight="1">
      <c r="A119" s="24" t="s">
        <v>496</v>
      </c>
      <c r="B119" s="16" t="s">
        <v>497</v>
      </c>
      <c r="C119" s="16" t="s">
        <v>635</v>
      </c>
      <c r="D119" s="21"/>
      <c r="E119" s="85">
        <v>148</v>
      </c>
      <c r="F119" s="78">
        <v>6.0606060606060606</v>
      </c>
      <c r="G119" s="11">
        <v>18567.921427936886</v>
      </c>
      <c r="H119" s="11" t="s">
        <v>603</v>
      </c>
      <c r="I119" s="12">
        <v>25.715943210561392</v>
      </c>
      <c r="J119" s="47">
        <v>26.666666666666668</v>
      </c>
      <c r="K119" s="2">
        <v>3.3783783783783785</v>
      </c>
      <c r="L119" s="12">
        <v>84.17</v>
      </c>
      <c r="M119" s="60">
        <f t="shared" si="14"/>
        <v>224.44511542779148</v>
      </c>
      <c r="N119" s="60">
        <f t="shared" si="20"/>
        <v>121.11607983303067</v>
      </c>
      <c r="O119" s="3">
        <f t="shared" si="15"/>
        <v>91.503234013688242</v>
      </c>
      <c r="P119" s="60">
        <f t="shared" si="21"/>
        <v>93.04383904516132</v>
      </c>
      <c r="Q119" s="3">
        <f t="shared" si="16"/>
        <v>123.28006778358208</v>
      </c>
      <c r="R119" s="60">
        <f t="shared" si="22"/>
        <v>107.79338569145176</v>
      </c>
      <c r="S119" s="51">
        <f t="shared" si="17"/>
        <v>87.705125157783968</v>
      </c>
      <c r="T119" s="60">
        <f t="shared" si="23"/>
        <v>84.656295774060737</v>
      </c>
      <c r="U119" s="4">
        <f t="shared" si="26"/>
        <v>360.06287853329513</v>
      </c>
      <c r="V119" s="60">
        <f t="shared" si="24"/>
        <v>99.793077289890476</v>
      </c>
      <c r="W119" s="56">
        <f t="shared" si="18"/>
        <v>100.93431779753166</v>
      </c>
      <c r="X119" s="60">
        <f t="shared" si="25"/>
        <v>98.61631725251334</v>
      </c>
      <c r="Y119" s="5">
        <f t="shared" si="19"/>
        <v>100.83649914768472</v>
      </c>
      <c r="Z119" s="35">
        <v>117</v>
      </c>
    </row>
    <row r="120" spans="1:26" ht="15" customHeight="1">
      <c r="A120" s="24" t="s">
        <v>235</v>
      </c>
      <c r="B120" s="16" t="s">
        <v>236</v>
      </c>
      <c r="C120" s="16" t="s">
        <v>638</v>
      </c>
      <c r="D120" s="16"/>
      <c r="E120" s="85">
        <v>897</v>
      </c>
      <c r="F120" s="78">
        <v>16.243654822335024</v>
      </c>
      <c r="G120" s="11">
        <v>16734.317769053258</v>
      </c>
      <c r="H120" s="1">
        <v>288.33334000000002</v>
      </c>
      <c r="I120" s="12">
        <v>22.244928638280903</v>
      </c>
      <c r="J120" s="47">
        <v>25.170068027210885</v>
      </c>
      <c r="K120" s="2">
        <v>7.1348940914158305</v>
      </c>
      <c r="L120" s="2">
        <v>100</v>
      </c>
      <c r="M120" s="60">
        <f t="shared" si="14"/>
        <v>83.741832839535832</v>
      </c>
      <c r="N120" s="60">
        <f t="shared" si="20"/>
        <v>86.858041301558117</v>
      </c>
      <c r="O120" s="3">
        <f t="shared" si="15"/>
        <v>82.467184106952601</v>
      </c>
      <c r="P120" s="60">
        <f t="shared" si="21"/>
        <v>82.329917782697052</v>
      </c>
      <c r="Q120" s="3">
        <f t="shared" si="16"/>
        <v>142.51622352526257</v>
      </c>
      <c r="R120" s="60">
        <f t="shared" si="22"/>
        <v>126.4073925762701</v>
      </c>
      <c r="S120" s="51">
        <f t="shared" si="17"/>
        <v>92.92002449149004</v>
      </c>
      <c r="T120" s="60">
        <f t="shared" si="23"/>
        <v>87.581283610717009</v>
      </c>
      <c r="U120" s="4">
        <f t="shared" si="26"/>
        <v>170.49007709267619</v>
      </c>
      <c r="V120" s="60">
        <f t="shared" si="24"/>
        <v>92.248084361408033</v>
      </c>
      <c r="W120" s="56">
        <f t="shared" si="18"/>
        <v>119.91721254310522</v>
      </c>
      <c r="X120" s="60">
        <f t="shared" si="25"/>
        <v>129.33732643998428</v>
      </c>
      <c r="Y120" s="5">
        <f t="shared" si="19"/>
        <v>100.79367434543909</v>
      </c>
      <c r="Z120" s="35">
        <v>118</v>
      </c>
    </row>
    <row r="121" spans="1:26" ht="15" customHeight="1">
      <c r="A121" s="24" t="s">
        <v>308</v>
      </c>
      <c r="B121" s="16" t="s">
        <v>309</v>
      </c>
      <c r="C121" s="16" t="s">
        <v>638</v>
      </c>
      <c r="D121" s="20"/>
      <c r="E121" s="85">
        <v>855</v>
      </c>
      <c r="F121" s="78">
        <v>14.121037463976945</v>
      </c>
      <c r="G121" s="11">
        <v>16734.317769053258</v>
      </c>
      <c r="H121" s="1">
        <v>243.88888888888889</v>
      </c>
      <c r="I121" s="12">
        <v>22.244928638280903</v>
      </c>
      <c r="J121" s="47">
        <v>27.692307692307693</v>
      </c>
      <c r="K121" s="6">
        <v>2.9239766081871341</v>
      </c>
      <c r="L121" s="12">
        <v>95.76</v>
      </c>
      <c r="M121" s="60">
        <f t="shared" si="14"/>
        <v>96.329567165669317</v>
      </c>
      <c r="N121" s="60">
        <f t="shared" si="20"/>
        <v>89.922867364149312</v>
      </c>
      <c r="O121" s="3">
        <f t="shared" si="15"/>
        <v>82.467184106952601</v>
      </c>
      <c r="P121" s="60">
        <f t="shared" si="21"/>
        <v>82.329917782697052</v>
      </c>
      <c r="Q121" s="3">
        <f t="shared" si="16"/>
        <v>142.51622352526257</v>
      </c>
      <c r="R121" s="60">
        <f t="shared" si="22"/>
        <v>126.4073925762701</v>
      </c>
      <c r="S121" s="51">
        <f t="shared" si="17"/>
        <v>84.45678718897716</v>
      </c>
      <c r="T121" s="60">
        <f t="shared" si="23"/>
        <v>82.834333653584622</v>
      </c>
      <c r="U121" s="4">
        <f t="shared" si="26"/>
        <v>416.0185961431992</v>
      </c>
      <c r="V121" s="60">
        <f t="shared" si="24"/>
        <v>102.02011350218768</v>
      </c>
      <c r="W121" s="56">
        <f t="shared" si="18"/>
        <v>114.83272273127756</v>
      </c>
      <c r="X121" s="60">
        <f t="shared" si="25"/>
        <v>121.10883124384551</v>
      </c>
      <c r="Y121" s="5">
        <f t="shared" si="19"/>
        <v>100.77057602045571</v>
      </c>
      <c r="Z121" s="35">
        <v>119</v>
      </c>
    </row>
    <row r="122" spans="1:26" ht="15" customHeight="1">
      <c r="A122" s="24" t="s">
        <v>299</v>
      </c>
      <c r="B122" s="16" t="s">
        <v>300</v>
      </c>
      <c r="C122" s="16" t="s">
        <v>633</v>
      </c>
      <c r="D122" s="16"/>
      <c r="E122" s="85">
        <v>219</v>
      </c>
      <c r="F122" s="78">
        <v>20</v>
      </c>
      <c r="G122" s="11">
        <v>19100.623627064153</v>
      </c>
      <c r="H122" s="11" t="s">
        <v>603</v>
      </c>
      <c r="I122" s="12">
        <v>22.316769230286429</v>
      </c>
      <c r="J122" s="47">
        <v>23.809523809523807</v>
      </c>
      <c r="K122" s="2">
        <v>2.2831050228310499</v>
      </c>
      <c r="L122" s="12">
        <v>85.96</v>
      </c>
      <c r="M122" s="60">
        <f t="shared" si="14"/>
        <v>68.013671341754986</v>
      </c>
      <c r="N122" s="60">
        <f t="shared" si="20"/>
        <v>83.028592885653325</v>
      </c>
      <c r="O122" s="3">
        <f t="shared" si="15"/>
        <v>94.128405289618442</v>
      </c>
      <c r="P122" s="60">
        <f t="shared" si="21"/>
        <v>96.156468860301402</v>
      </c>
      <c r="Q122" s="3">
        <f t="shared" si="16"/>
        <v>142.05744520646579</v>
      </c>
      <c r="R122" s="60">
        <f t="shared" si="22"/>
        <v>125.96345237847967</v>
      </c>
      <c r="S122" s="51">
        <f t="shared" si="17"/>
        <v>98.229740176718053</v>
      </c>
      <c r="T122" s="60">
        <f t="shared" si="23"/>
        <v>90.559453044403384</v>
      </c>
      <c r="U122" s="4">
        <f t="shared" si="26"/>
        <v>532.79574593778148</v>
      </c>
      <c r="V122" s="60">
        <f t="shared" si="24"/>
        <v>106.66784124959055</v>
      </c>
      <c r="W122" s="56">
        <f t="shared" si="18"/>
        <v>103.08083590205324</v>
      </c>
      <c r="X122" s="60">
        <f t="shared" si="25"/>
        <v>102.09013951692097</v>
      </c>
      <c r="Y122" s="5">
        <f t="shared" si="19"/>
        <v>100.74432465589155</v>
      </c>
      <c r="Z122" s="35">
        <v>120</v>
      </c>
    </row>
    <row r="123" spans="1:26" ht="15" customHeight="1">
      <c r="A123" s="27" t="s">
        <v>498</v>
      </c>
      <c r="B123" s="18" t="s">
        <v>626</v>
      </c>
      <c r="C123" s="18" t="s">
        <v>635</v>
      </c>
      <c r="D123" s="16"/>
      <c r="E123" s="85">
        <v>2168</v>
      </c>
      <c r="F123" s="78">
        <v>8.9506172839506171</v>
      </c>
      <c r="G123" s="1">
        <v>18196</v>
      </c>
      <c r="H123" s="1">
        <v>376</v>
      </c>
      <c r="I123" s="2">
        <v>24.796658606287096</v>
      </c>
      <c r="J123" s="47">
        <v>21.033210332103323</v>
      </c>
      <c r="K123" s="2">
        <v>4.1974169741697418</v>
      </c>
      <c r="L123" s="2">
        <v>86.36363636363636</v>
      </c>
      <c r="M123" s="60">
        <f t="shared" si="14"/>
        <v>151.97537596364563</v>
      </c>
      <c r="N123" s="60">
        <f t="shared" si="20"/>
        <v>103.47135199683936</v>
      </c>
      <c r="O123" s="3">
        <f t="shared" si="15"/>
        <v>89.670394856796392</v>
      </c>
      <c r="P123" s="60">
        <f t="shared" si="21"/>
        <v>90.870666628410618</v>
      </c>
      <c r="Q123" s="3">
        <f t="shared" si="16"/>
        <v>127.85042018979719</v>
      </c>
      <c r="R123" s="60">
        <f t="shared" si="22"/>
        <v>112.2159206458242</v>
      </c>
      <c r="S123" s="51">
        <f t="shared" si="17"/>
        <v>111.19573762694482</v>
      </c>
      <c r="T123" s="60">
        <f t="shared" si="23"/>
        <v>97.831958687398597</v>
      </c>
      <c r="U123" s="4">
        <f t="shared" si="26"/>
        <v>289.80409884919209</v>
      </c>
      <c r="V123" s="60">
        <f t="shared" si="24"/>
        <v>96.996779551755239</v>
      </c>
      <c r="W123" s="56">
        <f t="shared" si="18"/>
        <v>103.56486537813632</v>
      </c>
      <c r="X123" s="60">
        <f t="shared" si="25"/>
        <v>102.87346967710228</v>
      </c>
      <c r="Y123" s="5">
        <f t="shared" si="19"/>
        <v>100.71002453122171</v>
      </c>
      <c r="Z123" s="35">
        <v>121</v>
      </c>
    </row>
    <row r="124" spans="1:26" ht="15" customHeight="1">
      <c r="A124" s="24" t="s">
        <v>240</v>
      </c>
      <c r="B124" s="16" t="s">
        <v>34</v>
      </c>
      <c r="C124" s="16" t="s">
        <v>637</v>
      </c>
      <c r="D124" s="16" t="s">
        <v>650</v>
      </c>
      <c r="E124" s="85">
        <v>38987</v>
      </c>
      <c r="F124" s="78">
        <v>14.706357323572158</v>
      </c>
      <c r="G124" s="1">
        <v>19552</v>
      </c>
      <c r="H124" s="1">
        <v>343.74775443196006</v>
      </c>
      <c r="I124" s="6">
        <v>21.097448103434541</v>
      </c>
      <c r="J124" s="47">
        <v>29.2727750065634</v>
      </c>
      <c r="K124" s="6">
        <v>12.137379126375459</v>
      </c>
      <c r="L124" s="6">
        <v>91.466666666666669</v>
      </c>
      <c r="M124" s="60">
        <f t="shared" si="14"/>
        <v>92.495605601448204</v>
      </c>
      <c r="N124" s="60">
        <f t="shared" si="20"/>
        <v>88.989385212353127</v>
      </c>
      <c r="O124" s="3">
        <f t="shared" si="15"/>
        <v>96.352800628714164</v>
      </c>
      <c r="P124" s="60">
        <f t="shared" si="21"/>
        <v>98.793904107521456</v>
      </c>
      <c r="Q124" s="3">
        <f t="shared" si="16"/>
        <v>150.26761561748577</v>
      </c>
      <c r="R124" s="60">
        <f t="shared" si="22"/>
        <v>133.90808386350773</v>
      </c>
      <c r="S124" s="51">
        <f t="shared" si="17"/>
        <v>79.896878140747191</v>
      </c>
      <c r="T124" s="60">
        <f t="shared" si="23"/>
        <v>80.276723688589811</v>
      </c>
      <c r="U124" s="4">
        <f t="shared" si="26"/>
        <v>100.22168962739012</v>
      </c>
      <c r="V124" s="60">
        <f t="shared" si="24"/>
        <v>89.451404233813264</v>
      </c>
      <c r="W124" s="56">
        <f t="shared" si="18"/>
        <v>109.68427707276022</v>
      </c>
      <c r="X124" s="60">
        <f t="shared" si="25"/>
        <v>112.77683296347855</v>
      </c>
      <c r="Y124" s="5">
        <f t="shared" si="19"/>
        <v>100.69938901154399</v>
      </c>
      <c r="Z124" s="35">
        <v>122</v>
      </c>
    </row>
    <row r="125" spans="1:26" ht="15" customHeight="1">
      <c r="A125" s="24" t="s">
        <v>425</v>
      </c>
      <c r="B125" s="16" t="s">
        <v>426</v>
      </c>
      <c r="C125" s="16" t="s">
        <v>635</v>
      </c>
      <c r="D125" s="16"/>
      <c r="E125" s="85">
        <v>3462</v>
      </c>
      <c r="F125" s="78">
        <v>9.8522167487684733</v>
      </c>
      <c r="G125" s="1">
        <v>18040</v>
      </c>
      <c r="H125" s="1">
        <v>335.92305897435898</v>
      </c>
      <c r="I125" s="2">
        <v>22.345214565921882</v>
      </c>
      <c r="J125" s="47">
        <v>24.096385542168676</v>
      </c>
      <c r="K125" s="2">
        <v>5.6903523974581169</v>
      </c>
      <c r="L125" s="2">
        <v>87.096774193548384</v>
      </c>
      <c r="M125" s="60">
        <f t="shared" si="14"/>
        <v>138.06775282376262</v>
      </c>
      <c r="N125" s="60">
        <f t="shared" si="20"/>
        <v>100.08516312730491</v>
      </c>
      <c r="O125" s="3">
        <f t="shared" si="15"/>
        <v>88.901622511354518</v>
      </c>
      <c r="P125" s="60">
        <f t="shared" si="21"/>
        <v>89.959143732583698</v>
      </c>
      <c r="Q125" s="3">
        <f t="shared" si="16"/>
        <v>141.87660685754361</v>
      </c>
      <c r="R125" s="60">
        <f t="shared" si="22"/>
        <v>125.78846282666487</v>
      </c>
      <c r="S125" s="51">
        <f t="shared" si="17"/>
        <v>97.060338507947591</v>
      </c>
      <c r="T125" s="60">
        <f t="shared" si="23"/>
        <v>89.903546681031969</v>
      </c>
      <c r="U125" s="4">
        <f t="shared" si="26"/>
        <v>213.77035352624978</v>
      </c>
      <c r="V125" s="60">
        <f t="shared" si="24"/>
        <v>93.970638320375429</v>
      </c>
      <c r="W125" s="56">
        <f t="shared" si="18"/>
        <v>104.44402382786583</v>
      </c>
      <c r="X125" s="60">
        <f t="shared" si="25"/>
        <v>104.2962576751067</v>
      </c>
      <c r="Y125" s="5">
        <f t="shared" si="19"/>
        <v>100.66720206051126</v>
      </c>
      <c r="Z125" s="35">
        <v>123</v>
      </c>
    </row>
    <row r="126" spans="1:26" ht="15" customHeight="1">
      <c r="A126" s="24" t="s">
        <v>75</v>
      </c>
      <c r="B126" s="16" t="s">
        <v>76</v>
      </c>
      <c r="C126" s="16" t="s">
        <v>633</v>
      </c>
      <c r="D126" s="16"/>
      <c r="E126" s="85">
        <v>5596</v>
      </c>
      <c r="F126" s="78">
        <v>10.707529322739312</v>
      </c>
      <c r="G126" s="1">
        <v>17861</v>
      </c>
      <c r="H126" s="1">
        <v>308.49301444444444</v>
      </c>
      <c r="I126" s="2">
        <v>20.726253699867495</v>
      </c>
      <c r="J126" s="47">
        <v>26.035502958579883</v>
      </c>
      <c r="K126" s="2">
        <v>7.5768406004288771</v>
      </c>
      <c r="L126" s="2">
        <v>86.538461538461547</v>
      </c>
      <c r="M126" s="60">
        <f t="shared" si="14"/>
        <v>127.03896350265615</v>
      </c>
      <c r="N126" s="60">
        <f t="shared" si="20"/>
        <v>97.399904599089908</v>
      </c>
      <c r="O126" s="3">
        <f t="shared" si="15"/>
        <v>88.019505525238529</v>
      </c>
      <c r="P126" s="60">
        <f t="shared" si="21"/>
        <v>88.913229640577185</v>
      </c>
      <c r="Q126" s="3">
        <f t="shared" si="16"/>
        <v>152.9588158103567</v>
      </c>
      <c r="R126" s="60">
        <f t="shared" si="22"/>
        <v>136.51224342590828</v>
      </c>
      <c r="S126" s="51">
        <f t="shared" si="17"/>
        <v>89.831310010093887</v>
      </c>
      <c r="T126" s="60">
        <f t="shared" si="23"/>
        <v>85.848852798372391</v>
      </c>
      <c r="U126" s="4">
        <f t="shared" si="26"/>
        <v>160.54562948370727</v>
      </c>
      <c r="V126" s="60">
        <f t="shared" si="24"/>
        <v>91.852295586240103</v>
      </c>
      <c r="W126" s="56">
        <f t="shared" si="18"/>
        <v>103.77451085461028</v>
      </c>
      <c r="X126" s="60">
        <f t="shared" si="25"/>
        <v>103.21274989201103</v>
      </c>
      <c r="Y126" s="5">
        <f t="shared" si="19"/>
        <v>100.62321265703314</v>
      </c>
      <c r="Z126" s="35">
        <v>124</v>
      </c>
    </row>
    <row r="127" spans="1:26" ht="15" customHeight="1">
      <c r="A127" s="24" t="s">
        <v>258</v>
      </c>
      <c r="B127" s="16" t="s">
        <v>42</v>
      </c>
      <c r="C127" s="16" t="s">
        <v>633</v>
      </c>
      <c r="D127" s="19" t="s">
        <v>650</v>
      </c>
      <c r="E127" s="85">
        <v>74752</v>
      </c>
      <c r="F127" s="78">
        <v>15.037200651011393</v>
      </c>
      <c r="G127" s="1">
        <v>19948</v>
      </c>
      <c r="H127" s="1">
        <v>344.89663709109209</v>
      </c>
      <c r="I127" s="6">
        <v>20.747742355590059</v>
      </c>
      <c r="J127" s="47">
        <v>27.535355977275472</v>
      </c>
      <c r="K127" s="6">
        <v>15.544734589041095</v>
      </c>
      <c r="L127" s="6">
        <v>87.80864197530866</v>
      </c>
      <c r="M127" s="60">
        <f t="shared" si="14"/>
        <v>90.460549034677456</v>
      </c>
      <c r="N127" s="60">
        <f t="shared" si="20"/>
        <v>88.493895377320825</v>
      </c>
      <c r="O127" s="3">
        <f t="shared" si="15"/>
        <v>98.304299659451218</v>
      </c>
      <c r="P127" s="60">
        <f t="shared" si="21"/>
        <v>101.10776992000515</v>
      </c>
      <c r="Q127" s="3">
        <f t="shared" si="16"/>
        <v>152.80039475054463</v>
      </c>
      <c r="R127" s="60">
        <f t="shared" si="22"/>
        <v>136.35894612796363</v>
      </c>
      <c r="S127" s="51">
        <f t="shared" si="17"/>
        <v>84.938191446338521</v>
      </c>
      <c r="T127" s="60">
        <f t="shared" si="23"/>
        <v>83.104348759762303</v>
      </c>
      <c r="U127" s="4">
        <f t="shared" si="26"/>
        <v>78.253419942668984</v>
      </c>
      <c r="V127" s="60">
        <f t="shared" si="24"/>
        <v>88.57706762981401</v>
      </c>
      <c r="W127" s="56">
        <f t="shared" si="18"/>
        <v>105.29767582874518</v>
      </c>
      <c r="X127" s="60">
        <f t="shared" si="25"/>
        <v>105.67776725588509</v>
      </c>
      <c r="Y127" s="5">
        <f t="shared" si="19"/>
        <v>100.5532991784585</v>
      </c>
      <c r="Z127" s="35">
        <v>125</v>
      </c>
    </row>
    <row r="128" spans="1:26" ht="15" customHeight="1">
      <c r="A128" s="24" t="s">
        <v>73</v>
      </c>
      <c r="B128" s="16" t="s">
        <v>74</v>
      </c>
      <c r="C128" s="16" t="s">
        <v>634</v>
      </c>
      <c r="D128" s="19"/>
      <c r="E128" s="85">
        <v>12051</v>
      </c>
      <c r="F128" s="78">
        <v>12.013813158851326</v>
      </c>
      <c r="G128" s="1">
        <v>21984</v>
      </c>
      <c r="H128" s="1">
        <v>584.14465284974085</v>
      </c>
      <c r="I128" s="6">
        <v>31.885625155553537</v>
      </c>
      <c r="J128" s="47">
        <v>18.219895287958117</v>
      </c>
      <c r="K128" s="6">
        <v>4.787984399634885</v>
      </c>
      <c r="L128" s="6">
        <v>88.8888888888889</v>
      </c>
      <c r="M128" s="60">
        <f t="shared" si="14"/>
        <v>113.22578508996551</v>
      </c>
      <c r="N128" s="60">
        <f t="shared" si="20"/>
        <v>94.036710865445215</v>
      </c>
      <c r="O128" s="3">
        <f t="shared" si="15"/>
        <v>108.33776437303868</v>
      </c>
      <c r="P128" s="60">
        <f t="shared" si="21"/>
        <v>113.00431232964355</v>
      </c>
      <c r="Q128" s="3">
        <f t="shared" si="16"/>
        <v>99.426095823766204</v>
      </c>
      <c r="R128" s="60">
        <f t="shared" si="22"/>
        <v>84.710915147288546</v>
      </c>
      <c r="S128" s="51">
        <f t="shared" si="17"/>
        <v>128.36535559491753</v>
      </c>
      <c r="T128" s="60">
        <f t="shared" si="23"/>
        <v>107.46223542002048</v>
      </c>
      <c r="U128" s="4">
        <f t="shared" si="26"/>
        <v>254.05860632844278</v>
      </c>
      <c r="V128" s="60">
        <f t="shared" si="24"/>
        <v>95.574109810924014</v>
      </c>
      <c r="W128" s="56">
        <f t="shared" si="18"/>
        <v>106.59307781609354</v>
      </c>
      <c r="X128" s="60">
        <f t="shared" si="25"/>
        <v>107.77418389245084</v>
      </c>
      <c r="Y128" s="5">
        <f t="shared" si="19"/>
        <v>100.42707791096211</v>
      </c>
      <c r="Z128" s="35">
        <v>126</v>
      </c>
    </row>
    <row r="129" spans="1:26" ht="15" customHeight="1">
      <c r="A129" s="24" t="s">
        <v>470</v>
      </c>
      <c r="B129" s="16" t="s">
        <v>471</v>
      </c>
      <c r="C129" s="16" t="s">
        <v>641</v>
      </c>
      <c r="D129" s="16"/>
      <c r="E129" s="85">
        <v>637</v>
      </c>
      <c r="F129" s="78">
        <v>7.0588235294117645</v>
      </c>
      <c r="G129" s="11">
        <v>18045.584704123052</v>
      </c>
      <c r="H129" s="1">
        <v>512.49998749999997</v>
      </c>
      <c r="I129" s="12">
        <v>25.886760868165233</v>
      </c>
      <c r="J129" s="47">
        <v>18.918918918918919</v>
      </c>
      <c r="K129" s="6">
        <v>3.1397174254317108</v>
      </c>
      <c r="L129" s="12">
        <v>77.92</v>
      </c>
      <c r="M129" s="60">
        <f t="shared" si="14"/>
        <v>192.70540213497247</v>
      </c>
      <c r="N129" s="60">
        <f t="shared" si="20"/>
        <v>113.38818393066424</v>
      </c>
      <c r="O129" s="3">
        <f t="shared" si="15"/>
        <v>88.929144088837063</v>
      </c>
      <c r="P129" s="60">
        <f t="shared" si="21"/>
        <v>89.991775692036143</v>
      </c>
      <c r="Q129" s="3">
        <f t="shared" si="16"/>
        <v>122.46658584525541</v>
      </c>
      <c r="R129" s="60">
        <f t="shared" si="22"/>
        <v>107.00621394029577</v>
      </c>
      <c r="S129" s="51">
        <f t="shared" si="17"/>
        <v>123.62246212716217</v>
      </c>
      <c r="T129" s="60">
        <f t="shared" si="23"/>
        <v>104.80199122046815</v>
      </c>
      <c r="U129" s="4">
        <f t="shared" si="26"/>
        <v>387.43252301640041</v>
      </c>
      <c r="V129" s="60">
        <f t="shared" si="24"/>
        <v>100.88238848068804</v>
      </c>
      <c r="W129" s="56">
        <f t="shared" si="18"/>
        <v>93.439492013587582</v>
      </c>
      <c r="X129" s="60">
        <f t="shared" si="25"/>
        <v>86.487049569525752</v>
      </c>
      <c r="Y129" s="5">
        <f t="shared" si="19"/>
        <v>100.42626713894634</v>
      </c>
      <c r="Z129" s="35">
        <v>127</v>
      </c>
    </row>
    <row r="130" spans="1:26" ht="15" customHeight="1">
      <c r="A130" s="24" t="s">
        <v>369</v>
      </c>
      <c r="B130" s="16" t="s">
        <v>9</v>
      </c>
      <c r="C130" s="16" t="s">
        <v>636</v>
      </c>
      <c r="D130" s="16" t="s">
        <v>650</v>
      </c>
      <c r="E130" s="85">
        <v>10599</v>
      </c>
      <c r="F130" s="78">
        <v>10.903365479236371</v>
      </c>
      <c r="G130" s="1">
        <v>22008</v>
      </c>
      <c r="H130" s="1">
        <v>575.95765169491517</v>
      </c>
      <c r="I130" s="6">
        <v>31.404452109864518</v>
      </c>
      <c r="J130" s="47">
        <v>18.779342723004692</v>
      </c>
      <c r="K130" s="6">
        <v>4.9344277762053022</v>
      </c>
      <c r="L130" s="6">
        <v>87.826086956521749</v>
      </c>
      <c r="M130" s="60">
        <f t="shared" si="14"/>
        <v>124.75720725178957</v>
      </c>
      <c r="N130" s="60">
        <f t="shared" si="20"/>
        <v>96.844349020544087</v>
      </c>
      <c r="O130" s="3">
        <f t="shared" si="15"/>
        <v>108.45603704156819</v>
      </c>
      <c r="P130" s="60">
        <f t="shared" si="21"/>
        <v>113.14454662130923</v>
      </c>
      <c r="Q130" s="3">
        <f t="shared" si="16"/>
        <v>100.94948356449555</v>
      </c>
      <c r="R130" s="60">
        <f t="shared" si="22"/>
        <v>86.185032443643252</v>
      </c>
      <c r="S130" s="51">
        <f t="shared" si="17"/>
        <v>124.54127772405326</v>
      </c>
      <c r="T130" s="60">
        <f t="shared" si="23"/>
        <v>105.31734622025999</v>
      </c>
      <c r="U130" s="4">
        <f t="shared" si="26"/>
        <v>246.51868440742052</v>
      </c>
      <c r="V130" s="60">
        <f t="shared" si="24"/>
        <v>95.274021100185394</v>
      </c>
      <c r="W130" s="56">
        <f t="shared" si="18"/>
        <v>105.31859536394461</v>
      </c>
      <c r="X130" s="60">
        <f t="shared" si="25"/>
        <v>105.71162243138244</v>
      </c>
      <c r="Y130" s="5">
        <f t="shared" si="19"/>
        <v>100.41281963955404</v>
      </c>
      <c r="Z130" s="35">
        <v>128</v>
      </c>
    </row>
    <row r="131" spans="1:26" ht="15" customHeight="1">
      <c r="A131" s="24" t="s">
        <v>157</v>
      </c>
      <c r="B131" s="16" t="s">
        <v>158</v>
      </c>
      <c r="C131" s="16" t="s">
        <v>641</v>
      </c>
      <c r="D131" s="16"/>
      <c r="E131" s="85">
        <v>726</v>
      </c>
      <c r="F131" s="78">
        <v>12.937062937062937</v>
      </c>
      <c r="G131" s="11">
        <v>18045.584704123052</v>
      </c>
      <c r="H131" s="1">
        <v>688.88887777777779</v>
      </c>
      <c r="I131" s="12">
        <v>25.886760868165233</v>
      </c>
      <c r="J131" s="47">
        <v>10.95890410958904</v>
      </c>
      <c r="K131" s="2">
        <v>6.0606060606060606</v>
      </c>
      <c r="L131" s="41">
        <v>66.666666666666657</v>
      </c>
      <c r="M131" s="60">
        <f t="shared" ref="M131:M194" si="27">F$319*100/F131</f>
        <v>105.1454594796861</v>
      </c>
      <c r="N131" s="60">
        <f t="shared" si="20"/>
        <v>92.069335968344546</v>
      </c>
      <c r="O131" s="3">
        <f t="shared" ref="O131:O194" si="28">G131*100/G$319</f>
        <v>88.929144088837063</v>
      </c>
      <c r="P131" s="60">
        <f t="shared" si="21"/>
        <v>89.991775692036143</v>
      </c>
      <c r="Q131" s="3">
        <f t="shared" ref="Q131:Q194" si="29">I$319*100/I131</f>
        <v>122.46658584525541</v>
      </c>
      <c r="R131" s="60">
        <f t="shared" si="22"/>
        <v>107.00621394029577</v>
      </c>
      <c r="S131" s="51">
        <f t="shared" ref="S131:S194" si="30">J$319*100/J131</f>
        <v>213.41580455060767</v>
      </c>
      <c r="T131" s="60">
        <f t="shared" si="23"/>
        <v>155.16622983648671</v>
      </c>
      <c r="U131" s="4">
        <f t="shared" si="26"/>
        <v>200.71072620943818</v>
      </c>
      <c r="V131" s="60">
        <f t="shared" si="24"/>
        <v>93.450865467913658</v>
      </c>
      <c r="W131" s="56">
        <f t="shared" ref="W131:W194" si="31">L131*100/L$319</f>
        <v>79.944808362070134</v>
      </c>
      <c r="X131" s="60">
        <f t="shared" si="25"/>
        <v>64.647898797383846</v>
      </c>
      <c r="Y131" s="5">
        <f t="shared" ref="Y131:Y194" si="32">N131*$Y$321+P131*$Y$321+R131*$Y$321+T131*$Y$321+V131*$Y$321+X131*$Y$321</f>
        <v>100.38871995041011</v>
      </c>
      <c r="Z131" s="35">
        <v>129</v>
      </c>
    </row>
    <row r="132" spans="1:26" ht="15" customHeight="1">
      <c r="A132" s="24" t="s">
        <v>358</v>
      </c>
      <c r="B132" s="16" t="s">
        <v>359</v>
      </c>
      <c r="C132" s="16" t="s">
        <v>638</v>
      </c>
      <c r="D132" s="16"/>
      <c r="E132" s="85">
        <v>4123</v>
      </c>
      <c r="F132" s="78">
        <v>11.279007015650297</v>
      </c>
      <c r="G132" s="1">
        <v>15723</v>
      </c>
      <c r="H132" s="1">
        <v>310.99433749999997</v>
      </c>
      <c r="I132" s="2">
        <v>23.73549608853272</v>
      </c>
      <c r="J132" s="47">
        <v>22.304283604135893</v>
      </c>
      <c r="K132" s="2">
        <v>5.4814455493572636</v>
      </c>
      <c r="L132" s="2">
        <v>96.969696969696969</v>
      </c>
      <c r="M132" s="60">
        <f t="shared" si="27"/>
        <v>120.6022325323177</v>
      </c>
      <c r="N132" s="60">
        <f t="shared" ref="N132:N195" si="33">(((M132-M$319)/M$320)*20)+100</f>
        <v>95.832707490804523</v>
      </c>
      <c r="O132" s="3">
        <f t="shared" si="28"/>
        <v>77.483381970400615</v>
      </c>
      <c r="P132" s="60">
        <f t="shared" ref="P132:P195" si="34">(((O132-O$319)/O$320)*20)+100</f>
        <v>76.420691491359634</v>
      </c>
      <c r="Q132" s="3">
        <f t="shared" si="29"/>
        <v>133.56633500693496</v>
      </c>
      <c r="R132" s="60">
        <f t="shared" ref="R132:R195" si="35">(((Q132-Q$319)/Q$320)*20)+100</f>
        <v>117.74696745101828</v>
      </c>
      <c r="S132" s="51">
        <f t="shared" si="30"/>
        <v>104.85893109372141</v>
      </c>
      <c r="T132" s="60">
        <f t="shared" ref="T132:T195" si="36">(((S132-S$319)/S$320)*20)+100</f>
        <v>94.277703687091602</v>
      </c>
      <c r="U132" s="4">
        <f t="shared" si="26"/>
        <v>221.91749105967114</v>
      </c>
      <c r="V132" s="60">
        <f t="shared" ref="V132:V195" si="37">(((U132-U$319)/U$320)*20)+100</f>
        <v>94.294894197853154</v>
      </c>
      <c r="W132" s="56">
        <f t="shared" si="31"/>
        <v>116.28335761755656</v>
      </c>
      <c r="X132" s="60">
        <f t="shared" ref="X132:X195" si="38">(((W132-W$319)/W$320)*20)+100</f>
        <v>123.45646938156605</v>
      </c>
      <c r="Y132" s="5">
        <f t="shared" si="32"/>
        <v>100.33823894994887</v>
      </c>
      <c r="Z132" s="35">
        <v>130</v>
      </c>
    </row>
    <row r="133" spans="1:26" ht="15" customHeight="1">
      <c r="A133" s="26" t="s">
        <v>86</v>
      </c>
      <c r="B133" s="18" t="s">
        <v>87</v>
      </c>
      <c r="C133" s="18" t="s">
        <v>638</v>
      </c>
      <c r="D133" s="19"/>
      <c r="E133" s="85">
        <v>2162</v>
      </c>
      <c r="F133" s="78">
        <v>10.491071428571429</v>
      </c>
      <c r="G133" s="1">
        <v>16601</v>
      </c>
      <c r="H133" s="1">
        <v>321.32209999999998</v>
      </c>
      <c r="I133" s="2">
        <v>23.226704415396661</v>
      </c>
      <c r="J133" s="47">
        <v>25.624999999999996</v>
      </c>
      <c r="K133" s="2">
        <v>3.4227567067530065</v>
      </c>
      <c r="L133" s="2">
        <v>92.857142857142861</v>
      </c>
      <c r="M133" s="60">
        <f t="shared" si="27"/>
        <v>129.66010536640951</v>
      </c>
      <c r="N133" s="60">
        <f t="shared" si="33"/>
        <v>98.038092829763173</v>
      </c>
      <c r="O133" s="3">
        <f t="shared" si="28"/>
        <v>81.810190427438826</v>
      </c>
      <c r="P133" s="60">
        <f t="shared" si="34"/>
        <v>81.550929328129058</v>
      </c>
      <c r="Q133" s="3">
        <f t="shared" si="29"/>
        <v>136.49216718043013</v>
      </c>
      <c r="R133" s="60">
        <f t="shared" si="35"/>
        <v>120.57817036664325</v>
      </c>
      <c r="S133" s="51">
        <f t="shared" si="30"/>
        <v>91.270374147937801</v>
      </c>
      <c r="T133" s="60">
        <f t="shared" si="36"/>
        <v>86.656010296534546</v>
      </c>
      <c r="U133" s="4">
        <f t="shared" si="26"/>
        <v>355.39442265749824</v>
      </c>
      <c r="V133" s="60">
        <f t="shared" si="37"/>
        <v>99.607272858547233</v>
      </c>
      <c r="W133" s="56">
        <f t="shared" si="31"/>
        <v>111.35169736145485</v>
      </c>
      <c r="X133" s="60">
        <f t="shared" si="38"/>
        <v>115.47530623085564</v>
      </c>
      <c r="Y133" s="5">
        <f t="shared" si="32"/>
        <v>100.31763031841214</v>
      </c>
      <c r="Z133" s="35">
        <v>131</v>
      </c>
    </row>
    <row r="134" spans="1:26" ht="15" customHeight="1">
      <c r="A134" s="27" t="s">
        <v>319</v>
      </c>
      <c r="B134" s="19" t="s">
        <v>320</v>
      </c>
      <c r="C134" s="19" t="s">
        <v>635</v>
      </c>
      <c r="D134" s="16"/>
      <c r="E134" s="87">
        <v>310</v>
      </c>
      <c r="F134" s="78">
        <v>7.518796992481203</v>
      </c>
      <c r="G134" s="11">
        <v>18567.921427936886</v>
      </c>
      <c r="H134" s="11" t="s">
        <v>603</v>
      </c>
      <c r="I134" s="12">
        <v>25.715943210561392</v>
      </c>
      <c r="J134" s="49">
        <v>26.87</v>
      </c>
      <c r="K134" s="2">
        <v>2.258064516129032</v>
      </c>
      <c r="L134" s="12">
        <v>84.17</v>
      </c>
      <c r="M134" s="60">
        <f t="shared" si="27"/>
        <v>180.91636576906828</v>
      </c>
      <c r="N134" s="60">
        <f t="shared" si="33"/>
        <v>110.51782259549958</v>
      </c>
      <c r="O134" s="3">
        <f t="shared" si="28"/>
        <v>91.503234013688242</v>
      </c>
      <c r="P134" s="60">
        <f t="shared" si="34"/>
        <v>93.04383904516132</v>
      </c>
      <c r="Q134" s="3">
        <f t="shared" si="29"/>
        <v>123.28006778358208</v>
      </c>
      <c r="R134" s="60">
        <f t="shared" si="35"/>
        <v>107.79338569145176</v>
      </c>
      <c r="S134" s="51">
        <f t="shared" si="30"/>
        <v>87.041434221842422</v>
      </c>
      <c r="T134" s="60">
        <f t="shared" si="36"/>
        <v>84.284037789638944</v>
      </c>
      <c r="U134" s="4">
        <f t="shared" si="26"/>
        <v>538.70411363572157</v>
      </c>
      <c r="V134" s="60">
        <f t="shared" si="37"/>
        <v>106.90299414157225</v>
      </c>
      <c r="W134" s="56">
        <f t="shared" si="31"/>
        <v>100.93431779753166</v>
      </c>
      <c r="X134" s="60">
        <f t="shared" si="38"/>
        <v>98.61631725251334</v>
      </c>
      <c r="Y134" s="5">
        <f t="shared" si="32"/>
        <v>100.19306608597287</v>
      </c>
      <c r="Z134" s="35">
        <v>132</v>
      </c>
    </row>
    <row r="135" spans="1:26" ht="15" customHeight="1">
      <c r="A135" s="24" t="s">
        <v>352</v>
      </c>
      <c r="B135" s="16" t="s">
        <v>623</v>
      </c>
      <c r="C135" s="16" t="s">
        <v>637</v>
      </c>
      <c r="D135" s="19"/>
      <c r="E135" s="85">
        <v>535</v>
      </c>
      <c r="F135" s="78">
        <v>9.7457627118644066</v>
      </c>
      <c r="G135" s="11">
        <v>18266.713387975688</v>
      </c>
      <c r="H135" s="11" t="s">
        <v>603</v>
      </c>
      <c r="I135" s="12">
        <v>25.492504611419903</v>
      </c>
      <c r="J135" s="47">
        <v>33.87096774193548</v>
      </c>
      <c r="K135" s="6">
        <v>1.1214953271028036</v>
      </c>
      <c r="L135" s="12">
        <v>83.55</v>
      </c>
      <c r="M135" s="60">
        <f t="shared" si="27"/>
        <v>139.57588205786243</v>
      </c>
      <c r="N135" s="60">
        <f t="shared" si="33"/>
        <v>100.4523581810509</v>
      </c>
      <c r="O135" s="3">
        <f t="shared" si="28"/>
        <v>90.018872402490047</v>
      </c>
      <c r="P135" s="60">
        <f t="shared" si="34"/>
        <v>91.283851706496066</v>
      </c>
      <c r="Q135" s="3">
        <f t="shared" si="29"/>
        <v>124.36060208444837</v>
      </c>
      <c r="R135" s="60">
        <f t="shared" si="35"/>
        <v>108.83897261566381</v>
      </c>
      <c r="S135" s="51">
        <f t="shared" si="30"/>
        <v>69.050384251207703</v>
      </c>
      <c r="T135" s="60">
        <f t="shared" si="36"/>
        <v>74.193027596469307</v>
      </c>
      <c r="U135" s="4">
        <f t="shared" si="26"/>
        <v>1084.6488739600952</v>
      </c>
      <c r="V135" s="60">
        <f t="shared" si="37"/>
        <v>128.63158244478257</v>
      </c>
      <c r="W135" s="56">
        <f t="shared" si="31"/>
        <v>100.19083107976441</v>
      </c>
      <c r="X135" s="60">
        <f t="shared" si="38"/>
        <v>97.41309389836097</v>
      </c>
      <c r="Y135" s="5">
        <f t="shared" si="32"/>
        <v>100.13548107380393</v>
      </c>
      <c r="Z135" s="35">
        <v>133</v>
      </c>
    </row>
    <row r="136" spans="1:26" ht="15" customHeight="1">
      <c r="A136" s="27" t="s">
        <v>221</v>
      </c>
      <c r="B136" s="19" t="s">
        <v>222</v>
      </c>
      <c r="C136" s="19" t="s">
        <v>639</v>
      </c>
      <c r="D136" s="20"/>
      <c r="E136" s="87">
        <v>7238</v>
      </c>
      <c r="F136" s="78">
        <v>13.765822784810128</v>
      </c>
      <c r="G136" s="1">
        <v>21690</v>
      </c>
      <c r="H136" s="1">
        <v>434.06395561797751</v>
      </c>
      <c r="I136" s="2">
        <v>24.014603353691697</v>
      </c>
      <c r="J136" s="47">
        <v>20.150659133709979</v>
      </c>
      <c r="K136" s="2">
        <v>8.7593257806023761</v>
      </c>
      <c r="L136" s="2">
        <v>80.303030303030297</v>
      </c>
      <c r="M136" s="60">
        <f t="shared" si="27"/>
        <v>98.815265029860115</v>
      </c>
      <c r="N136" s="60">
        <f t="shared" si="33"/>
        <v>90.528078071693642</v>
      </c>
      <c r="O136" s="3">
        <f t="shared" si="28"/>
        <v>106.88892418355208</v>
      </c>
      <c r="P136" s="60">
        <f t="shared" si="34"/>
        <v>111.28644225673899</v>
      </c>
      <c r="Q136" s="3">
        <f t="shared" si="29"/>
        <v>132.01397397344064</v>
      </c>
      <c r="R136" s="60">
        <f t="shared" si="35"/>
        <v>116.24481393587614</v>
      </c>
      <c r="S136" s="51">
        <f t="shared" si="30"/>
        <v>116.06584787235711</v>
      </c>
      <c r="T136" s="60">
        <f t="shared" si="36"/>
        <v>100.56355757732051</v>
      </c>
      <c r="U136" s="4">
        <f t="shared" si="26"/>
        <v>138.87240572640414</v>
      </c>
      <c r="V136" s="60">
        <f t="shared" si="37"/>
        <v>90.989701803041257</v>
      </c>
      <c r="W136" s="56">
        <f t="shared" si="31"/>
        <v>96.297155527039038</v>
      </c>
      <c r="X136" s="60">
        <f t="shared" si="38"/>
        <v>91.111755560265848</v>
      </c>
      <c r="Y136" s="5">
        <f t="shared" si="32"/>
        <v>100.1207248674894</v>
      </c>
      <c r="Z136" s="35">
        <v>134</v>
      </c>
    </row>
    <row r="137" spans="1:26" ht="15" customHeight="1">
      <c r="A137" s="24" t="s">
        <v>522</v>
      </c>
      <c r="B137" s="16" t="s">
        <v>523</v>
      </c>
      <c r="C137" s="16" t="s">
        <v>638</v>
      </c>
      <c r="D137" s="16"/>
      <c r="E137" s="85">
        <v>1183</v>
      </c>
      <c r="F137" s="78">
        <v>12.719298245614036</v>
      </c>
      <c r="G137" s="1">
        <v>16875</v>
      </c>
      <c r="H137" s="1">
        <v>289.6875</v>
      </c>
      <c r="I137" s="6">
        <v>20.599999999999998</v>
      </c>
      <c r="J137" s="47">
        <v>33.333333333333329</v>
      </c>
      <c r="K137" s="6">
        <v>2.3668639053254439</v>
      </c>
      <c r="L137" s="6">
        <v>87.5</v>
      </c>
      <c r="M137" s="60">
        <f t="shared" si="27"/>
        <v>106.94563493738025</v>
      </c>
      <c r="N137" s="60">
        <f t="shared" si="33"/>
        <v>92.507637613186517</v>
      </c>
      <c r="O137" s="3">
        <f t="shared" si="28"/>
        <v>83.160470059817499</v>
      </c>
      <c r="P137" s="60">
        <f t="shared" si="34"/>
        <v>83.151937491312225</v>
      </c>
      <c r="Q137" s="3">
        <f t="shared" si="29"/>
        <v>153.89627291828913</v>
      </c>
      <c r="R137" s="60">
        <f t="shared" si="35"/>
        <v>137.41938065725572</v>
      </c>
      <c r="S137" s="51">
        <f t="shared" si="30"/>
        <v>70.164100126227183</v>
      </c>
      <c r="T137" s="60">
        <f t="shared" si="36"/>
        <v>74.817700323489689</v>
      </c>
      <c r="U137" s="4">
        <f t="shared" si="26"/>
        <v>513.94110196053111</v>
      </c>
      <c r="V137" s="60">
        <f t="shared" si="37"/>
        <v>105.9174268737078</v>
      </c>
      <c r="W137" s="56">
        <f t="shared" si="31"/>
        <v>104.92756097521706</v>
      </c>
      <c r="X137" s="60">
        <f t="shared" si="38"/>
        <v>105.07879107400912</v>
      </c>
      <c r="Y137" s="5">
        <f t="shared" si="32"/>
        <v>99.815479005493501</v>
      </c>
      <c r="Z137" s="35">
        <v>135</v>
      </c>
    </row>
    <row r="138" spans="1:26" ht="15" customHeight="1">
      <c r="A138" s="26" t="s">
        <v>584</v>
      </c>
      <c r="B138" s="18" t="s">
        <v>585</v>
      </c>
      <c r="C138" s="18" t="s">
        <v>635</v>
      </c>
      <c r="D138" s="16"/>
      <c r="E138" s="85">
        <v>309</v>
      </c>
      <c r="F138" s="78">
        <v>10.15625</v>
      </c>
      <c r="G138" s="11">
        <v>18567.921427936886</v>
      </c>
      <c r="H138" s="11" t="s">
        <v>603</v>
      </c>
      <c r="I138" s="12">
        <v>25.715943210561392</v>
      </c>
      <c r="J138" s="47">
        <v>21.621621621621621</v>
      </c>
      <c r="K138" s="2">
        <v>2.5889967637540456</v>
      </c>
      <c r="L138" s="12">
        <v>84.17</v>
      </c>
      <c r="M138" s="60">
        <f t="shared" si="27"/>
        <v>133.93461433453291</v>
      </c>
      <c r="N138" s="60">
        <f t="shared" si="33"/>
        <v>99.078838221337421</v>
      </c>
      <c r="O138" s="3">
        <f t="shared" si="28"/>
        <v>91.503234013688242</v>
      </c>
      <c r="P138" s="60">
        <f t="shared" si="34"/>
        <v>93.04383904516132</v>
      </c>
      <c r="Q138" s="3">
        <f t="shared" si="29"/>
        <v>123.28006778358208</v>
      </c>
      <c r="R138" s="60">
        <f t="shared" si="35"/>
        <v>107.79338569145176</v>
      </c>
      <c r="S138" s="51">
        <f t="shared" si="30"/>
        <v>108.16965436126689</v>
      </c>
      <c r="T138" s="60">
        <f t="shared" si="36"/>
        <v>96.134657133060315</v>
      </c>
      <c r="U138" s="4">
        <f t="shared" si="26"/>
        <v>469.84556362663932</v>
      </c>
      <c r="V138" s="60">
        <f t="shared" si="37"/>
        <v>104.16242551075619</v>
      </c>
      <c r="W138" s="56">
        <f t="shared" si="31"/>
        <v>100.93431779753166</v>
      </c>
      <c r="X138" s="60">
        <f t="shared" si="38"/>
        <v>98.61631725251334</v>
      </c>
      <c r="Y138" s="5">
        <f t="shared" si="32"/>
        <v>99.804910475713399</v>
      </c>
      <c r="Z138" s="35">
        <v>136</v>
      </c>
    </row>
    <row r="139" spans="1:26" ht="15" customHeight="1">
      <c r="A139" s="28" t="s">
        <v>149</v>
      </c>
      <c r="B139" s="20" t="s">
        <v>150</v>
      </c>
      <c r="C139" s="20" t="s">
        <v>643</v>
      </c>
      <c r="D139" s="20"/>
      <c r="E139" s="88">
        <v>23633</v>
      </c>
      <c r="F139" s="78">
        <v>11.13905856988861</v>
      </c>
      <c r="G139" s="1">
        <v>21241</v>
      </c>
      <c r="H139" s="1">
        <v>537.93558499999995</v>
      </c>
      <c r="I139" s="6">
        <v>30.390410150181253</v>
      </c>
      <c r="J139" s="47">
        <v>22.175480769230766</v>
      </c>
      <c r="K139" s="6">
        <v>4.7349045825752123</v>
      </c>
      <c r="L139" s="6">
        <v>92.125984251968504</v>
      </c>
      <c r="M139" s="60">
        <f t="shared" si="27"/>
        <v>122.11744989942203</v>
      </c>
      <c r="N139" s="60">
        <f t="shared" si="33"/>
        <v>96.201628343189441</v>
      </c>
      <c r="O139" s="3">
        <f t="shared" si="28"/>
        <v>104.67623967647901</v>
      </c>
      <c r="P139" s="60">
        <f t="shared" si="34"/>
        <v>108.6628923834936</v>
      </c>
      <c r="Q139" s="3">
        <f t="shared" si="29"/>
        <v>104.31788207036909</v>
      </c>
      <c r="R139" s="60">
        <f t="shared" si="35"/>
        <v>89.444487909752112</v>
      </c>
      <c r="S139" s="51">
        <f t="shared" si="30"/>
        <v>105.46798790428369</v>
      </c>
      <c r="T139" s="60">
        <f t="shared" si="36"/>
        <v>94.61931790603019</v>
      </c>
      <c r="U139" s="4">
        <f t="shared" si="26"/>
        <v>256.90668575880267</v>
      </c>
      <c r="V139" s="60">
        <f t="shared" si="37"/>
        <v>95.687463303611366</v>
      </c>
      <c r="W139" s="56">
        <f t="shared" si="31"/>
        <v>110.47491234286072</v>
      </c>
      <c r="X139" s="60">
        <f t="shared" si="38"/>
        <v>114.05635928031491</v>
      </c>
      <c r="Y139" s="5">
        <f t="shared" si="32"/>
        <v>99.778691521065269</v>
      </c>
      <c r="Z139" s="35">
        <v>137</v>
      </c>
    </row>
    <row r="140" spans="1:26" ht="15" customHeight="1">
      <c r="A140" s="25" t="s">
        <v>186</v>
      </c>
      <c r="B140" s="17" t="s">
        <v>187</v>
      </c>
      <c r="C140" s="17" t="s">
        <v>641</v>
      </c>
      <c r="D140" s="16"/>
      <c r="E140" s="86">
        <v>349</v>
      </c>
      <c r="F140" s="78">
        <v>6.5789473684210522</v>
      </c>
      <c r="G140" s="11">
        <v>18045.584704123052</v>
      </c>
      <c r="H140" s="11" t="s">
        <v>603</v>
      </c>
      <c r="I140" s="12">
        <v>25.886760868165233</v>
      </c>
      <c r="J140" s="49">
        <v>20.45</v>
      </c>
      <c r="K140" s="2">
        <v>3.7249283667621778</v>
      </c>
      <c r="L140" s="12">
        <v>77.92</v>
      </c>
      <c r="M140" s="60">
        <f t="shared" si="27"/>
        <v>206.7615608789352</v>
      </c>
      <c r="N140" s="60">
        <f t="shared" si="33"/>
        <v>116.81053783028366</v>
      </c>
      <c r="O140" s="3">
        <f t="shared" si="28"/>
        <v>88.929144088837063</v>
      </c>
      <c r="P140" s="60">
        <f t="shared" si="34"/>
        <v>89.991775692036143</v>
      </c>
      <c r="Q140" s="3">
        <f t="shared" si="29"/>
        <v>122.46658584525541</v>
      </c>
      <c r="R140" s="60">
        <f t="shared" si="35"/>
        <v>107.00621394029577</v>
      </c>
      <c r="S140" s="51">
        <f t="shared" si="30"/>
        <v>114.36691137119345</v>
      </c>
      <c r="T140" s="60">
        <f t="shared" si="36"/>
        <v>99.61064012232076</v>
      </c>
      <c r="U140" s="4">
        <f t="shared" si="26"/>
        <v>326.56430511465697</v>
      </c>
      <c r="V140" s="60">
        <f t="shared" si="37"/>
        <v>98.459834875170756</v>
      </c>
      <c r="W140" s="56">
        <f t="shared" si="31"/>
        <v>93.439492013587582</v>
      </c>
      <c r="X140" s="60">
        <f t="shared" si="38"/>
        <v>86.487049569525752</v>
      </c>
      <c r="Y140" s="5">
        <f t="shared" si="32"/>
        <v>99.727675338272121</v>
      </c>
      <c r="Z140" s="35">
        <v>138</v>
      </c>
    </row>
    <row r="141" spans="1:26" ht="15" customHeight="1">
      <c r="A141" s="24" t="s">
        <v>172</v>
      </c>
      <c r="B141" s="16" t="s">
        <v>173</v>
      </c>
      <c r="C141" s="16" t="s">
        <v>637</v>
      </c>
      <c r="D141" s="16"/>
      <c r="E141" s="85">
        <v>573</v>
      </c>
      <c r="F141" s="78">
        <v>5.4901960784313726</v>
      </c>
      <c r="G141" s="11">
        <v>18266.713387975688</v>
      </c>
      <c r="H141" s="11" t="s">
        <v>603</v>
      </c>
      <c r="I141" s="12">
        <v>25.492504611419903</v>
      </c>
      <c r="J141" s="47">
        <v>21.951219512195124</v>
      </c>
      <c r="K141" s="2">
        <v>2.9668411867364748</v>
      </c>
      <c r="L141" s="2">
        <v>71.428571428571431</v>
      </c>
      <c r="M141" s="60">
        <f t="shared" si="27"/>
        <v>247.76408845925033</v>
      </c>
      <c r="N141" s="60">
        <f t="shared" si="33"/>
        <v>126.79371763885089</v>
      </c>
      <c r="O141" s="3">
        <f t="shared" si="28"/>
        <v>90.018872402490047</v>
      </c>
      <c r="P141" s="60">
        <f t="shared" si="34"/>
        <v>91.283851706496066</v>
      </c>
      <c r="Q141" s="3">
        <f t="shared" si="29"/>
        <v>124.36060208444837</v>
      </c>
      <c r="R141" s="60">
        <f t="shared" si="35"/>
        <v>108.83897261566381</v>
      </c>
      <c r="S141" s="51">
        <f t="shared" si="30"/>
        <v>106.54548537686348</v>
      </c>
      <c r="T141" s="60">
        <f t="shared" si="36"/>
        <v>95.223676072822258</v>
      </c>
      <c r="U141" s="4">
        <f t="shared" si="26"/>
        <v>410.00800755083094</v>
      </c>
      <c r="V141" s="60">
        <f t="shared" si="37"/>
        <v>101.78089222107137</v>
      </c>
      <c r="W141" s="56">
        <f t="shared" si="31"/>
        <v>85.655151816503732</v>
      </c>
      <c r="X141" s="60">
        <f t="shared" si="38"/>
        <v>73.889245603469647</v>
      </c>
      <c r="Y141" s="5">
        <f t="shared" si="32"/>
        <v>99.635059309729016</v>
      </c>
      <c r="Z141" s="35">
        <v>139</v>
      </c>
    </row>
    <row r="142" spans="1:26" ht="15" customHeight="1">
      <c r="A142" s="28" t="s">
        <v>412</v>
      </c>
      <c r="B142" s="20" t="s">
        <v>413</v>
      </c>
      <c r="C142" s="20" t="s">
        <v>632</v>
      </c>
      <c r="D142" s="16"/>
      <c r="E142" s="88">
        <v>7644</v>
      </c>
      <c r="F142" s="78">
        <v>10.059880239520957</v>
      </c>
      <c r="G142" s="1">
        <v>24206</v>
      </c>
      <c r="H142" s="1">
        <v>666.91176911764705</v>
      </c>
      <c r="I142" s="6">
        <v>33.061807937749997</v>
      </c>
      <c r="J142" s="47">
        <v>18.181818181818183</v>
      </c>
      <c r="K142" s="6">
        <v>5.9262166405023544</v>
      </c>
      <c r="L142" s="6">
        <v>79.452054794520549</v>
      </c>
      <c r="M142" s="60">
        <f t="shared" si="27"/>
        <v>135.21765611991768</v>
      </c>
      <c r="N142" s="60">
        <f t="shared" si="33"/>
        <v>99.391229617704667</v>
      </c>
      <c r="O142" s="3">
        <f t="shared" si="28"/>
        <v>119.28784226772991</v>
      </c>
      <c r="P142" s="60">
        <f t="shared" si="34"/>
        <v>125.98767049969098</v>
      </c>
      <c r="Q142" s="3">
        <f t="shared" si="29"/>
        <v>95.888985505143751</v>
      </c>
      <c r="R142" s="60">
        <f t="shared" si="35"/>
        <v>81.288204460841982</v>
      </c>
      <c r="S142" s="51">
        <f t="shared" si="30"/>
        <v>128.6341835647498</v>
      </c>
      <c r="T142" s="60">
        <f t="shared" si="36"/>
        <v>107.61301849205988</v>
      </c>
      <c r="U142" s="4">
        <f t="shared" si="26"/>
        <v>205.26226384974854</v>
      </c>
      <c r="V142" s="60">
        <f t="shared" si="37"/>
        <v>93.632016556302361</v>
      </c>
      <c r="W142" s="56">
        <f t="shared" si="31"/>
        <v>95.276689417809621</v>
      </c>
      <c r="X142" s="60">
        <f t="shared" si="38"/>
        <v>89.460282002764842</v>
      </c>
      <c r="Y142" s="5">
        <f t="shared" si="32"/>
        <v>99.562070271560785</v>
      </c>
      <c r="Z142" s="35">
        <v>140</v>
      </c>
    </row>
    <row r="143" spans="1:26" ht="15" customHeight="1">
      <c r="A143" s="24" t="s">
        <v>271</v>
      </c>
      <c r="B143" s="16" t="s">
        <v>13</v>
      </c>
      <c r="C143" s="16" t="s">
        <v>632</v>
      </c>
      <c r="D143" s="17" t="s">
        <v>650</v>
      </c>
      <c r="E143" s="85">
        <v>25359</v>
      </c>
      <c r="F143" s="78">
        <v>9.7989738413659691</v>
      </c>
      <c r="G143" s="1">
        <v>23537</v>
      </c>
      <c r="H143" s="1">
        <v>593.85535706051871</v>
      </c>
      <c r="I143" s="6">
        <v>30.276858923083761</v>
      </c>
      <c r="J143" s="47">
        <v>25.670699631772752</v>
      </c>
      <c r="K143" s="6">
        <v>6.7904885839346978</v>
      </c>
      <c r="L143" s="6">
        <v>87.555555555555557</v>
      </c>
      <c r="M143" s="60">
        <f t="shared" si="27"/>
        <v>138.81794653770388</v>
      </c>
      <c r="N143" s="60">
        <f t="shared" si="33"/>
        <v>100.26781817760303</v>
      </c>
      <c r="O143" s="3">
        <f t="shared" si="28"/>
        <v>115.99099163246959</v>
      </c>
      <c r="P143" s="60">
        <f t="shared" si="34"/>
        <v>122.07863961951018</v>
      </c>
      <c r="Q143" s="3">
        <f t="shared" si="29"/>
        <v>104.70911894032956</v>
      </c>
      <c r="R143" s="60">
        <f t="shared" si="35"/>
        <v>89.823071130268431</v>
      </c>
      <c r="S143" s="51">
        <f t="shared" si="30"/>
        <v>91.107892308714383</v>
      </c>
      <c r="T143" s="60">
        <f t="shared" si="36"/>
        <v>86.564875765838195</v>
      </c>
      <c r="U143" s="4">
        <f t="shared" si="26"/>
        <v>179.13713110002965</v>
      </c>
      <c r="V143" s="60">
        <f t="shared" si="37"/>
        <v>92.592236902499877</v>
      </c>
      <c r="W143" s="56">
        <f t="shared" si="31"/>
        <v>104.99418164885213</v>
      </c>
      <c r="X143" s="60">
        <f t="shared" si="38"/>
        <v>105.18660678674681</v>
      </c>
      <c r="Y143" s="5">
        <f t="shared" si="32"/>
        <v>99.418874730411062</v>
      </c>
      <c r="Z143" s="35">
        <v>141</v>
      </c>
    </row>
    <row r="144" spans="1:26" ht="15" customHeight="1">
      <c r="A144" s="24" t="s">
        <v>166</v>
      </c>
      <c r="B144" s="16" t="s">
        <v>167</v>
      </c>
      <c r="C144" s="16" t="s">
        <v>637</v>
      </c>
      <c r="D144" s="16"/>
      <c r="E144" s="85">
        <v>165</v>
      </c>
      <c r="F144" s="78">
        <v>12.345679012345679</v>
      </c>
      <c r="G144" s="11">
        <v>18266.713387975688</v>
      </c>
      <c r="H144" s="11" t="s">
        <v>603</v>
      </c>
      <c r="I144" s="12">
        <v>25.492504611419903</v>
      </c>
      <c r="J144" s="47">
        <v>22.727272727272727</v>
      </c>
      <c r="K144" s="2">
        <v>1.8181818181818181</v>
      </c>
      <c r="L144" s="12">
        <v>83.55</v>
      </c>
      <c r="M144" s="60">
        <f t="shared" si="27"/>
        <v>110.18214757364309</v>
      </c>
      <c r="N144" s="60">
        <f t="shared" si="33"/>
        <v>93.295654584511567</v>
      </c>
      <c r="O144" s="3">
        <f t="shared" si="28"/>
        <v>90.018872402490047</v>
      </c>
      <c r="P144" s="60">
        <f t="shared" si="34"/>
        <v>91.283851706496066</v>
      </c>
      <c r="Q144" s="3">
        <f t="shared" si="29"/>
        <v>124.36060208444837</v>
      </c>
      <c r="R144" s="60">
        <f t="shared" si="35"/>
        <v>108.83897261566381</v>
      </c>
      <c r="S144" s="51">
        <f t="shared" si="30"/>
        <v>102.90734685179986</v>
      </c>
      <c r="T144" s="60">
        <f t="shared" si="36"/>
        <v>93.183078497888999</v>
      </c>
      <c r="U144" s="4">
        <f t="shared" si="26"/>
        <v>669.03575403146056</v>
      </c>
      <c r="V144" s="60">
        <f t="shared" si="37"/>
        <v>112.09019028822722</v>
      </c>
      <c r="W144" s="56">
        <f t="shared" si="31"/>
        <v>100.19083107976441</v>
      </c>
      <c r="X144" s="60">
        <f t="shared" si="38"/>
        <v>97.41309389836097</v>
      </c>
      <c r="Y144" s="5">
        <f t="shared" si="32"/>
        <v>99.350806931858102</v>
      </c>
      <c r="Z144" s="35">
        <v>142</v>
      </c>
    </row>
    <row r="145" spans="1:26" ht="15" customHeight="1">
      <c r="A145" s="29" t="s">
        <v>539</v>
      </c>
      <c r="B145" s="21" t="s">
        <v>540</v>
      </c>
      <c r="C145" s="21" t="s">
        <v>633</v>
      </c>
      <c r="D145" s="16"/>
      <c r="E145" s="86">
        <v>186</v>
      </c>
      <c r="F145" s="78">
        <v>15</v>
      </c>
      <c r="G145" s="11">
        <v>19100.623627064153</v>
      </c>
      <c r="H145" s="11" t="s">
        <v>603</v>
      </c>
      <c r="I145" s="12">
        <v>22.316769230286429</v>
      </c>
      <c r="J145" s="47">
        <v>33.333333333333329</v>
      </c>
      <c r="K145" s="2">
        <v>2.1505376344086025</v>
      </c>
      <c r="L145" s="12">
        <v>85.96</v>
      </c>
      <c r="M145" s="60">
        <f t="shared" si="27"/>
        <v>90.684895122339995</v>
      </c>
      <c r="N145" s="60">
        <f t="shared" si="33"/>
        <v>88.548518530200766</v>
      </c>
      <c r="O145" s="3">
        <f t="shared" si="28"/>
        <v>94.128405289618442</v>
      </c>
      <c r="P145" s="60">
        <f t="shared" si="34"/>
        <v>96.156468860301402</v>
      </c>
      <c r="Q145" s="3">
        <f t="shared" si="29"/>
        <v>142.05744520646579</v>
      </c>
      <c r="R145" s="60">
        <f t="shared" si="35"/>
        <v>125.96345237847967</v>
      </c>
      <c r="S145" s="51">
        <f t="shared" si="30"/>
        <v>70.164100126227183</v>
      </c>
      <c r="T145" s="60">
        <f t="shared" si="36"/>
        <v>74.817700323489689</v>
      </c>
      <c r="U145" s="4">
        <f t="shared" si="26"/>
        <v>565.63931931750756</v>
      </c>
      <c r="V145" s="60">
        <f t="shared" si="37"/>
        <v>107.97501467854761</v>
      </c>
      <c r="W145" s="56">
        <f t="shared" si="31"/>
        <v>103.08083590205324</v>
      </c>
      <c r="X145" s="60">
        <f t="shared" si="38"/>
        <v>102.09013951692097</v>
      </c>
      <c r="Y145" s="5">
        <f t="shared" si="32"/>
        <v>99.258549047990016</v>
      </c>
      <c r="Z145" s="35">
        <v>143</v>
      </c>
    </row>
    <row r="146" spans="1:26" ht="15" customHeight="1">
      <c r="A146" s="24" t="s">
        <v>227</v>
      </c>
      <c r="B146" s="16" t="s">
        <v>612</v>
      </c>
      <c r="C146" s="16" t="s">
        <v>639</v>
      </c>
      <c r="D146" s="16"/>
      <c r="E146" s="85">
        <v>2091</v>
      </c>
      <c r="F146" s="78">
        <v>10.982048574445617</v>
      </c>
      <c r="G146" s="1">
        <v>18896</v>
      </c>
      <c r="H146" s="1">
        <v>433.37931379310351</v>
      </c>
      <c r="I146" s="2">
        <v>27.521971663406237</v>
      </c>
      <c r="J146" s="47">
        <v>28.02547770700637</v>
      </c>
      <c r="K146" s="2">
        <v>7.1257771401243426</v>
      </c>
      <c r="L146" s="2">
        <v>100</v>
      </c>
      <c r="M146" s="60">
        <f t="shared" si="27"/>
        <v>123.86335915508073</v>
      </c>
      <c r="N146" s="60">
        <f t="shared" si="33"/>
        <v>96.626717406163465</v>
      </c>
      <c r="O146" s="3">
        <f t="shared" si="28"/>
        <v>93.120014355574</v>
      </c>
      <c r="P146" s="60">
        <f t="shared" si="34"/>
        <v>94.960833468659573</v>
      </c>
      <c r="Q146" s="3">
        <f t="shared" si="29"/>
        <v>115.19026546822593</v>
      </c>
      <c r="R146" s="60">
        <f t="shared" si="35"/>
        <v>99.965229275116599</v>
      </c>
      <c r="S146" s="51">
        <f t="shared" si="30"/>
        <v>83.452755453164144</v>
      </c>
      <c r="T146" s="60">
        <f t="shared" si="36"/>
        <v>82.271181725437458</v>
      </c>
      <c r="U146" s="4">
        <f t="shared" si="26"/>
        <v>170.70820764853985</v>
      </c>
      <c r="V146" s="60">
        <f t="shared" si="37"/>
        <v>92.256765952274293</v>
      </c>
      <c r="W146" s="56">
        <f t="shared" si="31"/>
        <v>119.91721254310522</v>
      </c>
      <c r="X146" s="60">
        <f t="shared" si="38"/>
        <v>129.33732643998428</v>
      </c>
      <c r="Y146" s="5">
        <f t="shared" si="32"/>
        <v>99.23634237793928</v>
      </c>
      <c r="Z146" s="35">
        <v>144</v>
      </c>
    </row>
    <row r="147" spans="1:26" ht="15" customHeight="1">
      <c r="A147" s="28" t="s">
        <v>223</v>
      </c>
      <c r="B147" s="20" t="s">
        <v>224</v>
      </c>
      <c r="C147" s="20" t="s">
        <v>638</v>
      </c>
      <c r="D147" s="21"/>
      <c r="E147" s="88">
        <v>4829</v>
      </c>
      <c r="F147" s="78">
        <v>11.579934364744492</v>
      </c>
      <c r="G147" s="1">
        <v>15574</v>
      </c>
      <c r="H147" s="1">
        <v>259.54042653061225</v>
      </c>
      <c r="I147" s="6">
        <v>19.997978158259581</v>
      </c>
      <c r="J147" s="47">
        <v>25.931232091690543</v>
      </c>
      <c r="K147" s="6">
        <v>6.5645061089252428</v>
      </c>
      <c r="L147" s="6">
        <v>86.842105263157904</v>
      </c>
      <c r="M147" s="60">
        <f t="shared" si="27"/>
        <v>117.46814653600275</v>
      </c>
      <c r="N147" s="60">
        <f t="shared" si="33"/>
        <v>95.069629068981911</v>
      </c>
      <c r="O147" s="3">
        <f t="shared" si="28"/>
        <v>76.749105819946521</v>
      </c>
      <c r="P147" s="60">
        <f t="shared" si="34"/>
        <v>75.550070263935226</v>
      </c>
      <c r="Q147" s="3">
        <f t="shared" si="29"/>
        <v>158.52918715222074</v>
      </c>
      <c r="R147" s="60">
        <f t="shared" si="35"/>
        <v>141.90245402208188</v>
      </c>
      <c r="S147" s="51">
        <f t="shared" si="30"/>
        <v>90.192526497433832</v>
      </c>
      <c r="T147" s="60">
        <f t="shared" si="36"/>
        <v>86.051455718248548</v>
      </c>
      <c r="U147" s="4">
        <f t="shared" si="26"/>
        <v>185.30390916076419</v>
      </c>
      <c r="V147" s="60">
        <f t="shared" si="37"/>
        <v>92.837674520692886</v>
      </c>
      <c r="W147" s="56">
        <f t="shared" si="31"/>
        <v>104.13863194532821</v>
      </c>
      <c r="X147" s="60">
        <f t="shared" si="38"/>
        <v>103.80202605474727</v>
      </c>
      <c r="Y147" s="5">
        <f t="shared" si="32"/>
        <v>99.202218274781288</v>
      </c>
      <c r="Z147" s="35">
        <v>145</v>
      </c>
    </row>
    <row r="148" spans="1:26" ht="15" customHeight="1">
      <c r="A148" s="24" t="s">
        <v>260</v>
      </c>
      <c r="B148" s="16" t="s">
        <v>261</v>
      </c>
      <c r="C148" s="16" t="s">
        <v>636</v>
      </c>
      <c r="D148" s="19"/>
      <c r="E148" s="85">
        <v>4725</v>
      </c>
      <c r="F148" s="78">
        <v>14.773218142548597</v>
      </c>
      <c r="G148" s="1">
        <v>19968</v>
      </c>
      <c r="H148" s="1">
        <v>453.30874285714287</v>
      </c>
      <c r="I148" s="2">
        <v>27.242111950549447</v>
      </c>
      <c r="J148" s="47">
        <v>20.350109409190374</v>
      </c>
      <c r="K148" s="2">
        <v>5.6719576719576716</v>
      </c>
      <c r="L148" s="2">
        <v>89.743589743589752</v>
      </c>
      <c r="M148" s="60">
        <f t="shared" si="27"/>
        <v>92.076987810621517</v>
      </c>
      <c r="N148" s="60">
        <f t="shared" si="33"/>
        <v>88.887461332936141</v>
      </c>
      <c r="O148" s="3">
        <f t="shared" si="28"/>
        <v>98.402860216559148</v>
      </c>
      <c r="P148" s="60">
        <f t="shared" si="34"/>
        <v>101.22463182972655</v>
      </c>
      <c r="Q148" s="3">
        <f t="shared" si="29"/>
        <v>116.37362139438733</v>
      </c>
      <c r="R148" s="60">
        <f t="shared" si="35"/>
        <v>101.11031229755393</v>
      </c>
      <c r="S148" s="51">
        <f t="shared" si="30"/>
        <v>114.92829303830042</v>
      </c>
      <c r="T148" s="60">
        <f t="shared" si="36"/>
        <v>99.92551380308322</v>
      </c>
      <c r="U148" s="4">
        <f t="shared" si="26"/>
        <v>214.46363214373483</v>
      </c>
      <c r="V148" s="60">
        <f t="shared" si="37"/>
        <v>93.998230792642772</v>
      </c>
      <c r="W148" s="56">
        <f t="shared" si="31"/>
        <v>107.61801125663288</v>
      </c>
      <c r="X148" s="60">
        <f t="shared" si="38"/>
        <v>109.43288716533799</v>
      </c>
      <c r="Y148" s="5">
        <f t="shared" si="32"/>
        <v>99.096506203546767</v>
      </c>
      <c r="Z148" s="35">
        <v>146</v>
      </c>
    </row>
    <row r="149" spans="1:26" ht="15" customHeight="1">
      <c r="A149" s="24" t="s">
        <v>217</v>
      </c>
      <c r="B149" s="16" t="s">
        <v>611</v>
      </c>
      <c r="C149" s="16" t="s">
        <v>636</v>
      </c>
      <c r="D149" s="16"/>
      <c r="E149" s="85">
        <v>15912</v>
      </c>
      <c r="F149" s="78">
        <v>10.069776987275961</v>
      </c>
      <c r="G149" s="1">
        <v>22332</v>
      </c>
      <c r="H149" s="1">
        <v>544.85082334293941</v>
      </c>
      <c r="I149" s="2">
        <v>29.277314526756555</v>
      </c>
      <c r="J149" s="47">
        <v>23.763955342902712</v>
      </c>
      <c r="K149" s="2">
        <v>8.3647561588738046</v>
      </c>
      <c r="L149" s="2">
        <v>87.425149700598809</v>
      </c>
      <c r="M149" s="60">
        <f t="shared" si="27"/>
        <v>135.08476191219762</v>
      </c>
      <c r="N149" s="60">
        <f t="shared" si="33"/>
        <v>99.358872910704406</v>
      </c>
      <c r="O149" s="3">
        <f t="shared" si="28"/>
        <v>110.05271806671669</v>
      </c>
      <c r="P149" s="60">
        <f t="shared" si="34"/>
        <v>115.0377095587959</v>
      </c>
      <c r="Q149" s="3">
        <f t="shared" si="29"/>
        <v>108.28394862580208</v>
      </c>
      <c r="R149" s="60">
        <f t="shared" si="35"/>
        <v>93.282281238099742</v>
      </c>
      <c r="S149" s="51">
        <f t="shared" si="30"/>
        <v>98.418100177056914</v>
      </c>
      <c r="T149" s="60">
        <f t="shared" si="36"/>
        <v>90.665102391523604</v>
      </c>
      <c r="U149" s="4">
        <f t="shared" si="26"/>
        <v>145.42308473667921</v>
      </c>
      <c r="V149" s="60">
        <f t="shared" si="37"/>
        <v>91.250418669773666</v>
      </c>
      <c r="W149" s="56">
        <f t="shared" si="31"/>
        <v>104.83780258259499</v>
      </c>
      <c r="X149" s="60">
        <f t="shared" si="38"/>
        <v>104.93353038319492</v>
      </c>
      <c r="Y149" s="5">
        <f t="shared" si="32"/>
        <v>99.087985858682018</v>
      </c>
      <c r="Z149" s="35">
        <v>147</v>
      </c>
    </row>
    <row r="150" spans="1:26" ht="15" customHeight="1">
      <c r="A150" s="24" t="s">
        <v>274</v>
      </c>
      <c r="B150" s="16" t="s">
        <v>275</v>
      </c>
      <c r="C150" s="16" t="s">
        <v>634</v>
      </c>
      <c r="D150" s="16"/>
      <c r="E150" s="85">
        <v>11621</v>
      </c>
      <c r="F150" s="78">
        <v>11.056137012369172</v>
      </c>
      <c r="G150" s="1">
        <v>21822</v>
      </c>
      <c r="H150" s="1">
        <v>679.17700816326533</v>
      </c>
      <c r="I150" s="6">
        <v>37.348199514064632</v>
      </c>
      <c r="J150" s="47">
        <v>22.720897615708274</v>
      </c>
      <c r="K150" s="6">
        <v>6.6689613630496511</v>
      </c>
      <c r="L150" s="6">
        <v>100</v>
      </c>
      <c r="M150" s="60">
        <f t="shared" si="27"/>
        <v>123.03333662682357</v>
      </c>
      <c r="N150" s="60">
        <f t="shared" si="33"/>
        <v>96.424625861233167</v>
      </c>
      <c r="O150" s="3">
        <f t="shared" si="28"/>
        <v>107.53942386046444</v>
      </c>
      <c r="P150" s="60">
        <f t="shared" si="34"/>
        <v>112.05773086090024</v>
      </c>
      <c r="Q150" s="3">
        <f t="shared" si="29"/>
        <v>84.883963975904493</v>
      </c>
      <c r="R150" s="60">
        <f t="shared" si="35"/>
        <v>70.639114836922261</v>
      </c>
      <c r="S150" s="51">
        <f t="shared" si="30"/>
        <v>102.93622096707814</v>
      </c>
      <c r="T150" s="60">
        <f t="shared" si="36"/>
        <v>93.199273716737679</v>
      </c>
      <c r="U150" s="4">
        <f t="shared" si="26"/>
        <v>182.40151314016666</v>
      </c>
      <c r="V150" s="60">
        <f t="shared" si="37"/>
        <v>92.722159229023148</v>
      </c>
      <c r="W150" s="56">
        <f t="shared" si="31"/>
        <v>119.91721254310522</v>
      </c>
      <c r="X150" s="60">
        <f t="shared" si="38"/>
        <v>129.33732643998428</v>
      </c>
      <c r="Y150" s="5">
        <f t="shared" si="32"/>
        <v>99.063371824133469</v>
      </c>
      <c r="Z150" s="35">
        <v>148</v>
      </c>
    </row>
    <row r="151" spans="1:26" ht="15" customHeight="1">
      <c r="A151" s="24" t="s">
        <v>568</v>
      </c>
      <c r="B151" s="16" t="s">
        <v>569</v>
      </c>
      <c r="C151" s="16" t="s">
        <v>636</v>
      </c>
      <c r="D151" s="19"/>
      <c r="E151" s="85">
        <v>2772</v>
      </c>
      <c r="F151" s="78">
        <v>13.531669865642995</v>
      </c>
      <c r="G151" s="1">
        <v>21995</v>
      </c>
      <c r="H151" s="1">
        <v>630.6550176470588</v>
      </c>
      <c r="I151" s="2">
        <v>34.407184413569929</v>
      </c>
      <c r="J151" s="47">
        <v>18.656716417910449</v>
      </c>
      <c r="K151" s="2">
        <v>5.0144300144300145</v>
      </c>
      <c r="L151" s="2">
        <v>90.909090909090907</v>
      </c>
      <c r="M151" s="60">
        <f t="shared" si="27"/>
        <v>100.52517097604071</v>
      </c>
      <c r="N151" s="60">
        <f t="shared" si="33"/>
        <v>90.944401150387321</v>
      </c>
      <c r="O151" s="3">
        <f t="shared" si="28"/>
        <v>108.39197267944805</v>
      </c>
      <c r="P151" s="60">
        <f t="shared" si="34"/>
        <v>113.06858637999034</v>
      </c>
      <c r="Q151" s="3">
        <f t="shared" si="29"/>
        <v>92.139571317739922</v>
      </c>
      <c r="R151" s="60">
        <f t="shared" si="35"/>
        <v>77.660056382005877</v>
      </c>
      <c r="S151" s="51">
        <f t="shared" si="30"/>
        <v>125.35985889219255</v>
      </c>
      <c r="T151" s="60">
        <f t="shared" si="36"/>
        <v>105.77648067461996</v>
      </c>
      <c r="U151" s="4">
        <f t="shared" ref="U151:U214" si="39">K$319*100/K151</f>
        <v>242.58562592219866</v>
      </c>
      <c r="V151" s="60">
        <f t="shared" si="37"/>
        <v>95.117485467263378</v>
      </c>
      <c r="W151" s="56">
        <f t="shared" si="31"/>
        <v>109.01564776645928</v>
      </c>
      <c r="X151" s="60">
        <f t="shared" si="38"/>
        <v>111.69475526472961</v>
      </c>
      <c r="Y151" s="5">
        <f t="shared" si="32"/>
        <v>99.043627553166075</v>
      </c>
      <c r="Z151" s="35">
        <v>149</v>
      </c>
    </row>
    <row r="152" spans="1:26" ht="15" customHeight="1">
      <c r="A152" s="24" t="s">
        <v>145</v>
      </c>
      <c r="B152" s="16" t="s">
        <v>146</v>
      </c>
      <c r="C152" s="16" t="s">
        <v>638</v>
      </c>
      <c r="D152" s="19"/>
      <c r="E152" s="85">
        <v>1528</v>
      </c>
      <c r="F152" s="78">
        <v>11.888111888111888</v>
      </c>
      <c r="G152" s="1">
        <v>14959</v>
      </c>
      <c r="H152" s="1">
        <v>339.99999411764702</v>
      </c>
      <c r="I152" s="2">
        <v>27.274549965985457</v>
      </c>
      <c r="J152" s="47">
        <v>27.27272727272727</v>
      </c>
      <c r="K152" s="2">
        <v>1.7015706806282722</v>
      </c>
      <c r="L152" s="2">
        <v>100</v>
      </c>
      <c r="M152" s="60">
        <f t="shared" si="27"/>
        <v>114.42300002201134</v>
      </c>
      <c r="N152" s="60">
        <f t="shared" si="33"/>
        <v>94.328205381550447</v>
      </c>
      <c r="O152" s="3">
        <f t="shared" si="28"/>
        <v>73.718368688877618</v>
      </c>
      <c r="P152" s="60">
        <f t="shared" si="34"/>
        <v>71.9565665400022</v>
      </c>
      <c r="Q152" s="3">
        <f t="shared" si="29"/>
        <v>116.23521656894225</v>
      </c>
      <c r="R152" s="60">
        <f t="shared" si="35"/>
        <v>100.97638385528495</v>
      </c>
      <c r="S152" s="51">
        <f t="shared" si="30"/>
        <v>85.756122376499889</v>
      </c>
      <c r="T152" s="60">
        <f t="shared" si="36"/>
        <v>83.563118501775079</v>
      </c>
      <c r="U152" s="4">
        <f t="shared" si="39"/>
        <v>714.88575675529501</v>
      </c>
      <c r="V152" s="60">
        <f t="shared" si="37"/>
        <v>113.91501929161457</v>
      </c>
      <c r="W152" s="56">
        <f t="shared" si="31"/>
        <v>119.91721254310522</v>
      </c>
      <c r="X152" s="60">
        <f t="shared" si="38"/>
        <v>129.33732643998428</v>
      </c>
      <c r="Y152" s="5">
        <f t="shared" si="32"/>
        <v>99.012770001701909</v>
      </c>
      <c r="Z152" s="35">
        <v>150</v>
      </c>
    </row>
    <row r="153" spans="1:26" ht="15" customHeight="1">
      <c r="A153" s="24" t="s">
        <v>570</v>
      </c>
      <c r="B153" s="16" t="s">
        <v>571</v>
      </c>
      <c r="C153" s="16" t="s">
        <v>632</v>
      </c>
      <c r="D153" s="16"/>
      <c r="E153" s="85">
        <v>14676</v>
      </c>
      <c r="F153" s="78">
        <v>12.955528103767758</v>
      </c>
      <c r="G153" s="1">
        <v>20504</v>
      </c>
      <c r="H153" s="1">
        <v>602.08320913242005</v>
      </c>
      <c r="I153" s="2">
        <v>35.237019652697235</v>
      </c>
      <c r="J153" s="47">
        <v>14.51923076923077</v>
      </c>
      <c r="K153" s="2">
        <v>6.4527119106023436</v>
      </c>
      <c r="L153" s="2">
        <v>86.206896551724128</v>
      </c>
      <c r="M153" s="60">
        <f t="shared" si="27"/>
        <v>104.9955984765686</v>
      </c>
      <c r="N153" s="60">
        <f t="shared" si="33"/>
        <v>92.03284823383882</v>
      </c>
      <c r="O153" s="3">
        <f t="shared" si="28"/>
        <v>101.04428314705173</v>
      </c>
      <c r="P153" s="60">
        <f t="shared" si="34"/>
        <v>104.35653101026006</v>
      </c>
      <c r="Q153" s="3">
        <f t="shared" si="29"/>
        <v>89.969675453925248</v>
      </c>
      <c r="R153" s="60">
        <f t="shared" si="35"/>
        <v>75.560340768825014</v>
      </c>
      <c r="S153" s="51">
        <f t="shared" si="30"/>
        <v>161.0831437776518</v>
      </c>
      <c r="T153" s="60">
        <f t="shared" si="36"/>
        <v>125.81333413792865</v>
      </c>
      <c r="U153" s="4">
        <f t="shared" si="39"/>
        <v>188.51432708391508</v>
      </c>
      <c r="V153" s="60">
        <f t="shared" si="37"/>
        <v>92.96544907666069</v>
      </c>
      <c r="W153" s="56">
        <f t="shared" si="31"/>
        <v>103.37690736474586</v>
      </c>
      <c r="X153" s="60">
        <f t="shared" si="38"/>
        <v>102.56928741545994</v>
      </c>
      <c r="Y153" s="5">
        <f t="shared" si="32"/>
        <v>98.882965107162192</v>
      </c>
      <c r="Z153" s="35">
        <v>151</v>
      </c>
    </row>
    <row r="154" spans="1:26" ht="15" customHeight="1">
      <c r="A154" s="24" t="s">
        <v>127</v>
      </c>
      <c r="B154" s="16" t="s">
        <v>128</v>
      </c>
      <c r="C154" s="16" t="s">
        <v>636</v>
      </c>
      <c r="D154" s="16"/>
      <c r="E154" s="85">
        <v>470</v>
      </c>
      <c r="F154" s="78">
        <v>8.2677165354330722</v>
      </c>
      <c r="G154" s="11">
        <v>20276.486029254818</v>
      </c>
      <c r="H154" s="1">
        <v>600.45455454545458</v>
      </c>
      <c r="I154" s="12">
        <v>31.234535477846823</v>
      </c>
      <c r="J154" s="47">
        <v>19.230769230769234</v>
      </c>
      <c r="K154" s="6">
        <v>5.3191489361702127</v>
      </c>
      <c r="L154" s="12">
        <v>83.62</v>
      </c>
      <c r="M154" s="60">
        <f t="shared" si="27"/>
        <v>164.52830972195966</v>
      </c>
      <c r="N154" s="60">
        <f t="shared" si="33"/>
        <v>106.52770491529813</v>
      </c>
      <c r="O154" s="3">
        <f t="shared" si="28"/>
        <v>99.923087961727575</v>
      </c>
      <c r="P154" s="60">
        <f t="shared" si="34"/>
        <v>103.02714515478101</v>
      </c>
      <c r="Q154" s="3">
        <f t="shared" si="29"/>
        <v>101.49865120822025</v>
      </c>
      <c r="R154" s="60">
        <f t="shared" si="35"/>
        <v>86.716438533221833</v>
      </c>
      <c r="S154" s="51">
        <f t="shared" si="30"/>
        <v>121.61777355212709</v>
      </c>
      <c r="T154" s="60">
        <f t="shared" si="36"/>
        <v>103.67758031183146</v>
      </c>
      <c r="U154" s="4">
        <f t="shared" si="39"/>
        <v>228.68858501439016</v>
      </c>
      <c r="V154" s="60">
        <f t="shared" si="37"/>
        <v>94.564383574062262</v>
      </c>
      <c r="W154" s="56">
        <f t="shared" si="31"/>
        <v>100.27477312854458</v>
      </c>
      <c r="X154" s="60">
        <f t="shared" si="38"/>
        <v>97.548941696410438</v>
      </c>
      <c r="Y154" s="5">
        <f t="shared" si="32"/>
        <v>98.677032364267518</v>
      </c>
      <c r="Z154" s="35">
        <v>152</v>
      </c>
    </row>
    <row r="155" spans="1:26" ht="15" customHeight="1">
      <c r="A155" s="24" t="s">
        <v>430</v>
      </c>
      <c r="B155" s="16" t="s">
        <v>431</v>
      </c>
      <c r="C155" s="16" t="s">
        <v>633</v>
      </c>
      <c r="D155" s="16"/>
      <c r="E155" s="85">
        <v>10759</v>
      </c>
      <c r="F155" s="78">
        <v>10.481858322134768</v>
      </c>
      <c r="G155" s="1">
        <v>17912</v>
      </c>
      <c r="H155" s="1">
        <v>364.82477681159418</v>
      </c>
      <c r="I155" s="6">
        <v>24.441141814086258</v>
      </c>
      <c r="J155" s="47">
        <v>23.076923076923077</v>
      </c>
      <c r="K155" s="6">
        <v>6.403940886699508</v>
      </c>
      <c r="L155" s="6">
        <v>87.610619469026574</v>
      </c>
      <c r="M155" s="60">
        <f t="shared" si="27"/>
        <v>129.77407106930465</v>
      </c>
      <c r="N155" s="60">
        <f t="shared" si="33"/>
        <v>98.065840877777617</v>
      </c>
      <c r="O155" s="3">
        <f t="shared" si="28"/>
        <v>88.270834945863754</v>
      </c>
      <c r="P155" s="60">
        <f t="shared" si="34"/>
        <v>89.211227510366754</v>
      </c>
      <c r="Q155" s="3">
        <f t="shared" si="29"/>
        <v>129.71011118186081</v>
      </c>
      <c r="R155" s="60">
        <f t="shared" si="35"/>
        <v>114.01546424459539</v>
      </c>
      <c r="S155" s="51">
        <f t="shared" si="30"/>
        <v>101.34814462677259</v>
      </c>
      <c r="T155" s="60">
        <f t="shared" si="36"/>
        <v>92.308536680060456</v>
      </c>
      <c r="U155" s="4">
        <f t="shared" si="39"/>
        <v>189.95001128445662</v>
      </c>
      <c r="V155" s="60">
        <f t="shared" si="37"/>
        <v>93.022589273241124</v>
      </c>
      <c r="W155" s="56">
        <f t="shared" si="31"/>
        <v>105.0602127590037</v>
      </c>
      <c r="X155" s="60">
        <f t="shared" si="38"/>
        <v>105.29346837813283</v>
      </c>
      <c r="Y155" s="5">
        <f t="shared" si="32"/>
        <v>98.652854494029043</v>
      </c>
      <c r="Z155" s="35">
        <v>153</v>
      </c>
    </row>
    <row r="156" spans="1:26" ht="15" customHeight="1">
      <c r="A156" s="24" t="s">
        <v>323</v>
      </c>
      <c r="B156" s="16" t="s">
        <v>324</v>
      </c>
      <c r="C156" s="16" t="s">
        <v>637</v>
      </c>
      <c r="D156" s="16"/>
      <c r="E156" s="85">
        <v>139</v>
      </c>
      <c r="F156" s="78">
        <v>16.326530612244898</v>
      </c>
      <c r="G156" s="11">
        <v>18266.713387975688</v>
      </c>
      <c r="H156" s="11" t="s">
        <v>603</v>
      </c>
      <c r="I156" s="12">
        <v>25.492504611419903</v>
      </c>
      <c r="J156" s="49">
        <v>24.74</v>
      </c>
      <c r="K156" s="6">
        <v>1.4388489208633095</v>
      </c>
      <c r="L156" s="12">
        <v>83.55</v>
      </c>
      <c r="M156" s="60">
        <f t="shared" si="27"/>
        <v>83.316747393649862</v>
      </c>
      <c r="N156" s="60">
        <f t="shared" si="33"/>
        <v>86.754542695722847</v>
      </c>
      <c r="O156" s="3">
        <f t="shared" si="28"/>
        <v>90.018872402490047</v>
      </c>
      <c r="P156" s="60">
        <f t="shared" si="34"/>
        <v>91.283851706496066</v>
      </c>
      <c r="Q156" s="3">
        <f t="shared" si="29"/>
        <v>124.36060208444837</v>
      </c>
      <c r="R156" s="60">
        <f t="shared" si="35"/>
        <v>108.83897261566381</v>
      </c>
      <c r="S156" s="51">
        <f t="shared" si="30"/>
        <v>94.535300628169196</v>
      </c>
      <c r="T156" s="60">
        <f t="shared" si="36"/>
        <v>88.487276756565507</v>
      </c>
      <c r="U156" s="4">
        <f t="shared" si="39"/>
        <v>845.4179073670274</v>
      </c>
      <c r="V156" s="60">
        <f t="shared" si="37"/>
        <v>119.11019574003363</v>
      </c>
      <c r="W156" s="56">
        <f t="shared" si="31"/>
        <v>100.19083107976441</v>
      </c>
      <c r="X156" s="60">
        <f t="shared" si="38"/>
        <v>97.41309389836097</v>
      </c>
      <c r="Y156" s="5">
        <f t="shared" si="32"/>
        <v>98.647988902140469</v>
      </c>
      <c r="Z156" s="35">
        <v>154</v>
      </c>
    </row>
    <row r="157" spans="1:26" ht="15" customHeight="1">
      <c r="A157" s="24" t="s">
        <v>64</v>
      </c>
      <c r="B157" s="16" t="s">
        <v>65</v>
      </c>
      <c r="C157" s="16" t="s">
        <v>635</v>
      </c>
      <c r="D157" s="19"/>
      <c r="E157" s="85">
        <v>294</v>
      </c>
      <c r="F157" s="78">
        <v>11</v>
      </c>
      <c r="G157" s="11">
        <v>18567.921427936886</v>
      </c>
      <c r="H157" s="11" t="s">
        <v>603</v>
      </c>
      <c r="I157" s="12">
        <v>25.715943210561392</v>
      </c>
      <c r="J157" s="47">
        <v>37.5</v>
      </c>
      <c r="K157" s="2">
        <v>5.4421768707482991</v>
      </c>
      <c r="L157" s="2">
        <v>100</v>
      </c>
      <c r="M157" s="60">
        <f t="shared" si="27"/>
        <v>123.66122062137271</v>
      </c>
      <c r="N157" s="60">
        <f t="shared" si="33"/>
        <v>96.577501285906138</v>
      </c>
      <c r="O157" s="3">
        <f t="shared" si="28"/>
        <v>91.503234013688242</v>
      </c>
      <c r="P157" s="60">
        <f t="shared" si="34"/>
        <v>93.04383904516132</v>
      </c>
      <c r="Q157" s="3">
        <f t="shared" si="29"/>
        <v>123.28006778358208</v>
      </c>
      <c r="R157" s="60">
        <f t="shared" si="35"/>
        <v>107.79338569145176</v>
      </c>
      <c r="S157" s="51">
        <f t="shared" si="30"/>
        <v>62.368089001090823</v>
      </c>
      <c r="T157" s="60">
        <f t="shared" si="36"/>
        <v>70.444991234346986</v>
      </c>
      <c r="U157" s="4">
        <f t="shared" si="39"/>
        <v>223.51876327869252</v>
      </c>
      <c r="V157" s="60">
        <f t="shared" si="37"/>
        <v>94.358624793578286</v>
      </c>
      <c r="W157" s="56">
        <f t="shared" si="31"/>
        <v>119.91721254310522</v>
      </c>
      <c r="X157" s="60">
        <f t="shared" si="38"/>
        <v>129.33732643998428</v>
      </c>
      <c r="Y157" s="5">
        <f t="shared" si="32"/>
        <v>98.592611415071445</v>
      </c>
      <c r="Z157" s="35">
        <v>155</v>
      </c>
    </row>
    <row r="158" spans="1:26" ht="15" customHeight="1">
      <c r="A158" s="25" t="s">
        <v>81</v>
      </c>
      <c r="B158" s="17" t="s">
        <v>82</v>
      </c>
      <c r="C158" s="17" t="s">
        <v>639</v>
      </c>
      <c r="D158" s="16"/>
      <c r="E158" s="86">
        <v>1665</v>
      </c>
      <c r="F158" s="78">
        <v>12.378303198887343</v>
      </c>
      <c r="G158" s="1">
        <v>19586</v>
      </c>
      <c r="H158" s="1">
        <v>453.16648999999995</v>
      </c>
      <c r="I158" s="2">
        <v>27.764719085060751</v>
      </c>
      <c r="J158" s="47">
        <v>29.559748427672954</v>
      </c>
      <c r="K158" s="2">
        <v>9.7897897897897899</v>
      </c>
      <c r="L158" s="2">
        <v>100</v>
      </c>
      <c r="M158" s="60">
        <f t="shared" si="27"/>
        <v>109.89175212297043</v>
      </c>
      <c r="N158" s="60">
        <f t="shared" si="33"/>
        <v>93.224949918952191</v>
      </c>
      <c r="O158" s="3">
        <f t="shared" si="28"/>
        <v>96.520353575797657</v>
      </c>
      <c r="P158" s="60">
        <f t="shared" si="34"/>
        <v>98.992569354047845</v>
      </c>
      <c r="Q158" s="3">
        <f t="shared" si="29"/>
        <v>114.18315497463709</v>
      </c>
      <c r="R158" s="60">
        <f t="shared" si="35"/>
        <v>98.990691435374728</v>
      </c>
      <c r="S158" s="51">
        <f t="shared" si="30"/>
        <v>79.121219291277455</v>
      </c>
      <c r="T158" s="60">
        <f t="shared" si="36"/>
        <v>79.84166395782384</v>
      </c>
      <c r="U158" s="4">
        <f t="shared" si="39"/>
        <v>124.25482771471076</v>
      </c>
      <c r="V158" s="60">
        <f t="shared" si="37"/>
        <v>90.407922550471028</v>
      </c>
      <c r="W158" s="56">
        <f t="shared" si="31"/>
        <v>119.91721254310522</v>
      </c>
      <c r="X158" s="60">
        <f t="shared" si="38"/>
        <v>129.33732643998428</v>
      </c>
      <c r="Y158" s="5">
        <f t="shared" si="32"/>
        <v>98.465853942775652</v>
      </c>
      <c r="Z158" s="35">
        <v>156</v>
      </c>
    </row>
    <row r="159" spans="1:26" ht="15" customHeight="1">
      <c r="A159" s="24" t="s">
        <v>247</v>
      </c>
      <c r="B159" s="16" t="s">
        <v>248</v>
      </c>
      <c r="C159" s="16" t="s">
        <v>636</v>
      </c>
      <c r="D159" s="16"/>
      <c r="E159" s="85">
        <v>14759</v>
      </c>
      <c r="F159" s="78">
        <v>13.090963494913227</v>
      </c>
      <c r="G159" s="1">
        <v>19994</v>
      </c>
      <c r="H159" s="1">
        <v>669.26688387096772</v>
      </c>
      <c r="I159" s="6">
        <v>40.168063451293449</v>
      </c>
      <c r="J159" s="47">
        <v>12.552742616033754</v>
      </c>
      <c r="K159" s="6">
        <v>3.2522528626600717</v>
      </c>
      <c r="L159" s="6">
        <v>80.714285714285722</v>
      </c>
      <c r="M159" s="60">
        <f t="shared" si="27"/>
        <v>103.90934382818064</v>
      </c>
      <c r="N159" s="60">
        <f t="shared" si="33"/>
        <v>91.768370014745926</v>
      </c>
      <c r="O159" s="3">
        <f t="shared" si="28"/>
        <v>98.53098894079946</v>
      </c>
      <c r="P159" s="60">
        <f t="shared" si="34"/>
        <v>101.37655231236437</v>
      </c>
      <c r="Q159" s="3">
        <f t="shared" si="29"/>
        <v>78.92497047961794</v>
      </c>
      <c r="R159" s="60">
        <f t="shared" si="35"/>
        <v>64.872851168858659</v>
      </c>
      <c r="S159" s="51">
        <f t="shared" si="30"/>
        <v>186.31811462090579</v>
      </c>
      <c r="T159" s="60">
        <f t="shared" si="36"/>
        <v>139.96739120626279</v>
      </c>
      <c r="U159" s="4">
        <f t="shared" si="39"/>
        <v>374.02646567236087</v>
      </c>
      <c r="V159" s="60">
        <f t="shared" si="37"/>
        <v>100.34882772149183</v>
      </c>
      <c r="W159" s="56">
        <f t="shared" si="31"/>
        <v>96.790321552649218</v>
      </c>
      <c r="X159" s="60">
        <f t="shared" si="38"/>
        <v>91.909871875336904</v>
      </c>
      <c r="Y159" s="5">
        <f t="shared" si="32"/>
        <v>98.373977383176737</v>
      </c>
      <c r="Z159" s="35">
        <v>157</v>
      </c>
    </row>
    <row r="160" spans="1:26" ht="15" customHeight="1">
      <c r="A160" s="27" t="s">
        <v>100</v>
      </c>
      <c r="B160" s="19" t="s">
        <v>101</v>
      </c>
      <c r="C160" s="19" t="s">
        <v>638</v>
      </c>
      <c r="D160" s="16"/>
      <c r="E160" s="87">
        <v>495</v>
      </c>
      <c r="F160" s="78">
        <v>9.9567099567099575</v>
      </c>
      <c r="G160" s="11">
        <v>16734.317769053258</v>
      </c>
      <c r="H160" s="1">
        <v>273.33333333333331</v>
      </c>
      <c r="I160" s="12">
        <v>22.244928638280903</v>
      </c>
      <c r="J160" s="47">
        <v>21.518987341772153</v>
      </c>
      <c r="K160" s="2">
        <v>5.2525252525252526</v>
      </c>
      <c r="L160" s="2">
        <v>80</v>
      </c>
      <c r="M160" s="60">
        <f t="shared" si="27"/>
        <v>136.6187659125687</v>
      </c>
      <c r="N160" s="60">
        <f t="shared" si="33"/>
        <v>99.732367879588182</v>
      </c>
      <c r="O160" s="3">
        <f t="shared" si="28"/>
        <v>82.467184106952601</v>
      </c>
      <c r="P160" s="60">
        <f t="shared" si="34"/>
        <v>82.329917782697052</v>
      </c>
      <c r="Q160" s="3">
        <f t="shared" si="29"/>
        <v>142.51622352526257</v>
      </c>
      <c r="R160" s="60">
        <f t="shared" si="35"/>
        <v>126.4073925762701</v>
      </c>
      <c r="S160" s="51">
        <f t="shared" si="30"/>
        <v>108.68556686219503</v>
      </c>
      <c r="T160" s="60">
        <f t="shared" si="36"/>
        <v>96.424027587488879</v>
      </c>
      <c r="U160" s="4">
        <f t="shared" si="39"/>
        <v>231.58929947242865</v>
      </c>
      <c r="V160" s="60">
        <f t="shared" si="37"/>
        <v>94.679831939582684</v>
      </c>
      <c r="W160" s="56">
        <f t="shared" si="31"/>
        <v>95.933770034484169</v>
      </c>
      <c r="X160" s="60">
        <f t="shared" si="38"/>
        <v>90.523669854424014</v>
      </c>
      <c r="Y160" s="5">
        <f t="shared" si="32"/>
        <v>98.349534603341809</v>
      </c>
      <c r="Z160" s="35">
        <v>158</v>
      </c>
    </row>
    <row r="161" spans="1:26" ht="15" customHeight="1">
      <c r="A161" s="24" t="s">
        <v>460</v>
      </c>
      <c r="B161" s="16" t="s">
        <v>461</v>
      </c>
      <c r="C161" s="16" t="s">
        <v>636</v>
      </c>
      <c r="D161" s="16"/>
      <c r="E161" s="85">
        <v>4257</v>
      </c>
      <c r="F161" s="78">
        <v>11.753731343283583</v>
      </c>
      <c r="G161" s="1">
        <v>20538</v>
      </c>
      <c r="H161" s="1">
        <v>641.24999250000008</v>
      </c>
      <c r="I161" s="2">
        <v>37.467133654688872</v>
      </c>
      <c r="J161" s="47">
        <v>19.379844961240313</v>
      </c>
      <c r="K161" s="2">
        <v>3.8759689922480618</v>
      </c>
      <c r="L161" s="2">
        <v>94.871794871794862</v>
      </c>
      <c r="M161" s="60">
        <f t="shared" si="27"/>
        <v>115.73119948946245</v>
      </c>
      <c r="N161" s="60">
        <f t="shared" si="33"/>
        <v>94.646722099415086</v>
      </c>
      <c r="O161" s="3">
        <f t="shared" si="28"/>
        <v>101.21183609413521</v>
      </c>
      <c r="P161" s="60">
        <f t="shared" si="34"/>
        <v>104.55519625678642</v>
      </c>
      <c r="Q161" s="3">
        <f t="shared" si="29"/>
        <v>84.614511783449686</v>
      </c>
      <c r="R161" s="60">
        <f t="shared" si="35"/>
        <v>70.378377450885438</v>
      </c>
      <c r="S161" s="51">
        <f t="shared" si="30"/>
        <v>120.68225221711073</v>
      </c>
      <c r="T161" s="60">
        <f t="shared" si="36"/>
        <v>103.15285522113433</v>
      </c>
      <c r="U161" s="4">
        <f t="shared" si="39"/>
        <v>313.83859007293972</v>
      </c>
      <c r="V161" s="60">
        <f t="shared" si="37"/>
        <v>97.95335172321019</v>
      </c>
      <c r="W161" s="56">
        <f t="shared" si="31"/>
        <v>113.76761189986904</v>
      </c>
      <c r="X161" s="60">
        <f t="shared" si="38"/>
        <v>119.38510680266113</v>
      </c>
      <c r="Y161" s="5">
        <f t="shared" si="32"/>
        <v>98.345268259015427</v>
      </c>
      <c r="Z161" s="35">
        <v>159</v>
      </c>
    </row>
    <row r="162" spans="1:26" ht="15" customHeight="1">
      <c r="A162" s="27" t="s">
        <v>485</v>
      </c>
      <c r="B162" s="19" t="s">
        <v>486</v>
      </c>
      <c r="C162" s="19" t="s">
        <v>635</v>
      </c>
      <c r="D162" s="16"/>
      <c r="E162" s="87">
        <v>1266</v>
      </c>
      <c r="F162" s="78">
        <v>8.4858569051580695</v>
      </c>
      <c r="G162" s="1">
        <v>18231</v>
      </c>
      <c r="H162" s="1">
        <v>427.18749374999999</v>
      </c>
      <c r="I162" s="2">
        <v>28.118314546651309</v>
      </c>
      <c r="J162" s="47">
        <v>18.627450980392158</v>
      </c>
      <c r="K162" s="2">
        <v>2.0537124802527646</v>
      </c>
      <c r="L162" s="2">
        <v>75</v>
      </c>
      <c r="M162" s="60">
        <f t="shared" si="27"/>
        <v>160.29888814272451</v>
      </c>
      <c r="N162" s="60">
        <f t="shared" si="33"/>
        <v>105.49793727404644</v>
      </c>
      <c r="O162" s="3">
        <f t="shared" si="28"/>
        <v>89.84287583173527</v>
      </c>
      <c r="P162" s="60">
        <f t="shared" si="34"/>
        <v>91.075174970423063</v>
      </c>
      <c r="Q162" s="3">
        <f t="shared" si="29"/>
        <v>112.74727071058787</v>
      </c>
      <c r="R162" s="60">
        <f t="shared" si="35"/>
        <v>97.601247518630927</v>
      </c>
      <c r="S162" s="51">
        <f t="shared" si="30"/>
        <v>125.55681075219599</v>
      </c>
      <c r="T162" s="60">
        <f t="shared" si="36"/>
        <v>105.88694911476671</v>
      </c>
      <c r="U162" s="4">
        <f t="shared" si="39"/>
        <v>592.30717804463575</v>
      </c>
      <c r="V162" s="60">
        <f t="shared" si="37"/>
        <v>109.03639481317086</v>
      </c>
      <c r="W162" s="56">
        <f t="shared" si="31"/>
        <v>89.937909407328917</v>
      </c>
      <c r="X162" s="60">
        <f t="shared" si="38"/>
        <v>80.820255708033969</v>
      </c>
      <c r="Y162" s="5">
        <f t="shared" si="32"/>
        <v>98.31965989984532</v>
      </c>
      <c r="Z162" s="35">
        <v>160</v>
      </c>
    </row>
    <row r="163" spans="1:26" ht="15" customHeight="1">
      <c r="A163" s="25" t="s">
        <v>374</v>
      </c>
      <c r="B163" s="17" t="s">
        <v>375</v>
      </c>
      <c r="C163" s="17" t="s">
        <v>637</v>
      </c>
      <c r="D163" s="16"/>
      <c r="E163" s="86">
        <v>231</v>
      </c>
      <c r="F163" s="78">
        <v>8.4745762711864394</v>
      </c>
      <c r="G163" s="11">
        <v>18266.713387975688</v>
      </c>
      <c r="H163" s="11" t="s">
        <v>603</v>
      </c>
      <c r="I163" s="12">
        <v>25.492504611419903</v>
      </c>
      <c r="J163" s="49">
        <v>24.74</v>
      </c>
      <c r="K163" s="2">
        <v>3.8961038961038961</v>
      </c>
      <c r="L163" s="12">
        <v>83.55</v>
      </c>
      <c r="M163" s="60">
        <f t="shared" si="27"/>
        <v>160.51226436654181</v>
      </c>
      <c r="N163" s="60">
        <f t="shared" si="33"/>
        <v>105.54988951540689</v>
      </c>
      <c r="O163" s="3">
        <f t="shared" si="28"/>
        <v>90.018872402490047</v>
      </c>
      <c r="P163" s="60">
        <f t="shared" si="34"/>
        <v>91.283851706496066</v>
      </c>
      <c r="Q163" s="3">
        <f t="shared" si="29"/>
        <v>124.36060208444837</v>
      </c>
      <c r="R163" s="60">
        <f t="shared" si="35"/>
        <v>108.83897261566381</v>
      </c>
      <c r="S163" s="51">
        <f t="shared" si="30"/>
        <v>94.535300628169196</v>
      </c>
      <c r="T163" s="60">
        <f t="shared" si="36"/>
        <v>88.487276756565507</v>
      </c>
      <c r="U163" s="4">
        <f t="shared" si="39"/>
        <v>312.2166852146816</v>
      </c>
      <c r="V163" s="60">
        <f t="shared" si="37"/>
        <v>97.888799948940701</v>
      </c>
      <c r="W163" s="56">
        <f t="shared" si="31"/>
        <v>100.19083107976441</v>
      </c>
      <c r="X163" s="60">
        <f t="shared" si="38"/>
        <v>97.41309389836097</v>
      </c>
      <c r="Y163" s="5">
        <f t="shared" si="32"/>
        <v>98.243647406905666</v>
      </c>
      <c r="Z163" s="35">
        <v>161</v>
      </c>
    </row>
    <row r="164" spans="1:26" ht="15" customHeight="1">
      <c r="A164" s="24" t="s">
        <v>140</v>
      </c>
      <c r="B164" s="16" t="s">
        <v>16</v>
      </c>
      <c r="C164" s="16" t="s">
        <v>636</v>
      </c>
      <c r="D164" s="16" t="s">
        <v>650</v>
      </c>
      <c r="E164" s="85">
        <v>18158</v>
      </c>
      <c r="F164" s="78">
        <v>11.329812770043207</v>
      </c>
      <c r="G164" s="1">
        <v>21970</v>
      </c>
      <c r="H164" s="1">
        <v>529.89550165745857</v>
      </c>
      <c r="I164" s="6">
        <v>28.942858533862097</v>
      </c>
      <c r="J164" s="47">
        <v>22.434367541766107</v>
      </c>
      <c r="K164" s="6">
        <v>8.0680691706135033</v>
      </c>
      <c r="L164" s="6">
        <v>85.207100591715985</v>
      </c>
      <c r="M164" s="60">
        <f t="shared" si="27"/>
        <v>120.06142152955563</v>
      </c>
      <c r="N164" s="60">
        <f t="shared" si="33"/>
        <v>95.701032352669444</v>
      </c>
      <c r="O164" s="3">
        <f t="shared" si="28"/>
        <v>108.26877198306313</v>
      </c>
      <c r="P164" s="60">
        <f t="shared" si="34"/>
        <v>112.92250899283859</v>
      </c>
      <c r="Q164" s="3">
        <f t="shared" si="29"/>
        <v>109.53524920172148</v>
      </c>
      <c r="R164" s="60">
        <f t="shared" si="35"/>
        <v>94.493111398133891</v>
      </c>
      <c r="S164" s="51">
        <f t="shared" si="30"/>
        <v>104.25091472655741</v>
      </c>
      <c r="T164" s="60">
        <f t="shared" si="36"/>
        <v>93.936673043039121</v>
      </c>
      <c r="U164" s="4">
        <f t="shared" si="39"/>
        <v>150.77072568046245</v>
      </c>
      <c r="V164" s="60">
        <f t="shared" si="37"/>
        <v>91.463254650453862</v>
      </c>
      <c r="W164" s="56">
        <f t="shared" si="31"/>
        <v>102.17797991838552</v>
      </c>
      <c r="X164" s="60">
        <f t="shared" si="38"/>
        <v>100.62900056309061</v>
      </c>
      <c r="Y164" s="5">
        <f t="shared" si="32"/>
        <v>98.190930166704248</v>
      </c>
      <c r="Z164" s="35">
        <v>162</v>
      </c>
    </row>
    <row r="165" spans="1:26" ht="15" customHeight="1">
      <c r="A165" s="24" t="s">
        <v>520</v>
      </c>
      <c r="B165" s="16" t="s">
        <v>521</v>
      </c>
      <c r="C165" s="16" t="s">
        <v>643</v>
      </c>
      <c r="D165" s="19"/>
      <c r="E165" s="85">
        <v>8700</v>
      </c>
      <c r="F165" s="78">
        <v>11.420132906719173</v>
      </c>
      <c r="G165" s="1">
        <v>19149</v>
      </c>
      <c r="H165" s="1">
        <v>440.46269626865677</v>
      </c>
      <c r="I165" s="2">
        <v>27.602236958712627</v>
      </c>
      <c r="J165" s="47">
        <v>22.653061224489797</v>
      </c>
      <c r="K165" s="2">
        <v>5.3103448275862064</v>
      </c>
      <c r="L165" s="2">
        <v>89.130434782608688</v>
      </c>
      <c r="M165" s="60">
        <f t="shared" si="27"/>
        <v>119.11187356101316</v>
      </c>
      <c r="N165" s="60">
        <f t="shared" si="33"/>
        <v>95.469839090540631</v>
      </c>
      <c r="O165" s="3">
        <f t="shared" si="28"/>
        <v>94.366805402989343</v>
      </c>
      <c r="P165" s="60">
        <f t="shared" si="34"/>
        <v>96.439136626635275</v>
      </c>
      <c r="Q165" s="3">
        <f t="shared" si="29"/>
        <v>114.85530056345902</v>
      </c>
      <c r="R165" s="60">
        <f t="shared" si="35"/>
        <v>99.641098033550819</v>
      </c>
      <c r="S165" s="51">
        <f t="shared" si="30"/>
        <v>103.24447165721116</v>
      </c>
      <c r="T165" s="60">
        <f t="shared" si="36"/>
        <v>93.372168620662734</v>
      </c>
      <c r="U165" s="4">
        <f t="shared" si="39"/>
        <v>229.06773160463234</v>
      </c>
      <c r="V165" s="60">
        <f t="shared" si="37"/>
        <v>94.579473599216172</v>
      </c>
      <c r="W165" s="56">
        <f t="shared" si="31"/>
        <v>106.88273291885463</v>
      </c>
      <c r="X165" s="60">
        <f t="shared" si="38"/>
        <v>108.24294786087542</v>
      </c>
      <c r="Y165" s="5">
        <f t="shared" si="32"/>
        <v>97.957443971913506</v>
      </c>
      <c r="Z165" s="35">
        <v>163</v>
      </c>
    </row>
    <row r="166" spans="1:26" ht="15" customHeight="1">
      <c r="A166" s="24" t="s">
        <v>337</v>
      </c>
      <c r="B166" s="16" t="s">
        <v>338</v>
      </c>
      <c r="C166" s="16" t="s">
        <v>635</v>
      </c>
      <c r="D166" s="16"/>
      <c r="E166" s="85">
        <v>411</v>
      </c>
      <c r="F166" s="78">
        <v>7.4712643678160928</v>
      </c>
      <c r="G166" s="11">
        <v>18567.921427936886</v>
      </c>
      <c r="H166" s="11" t="s">
        <v>603</v>
      </c>
      <c r="I166" s="12">
        <v>25.715943210561392</v>
      </c>
      <c r="J166" s="47">
        <v>26.415094339622641</v>
      </c>
      <c r="K166" s="6">
        <v>7.2992700729926998</v>
      </c>
      <c r="L166" s="12">
        <v>84.17</v>
      </c>
      <c r="M166" s="60">
        <f t="shared" si="27"/>
        <v>182.06736636100564</v>
      </c>
      <c r="N166" s="60">
        <f t="shared" si="33"/>
        <v>110.79806497437659</v>
      </c>
      <c r="O166" s="3">
        <f t="shared" si="28"/>
        <v>91.503234013688242</v>
      </c>
      <c r="P166" s="60">
        <f t="shared" si="34"/>
        <v>93.04383904516132</v>
      </c>
      <c r="Q166" s="3">
        <f t="shared" si="29"/>
        <v>123.28006778358208</v>
      </c>
      <c r="R166" s="60">
        <f t="shared" si="35"/>
        <v>107.79338569145176</v>
      </c>
      <c r="S166" s="51">
        <f t="shared" si="30"/>
        <v>88.540412064048581</v>
      </c>
      <c r="T166" s="60">
        <f t="shared" si="36"/>
        <v>85.124800319326027</v>
      </c>
      <c r="U166" s="4">
        <f t="shared" si="39"/>
        <v>166.65072418601838</v>
      </c>
      <c r="V166" s="60">
        <f t="shared" si="37"/>
        <v>92.095278208254484</v>
      </c>
      <c r="W166" s="56">
        <f t="shared" si="31"/>
        <v>100.93431779753166</v>
      </c>
      <c r="X166" s="60">
        <f t="shared" si="38"/>
        <v>98.61631725251334</v>
      </c>
      <c r="Y166" s="5">
        <f t="shared" si="32"/>
        <v>97.911947581847244</v>
      </c>
      <c r="Z166" s="35">
        <v>164</v>
      </c>
    </row>
    <row r="167" spans="1:26" ht="15" customHeight="1">
      <c r="A167" s="24" t="s">
        <v>111</v>
      </c>
      <c r="B167" s="16" t="s">
        <v>112</v>
      </c>
      <c r="C167" s="16" t="s">
        <v>637</v>
      </c>
      <c r="D167" s="16"/>
      <c r="E167" s="85">
        <v>3424</v>
      </c>
      <c r="F167" s="78">
        <v>14.99388004895961</v>
      </c>
      <c r="G167" s="1">
        <v>16475</v>
      </c>
      <c r="H167" s="1">
        <v>288.66667948717947</v>
      </c>
      <c r="I167" s="2">
        <v>21.025797595424304</v>
      </c>
      <c r="J167" s="47">
        <v>27.906976744186046</v>
      </c>
      <c r="K167" s="2">
        <v>14.661214953271029</v>
      </c>
      <c r="L167" s="2">
        <v>91.17647058823529</v>
      </c>
      <c r="M167" s="60">
        <f t="shared" si="27"/>
        <v>90.721909365247058</v>
      </c>
      <c r="N167" s="60">
        <f t="shared" si="33"/>
        <v>88.557530653702074</v>
      </c>
      <c r="O167" s="3">
        <f t="shared" si="28"/>
        <v>81.189258917658861</v>
      </c>
      <c r="P167" s="60">
        <f t="shared" si="34"/>
        <v>80.814699296884257</v>
      </c>
      <c r="Q167" s="3">
        <f t="shared" si="29"/>
        <v>150.77968898581418</v>
      </c>
      <c r="R167" s="60">
        <f t="shared" si="35"/>
        <v>134.40359540602157</v>
      </c>
      <c r="S167" s="51">
        <f t="shared" si="30"/>
        <v>83.807119595215795</v>
      </c>
      <c r="T167" s="60">
        <f t="shared" si="36"/>
        <v>82.469941229489393</v>
      </c>
      <c r="U167" s="4">
        <f t="shared" si="39"/>
        <v>82.969156892565039</v>
      </c>
      <c r="V167" s="60">
        <f t="shared" si="37"/>
        <v>88.764753846766894</v>
      </c>
      <c r="W167" s="56">
        <f t="shared" si="31"/>
        <v>109.33628202459593</v>
      </c>
      <c r="X167" s="60">
        <f t="shared" si="38"/>
        <v>112.213654416943</v>
      </c>
      <c r="Y167" s="5">
        <f t="shared" si="32"/>
        <v>97.870695808301193</v>
      </c>
      <c r="Z167" s="35">
        <v>165</v>
      </c>
    </row>
    <row r="168" spans="1:26" ht="15" customHeight="1">
      <c r="A168" s="24" t="s">
        <v>278</v>
      </c>
      <c r="B168" s="16" t="s">
        <v>279</v>
      </c>
      <c r="C168" s="16" t="s">
        <v>641</v>
      </c>
      <c r="D168" s="20"/>
      <c r="E168" s="85">
        <v>699</v>
      </c>
      <c r="F168" s="78">
        <v>17.263843648208468</v>
      </c>
      <c r="G168" s="11">
        <v>18045.584704123052</v>
      </c>
      <c r="H168" s="11" t="s">
        <v>603</v>
      </c>
      <c r="I168" s="12">
        <v>25.886760868165233</v>
      </c>
      <c r="J168" s="47">
        <v>18.055555555555554</v>
      </c>
      <c r="K168" s="2">
        <v>2.0028612303290414</v>
      </c>
      <c r="L168" s="12">
        <v>77.92</v>
      </c>
      <c r="M168" s="60">
        <f t="shared" si="27"/>
        <v>78.793196611014281</v>
      </c>
      <c r="N168" s="60">
        <f t="shared" si="33"/>
        <v>85.653161305324943</v>
      </c>
      <c r="O168" s="3">
        <f t="shared" si="28"/>
        <v>88.929144088837063</v>
      </c>
      <c r="P168" s="60">
        <f t="shared" si="34"/>
        <v>89.991775692036143</v>
      </c>
      <c r="Q168" s="3">
        <f t="shared" si="29"/>
        <v>122.46658584525541</v>
      </c>
      <c r="R168" s="60">
        <f t="shared" si="35"/>
        <v>107.00621394029577</v>
      </c>
      <c r="S168" s="51">
        <f t="shared" si="30"/>
        <v>129.53372330995788</v>
      </c>
      <c r="T168" s="60">
        <f t="shared" si="36"/>
        <v>108.11756184849943</v>
      </c>
      <c r="U168" s="4">
        <f t="shared" si="39"/>
        <v>607.34544424414412</v>
      </c>
      <c r="V168" s="60">
        <f t="shared" si="37"/>
        <v>109.6349174454772</v>
      </c>
      <c r="W168" s="56">
        <f t="shared" si="31"/>
        <v>93.439492013587582</v>
      </c>
      <c r="X168" s="60">
        <f t="shared" si="38"/>
        <v>86.487049569525752</v>
      </c>
      <c r="Y168" s="5">
        <f t="shared" si="32"/>
        <v>97.815113300193204</v>
      </c>
      <c r="Z168" s="35">
        <v>166</v>
      </c>
    </row>
    <row r="169" spans="1:26" ht="15" customHeight="1">
      <c r="A169" s="24" t="s">
        <v>263</v>
      </c>
      <c r="B169" s="16" t="s">
        <v>616</v>
      </c>
      <c r="C169" s="16" t="s">
        <v>635</v>
      </c>
      <c r="D169" s="16"/>
      <c r="E169" s="85">
        <v>3170</v>
      </c>
      <c r="F169" s="78">
        <v>8.9552238805970141</v>
      </c>
      <c r="G169" s="1">
        <v>17952</v>
      </c>
      <c r="H169" s="1">
        <v>380.54169166666662</v>
      </c>
      <c r="I169" s="2">
        <v>25.437278854723704</v>
      </c>
      <c r="J169" s="47">
        <v>24.528301886792452</v>
      </c>
      <c r="K169" s="2">
        <v>3.6593059936908521</v>
      </c>
      <c r="L169" s="2">
        <v>83.333333333333343</v>
      </c>
      <c r="M169" s="60">
        <f t="shared" si="27"/>
        <v>151.89719932991949</v>
      </c>
      <c r="N169" s="60">
        <f t="shared" si="33"/>
        <v>103.45231777047886</v>
      </c>
      <c r="O169" s="3">
        <f t="shared" si="28"/>
        <v>88.467956060079615</v>
      </c>
      <c r="P169" s="60">
        <f t="shared" si="34"/>
        <v>89.444951329809541</v>
      </c>
      <c r="Q169" s="3">
        <f t="shared" si="29"/>
        <v>124.63059591486288</v>
      </c>
      <c r="R169" s="60">
        <f t="shared" si="35"/>
        <v>109.10023412163636</v>
      </c>
      <c r="S169" s="51">
        <f t="shared" si="30"/>
        <v>95.351212992052325</v>
      </c>
      <c r="T169" s="60">
        <f t="shared" si="36"/>
        <v>88.94491430379685</v>
      </c>
      <c r="U169" s="4">
        <f t="shared" si="39"/>
        <v>332.42058625074134</v>
      </c>
      <c r="V169" s="60">
        <f t="shared" si="37"/>
        <v>98.692914723245906</v>
      </c>
      <c r="W169" s="56">
        <f t="shared" si="31"/>
        <v>99.931010452587685</v>
      </c>
      <c r="X169" s="60">
        <f t="shared" si="38"/>
        <v>96.992612618684078</v>
      </c>
      <c r="Y169" s="5">
        <f t="shared" si="32"/>
        <v>97.771324144608599</v>
      </c>
      <c r="Z169" s="35">
        <v>167</v>
      </c>
    </row>
    <row r="170" spans="1:26" ht="15" customHeight="1">
      <c r="A170" s="24" t="s">
        <v>389</v>
      </c>
      <c r="B170" s="16" t="s">
        <v>390</v>
      </c>
      <c r="C170" s="16" t="s">
        <v>635</v>
      </c>
      <c r="D170" s="16"/>
      <c r="E170" s="85">
        <v>92</v>
      </c>
      <c r="F170" s="79">
        <v>11.625181801128189</v>
      </c>
      <c r="G170" s="11">
        <v>18567.921427936886</v>
      </c>
      <c r="H170" s="11" t="s">
        <v>603</v>
      </c>
      <c r="I170" s="12">
        <v>25.715943210561392</v>
      </c>
      <c r="J170" s="49">
        <v>26.87</v>
      </c>
      <c r="K170" s="2">
        <v>2.1739130434782608</v>
      </c>
      <c r="L170" s="12">
        <v>84.17</v>
      </c>
      <c r="M170" s="60">
        <f t="shared" si="27"/>
        <v>117.01093798834951</v>
      </c>
      <c r="N170" s="60">
        <f t="shared" si="33"/>
        <v>94.95830922089948</v>
      </c>
      <c r="O170" s="3">
        <f t="shared" si="28"/>
        <v>91.503234013688242</v>
      </c>
      <c r="P170" s="60">
        <f t="shared" si="34"/>
        <v>93.04383904516132</v>
      </c>
      <c r="Q170" s="3">
        <f t="shared" si="29"/>
        <v>123.28006778358208</v>
      </c>
      <c r="R170" s="60">
        <f t="shared" si="35"/>
        <v>107.79338569145176</v>
      </c>
      <c r="S170" s="51">
        <f t="shared" si="30"/>
        <v>87.041434221842422</v>
      </c>
      <c r="T170" s="60">
        <f t="shared" si="36"/>
        <v>84.284037789638944</v>
      </c>
      <c r="U170" s="4">
        <f t="shared" si="39"/>
        <v>559.55717609903979</v>
      </c>
      <c r="V170" s="60">
        <f t="shared" si="37"/>
        <v>107.73294552503704</v>
      </c>
      <c r="W170" s="56">
        <f t="shared" si="31"/>
        <v>100.93431779753166</v>
      </c>
      <c r="X170" s="60">
        <f t="shared" si="38"/>
        <v>98.61631725251334</v>
      </c>
      <c r="Y170" s="5">
        <f t="shared" si="32"/>
        <v>97.738139087450321</v>
      </c>
      <c r="Z170" s="35">
        <v>168</v>
      </c>
    </row>
    <row r="171" spans="1:26" ht="15" customHeight="1">
      <c r="A171" s="24" t="s">
        <v>199</v>
      </c>
      <c r="B171" s="16" t="s">
        <v>38</v>
      </c>
      <c r="C171" s="16" t="s">
        <v>632</v>
      </c>
      <c r="D171" s="16" t="s">
        <v>650</v>
      </c>
      <c r="E171" s="85">
        <v>45733</v>
      </c>
      <c r="F171" s="78">
        <v>11.273778862229451</v>
      </c>
      <c r="G171" s="1">
        <v>23202</v>
      </c>
      <c r="H171" s="1">
        <v>687.72492437395658</v>
      </c>
      <c r="I171" s="2">
        <v>35.568912561363156</v>
      </c>
      <c r="J171" s="47">
        <v>21.738138686131386</v>
      </c>
      <c r="K171" s="2">
        <v>13.82152931143813</v>
      </c>
      <c r="L171" s="2">
        <v>90.35532994923858</v>
      </c>
      <c r="M171" s="60">
        <f t="shared" si="27"/>
        <v>120.65816115946933</v>
      </c>
      <c r="N171" s="60">
        <f t="shared" si="33"/>
        <v>95.846324835252545</v>
      </c>
      <c r="O171" s="3">
        <f t="shared" si="28"/>
        <v>114.34010230091172</v>
      </c>
      <c r="P171" s="60">
        <f t="shared" si="34"/>
        <v>120.12120263167674</v>
      </c>
      <c r="Q171" s="3">
        <f t="shared" si="29"/>
        <v>89.130169966468543</v>
      </c>
      <c r="R171" s="60">
        <f t="shared" si="35"/>
        <v>74.747987139897873</v>
      </c>
      <c r="S171" s="51">
        <f t="shared" si="30"/>
        <v>107.58986182349771</v>
      </c>
      <c r="T171" s="60">
        <f t="shared" si="36"/>
        <v>95.809456968639552</v>
      </c>
      <c r="U171" s="4">
        <f t="shared" si="39"/>
        <v>88.009699670997932</v>
      </c>
      <c r="V171" s="60">
        <f t="shared" si="37"/>
        <v>88.965367327867455</v>
      </c>
      <c r="W171" s="56">
        <f t="shared" si="31"/>
        <v>108.35159305925244</v>
      </c>
      <c r="X171" s="60">
        <f t="shared" si="38"/>
        <v>110.62008087841971</v>
      </c>
      <c r="Y171" s="5">
        <f t="shared" si="32"/>
        <v>97.685069963625637</v>
      </c>
      <c r="Z171" s="35">
        <v>169</v>
      </c>
    </row>
    <row r="172" spans="1:26" ht="15" customHeight="1">
      <c r="A172" s="27" t="s">
        <v>602</v>
      </c>
      <c r="B172" s="18" t="s">
        <v>628</v>
      </c>
      <c r="C172" s="18" t="s">
        <v>632</v>
      </c>
      <c r="D172" s="16"/>
      <c r="E172" s="85">
        <v>3000</v>
      </c>
      <c r="F172" s="78">
        <v>10.319767441860465</v>
      </c>
      <c r="G172" s="1">
        <v>23857</v>
      </c>
      <c r="H172" s="1">
        <v>560.07352941176475</v>
      </c>
      <c r="I172" s="2">
        <v>28.171531847848328</v>
      </c>
      <c r="J172" s="47">
        <v>18.131868131868131</v>
      </c>
      <c r="K172" s="2">
        <v>6.1</v>
      </c>
      <c r="L172" s="2">
        <v>66.666666666666657</v>
      </c>
      <c r="M172" s="60">
        <f t="shared" si="27"/>
        <v>131.81241093838713</v>
      </c>
      <c r="N172" s="60">
        <f t="shared" si="33"/>
        <v>98.562130121999502</v>
      </c>
      <c r="O172" s="3">
        <f t="shared" si="28"/>
        <v>117.5679605461965</v>
      </c>
      <c r="P172" s="60">
        <f t="shared" si="34"/>
        <v>123.94843017505256</v>
      </c>
      <c r="Q172" s="3">
        <f t="shared" si="29"/>
        <v>112.53428600329708</v>
      </c>
      <c r="R172" s="60">
        <f t="shared" si="35"/>
        <v>97.395151307874968</v>
      </c>
      <c r="S172" s="51">
        <f t="shared" si="30"/>
        <v>128.98854770680148</v>
      </c>
      <c r="T172" s="60">
        <f t="shared" si="36"/>
        <v>107.81177799611183</v>
      </c>
      <c r="U172" s="4">
        <f t="shared" si="39"/>
        <v>199.41453175304341</v>
      </c>
      <c r="V172" s="60">
        <f t="shared" si="37"/>
        <v>93.399276959788452</v>
      </c>
      <c r="W172" s="56">
        <f t="shared" si="31"/>
        <v>79.944808362070134</v>
      </c>
      <c r="X172" s="60">
        <f t="shared" si="38"/>
        <v>64.647898797383846</v>
      </c>
      <c r="Y172" s="5">
        <f t="shared" si="32"/>
        <v>97.627444226368524</v>
      </c>
      <c r="Z172" s="35">
        <v>170</v>
      </c>
    </row>
    <row r="173" spans="1:26" ht="15.75" customHeight="1">
      <c r="A173" s="24" t="s">
        <v>332</v>
      </c>
      <c r="B173" s="16" t="s">
        <v>333</v>
      </c>
      <c r="C173" s="16" t="s">
        <v>632</v>
      </c>
      <c r="D173" s="16"/>
      <c r="E173" s="85">
        <v>11348</v>
      </c>
      <c r="F173" s="78">
        <v>10.895837329752542</v>
      </c>
      <c r="G173" s="1">
        <v>22401</v>
      </c>
      <c r="H173" s="1">
        <v>588.40742037037035</v>
      </c>
      <c r="I173" s="2">
        <v>31.520418929710477</v>
      </c>
      <c r="J173" s="47">
        <v>19.866666666666667</v>
      </c>
      <c r="K173" s="2">
        <v>5.8688755727881565</v>
      </c>
      <c r="L173" s="2">
        <v>80.733944954128447</v>
      </c>
      <c r="M173" s="60">
        <f t="shared" si="27"/>
        <v>124.8434044734397</v>
      </c>
      <c r="N173" s="60">
        <f t="shared" si="33"/>
        <v>96.865336077038265</v>
      </c>
      <c r="O173" s="3">
        <f t="shared" si="28"/>
        <v>110.39275198873906</v>
      </c>
      <c r="P173" s="60">
        <f t="shared" si="34"/>
        <v>115.44088314733473</v>
      </c>
      <c r="Q173" s="3">
        <f t="shared" si="29"/>
        <v>100.57808017039181</v>
      </c>
      <c r="R173" s="60">
        <f t="shared" si="35"/>
        <v>85.825641231192606</v>
      </c>
      <c r="S173" s="51">
        <f t="shared" si="30"/>
        <v>117.72500021179056</v>
      </c>
      <c r="T173" s="60">
        <f t="shared" si="36"/>
        <v>101.49416047134679</v>
      </c>
      <c r="U173" s="4">
        <f t="shared" si="39"/>
        <v>207.26775148099958</v>
      </c>
      <c r="V173" s="60">
        <f t="shared" si="37"/>
        <v>93.711834915692322</v>
      </c>
      <c r="W173" s="56">
        <f t="shared" si="31"/>
        <v>96.813896365075777</v>
      </c>
      <c r="X173" s="60">
        <f t="shared" si="38"/>
        <v>91.94802422453634</v>
      </c>
      <c r="Y173" s="5">
        <f t="shared" si="32"/>
        <v>97.547646677856832</v>
      </c>
      <c r="Z173" s="35">
        <v>171</v>
      </c>
    </row>
    <row r="174" spans="1:26" ht="15" customHeight="1">
      <c r="A174" s="24" t="s">
        <v>383</v>
      </c>
      <c r="B174" s="16" t="s">
        <v>11</v>
      </c>
      <c r="C174" s="16" t="s">
        <v>633</v>
      </c>
      <c r="D174" s="19" t="s">
        <v>650</v>
      </c>
      <c r="E174" s="85">
        <v>6592</v>
      </c>
      <c r="F174" s="78">
        <v>11.205722070844686</v>
      </c>
      <c r="G174" s="1">
        <v>18026</v>
      </c>
      <c r="H174" s="1">
        <v>341.596408</v>
      </c>
      <c r="I174" s="2">
        <v>22.740246843448357</v>
      </c>
      <c r="J174" s="47">
        <v>24.768756423432684</v>
      </c>
      <c r="K174" s="2">
        <v>4.5206310679611654</v>
      </c>
      <c r="L174" s="2">
        <v>80.327868852459019</v>
      </c>
      <c r="M174" s="60">
        <f t="shared" si="27"/>
        <v>121.39096599355177</v>
      </c>
      <c r="N174" s="60">
        <f t="shared" si="33"/>
        <v>96.024746090110611</v>
      </c>
      <c r="O174" s="3">
        <f t="shared" si="28"/>
        <v>88.832630121378969</v>
      </c>
      <c r="P174" s="60">
        <f t="shared" si="34"/>
        <v>89.877340395778731</v>
      </c>
      <c r="Q174" s="3">
        <f t="shared" si="29"/>
        <v>139.41199688560695</v>
      </c>
      <c r="R174" s="60">
        <f t="shared" si="35"/>
        <v>123.40356494987043</v>
      </c>
      <c r="S174" s="51">
        <f t="shared" si="30"/>
        <v>94.425545536402538</v>
      </c>
      <c r="T174" s="60">
        <f t="shared" si="36"/>
        <v>88.425716161070682</v>
      </c>
      <c r="U174" s="4">
        <f t="shared" si="39"/>
        <v>269.08381272577105</v>
      </c>
      <c r="V174" s="60">
        <f t="shared" si="37"/>
        <v>96.172112663418346</v>
      </c>
      <c r="W174" s="56">
        <f t="shared" si="31"/>
        <v>96.326941223150101</v>
      </c>
      <c r="X174" s="60">
        <f t="shared" si="38"/>
        <v>91.159959306646343</v>
      </c>
      <c r="Y174" s="5">
        <f t="shared" si="32"/>
        <v>97.510573261149176</v>
      </c>
      <c r="Z174" s="35">
        <v>172</v>
      </c>
    </row>
    <row r="175" spans="1:26" ht="15" customHeight="1">
      <c r="A175" s="24" t="s">
        <v>202</v>
      </c>
      <c r="B175" s="16" t="s">
        <v>203</v>
      </c>
      <c r="C175" s="16" t="s">
        <v>638</v>
      </c>
      <c r="D175" s="16"/>
      <c r="E175" s="85">
        <v>40</v>
      </c>
      <c r="F175" s="79">
        <v>12.181116883105322</v>
      </c>
      <c r="G175" s="11">
        <v>16734.317769053258</v>
      </c>
      <c r="H175" s="11" t="s">
        <v>603</v>
      </c>
      <c r="I175" s="12">
        <v>22.244928638280903</v>
      </c>
      <c r="J175" s="47">
        <v>62.5</v>
      </c>
      <c r="K175" s="2">
        <v>2.5</v>
      </c>
      <c r="L175" s="12">
        <v>95.76</v>
      </c>
      <c r="M175" s="60">
        <f t="shared" si="27"/>
        <v>111.67066533297449</v>
      </c>
      <c r="N175" s="60">
        <f t="shared" si="33"/>
        <v>93.658074691675523</v>
      </c>
      <c r="O175" s="3">
        <f t="shared" si="28"/>
        <v>82.467184106952601</v>
      </c>
      <c r="P175" s="60">
        <f t="shared" si="34"/>
        <v>82.329917782697052</v>
      </c>
      <c r="Q175" s="3">
        <f t="shared" si="29"/>
        <v>142.51622352526257</v>
      </c>
      <c r="R175" s="60">
        <f t="shared" si="35"/>
        <v>126.4073925762701</v>
      </c>
      <c r="S175" s="51">
        <f t="shared" si="30"/>
        <v>37.420853400654494</v>
      </c>
      <c r="T175" s="60">
        <f t="shared" si="36"/>
        <v>56.452322149090364</v>
      </c>
      <c r="U175" s="4">
        <f t="shared" si="39"/>
        <v>486.57145747742589</v>
      </c>
      <c r="V175" s="60">
        <f t="shared" si="37"/>
        <v>104.82811568291025</v>
      </c>
      <c r="W175" s="56">
        <f t="shared" si="31"/>
        <v>114.83272273127756</v>
      </c>
      <c r="X175" s="60">
        <f t="shared" si="38"/>
        <v>121.10883124384551</v>
      </c>
      <c r="Y175" s="5">
        <f t="shared" si="32"/>
        <v>97.46410902108147</v>
      </c>
      <c r="Z175" s="35">
        <v>173</v>
      </c>
    </row>
    <row r="176" spans="1:26" ht="15" customHeight="1">
      <c r="A176" s="24" t="s">
        <v>312</v>
      </c>
      <c r="B176" s="16" t="s">
        <v>313</v>
      </c>
      <c r="C176" s="16" t="s">
        <v>639</v>
      </c>
      <c r="D176" s="16"/>
      <c r="E176" s="85">
        <v>1723</v>
      </c>
      <c r="F176" s="78">
        <v>12.429378531073446</v>
      </c>
      <c r="G176" s="1">
        <v>19392</v>
      </c>
      <c r="H176" s="1">
        <v>650</v>
      </c>
      <c r="I176" s="2">
        <v>40.222772277227726</v>
      </c>
      <c r="J176" s="47">
        <v>19.708029197080293</v>
      </c>
      <c r="K176" s="2">
        <v>4.2948345908299475</v>
      </c>
      <c r="L176" s="2">
        <v>100</v>
      </c>
      <c r="M176" s="60">
        <f t="shared" si="27"/>
        <v>109.44018024991485</v>
      </c>
      <c r="N176" s="60">
        <f t="shared" si="33"/>
        <v>93.115002472508195</v>
      </c>
      <c r="O176" s="3">
        <f t="shared" si="28"/>
        <v>95.56431617185072</v>
      </c>
      <c r="P176" s="60">
        <f t="shared" si="34"/>
        <v>97.85900882975028</v>
      </c>
      <c r="Q176" s="3">
        <f t="shared" si="29"/>
        <v>78.817621029856568</v>
      </c>
      <c r="R176" s="60">
        <f t="shared" si="35"/>
        <v>64.76897368815132</v>
      </c>
      <c r="S176" s="51">
        <f t="shared" si="30"/>
        <v>118.67261379374226</v>
      </c>
      <c r="T176" s="60">
        <f t="shared" si="36"/>
        <v>102.02566798926644</v>
      </c>
      <c r="U176" s="4">
        <f t="shared" si="39"/>
        <v>283.23061528162327</v>
      </c>
      <c r="V176" s="60">
        <f t="shared" si="37"/>
        <v>96.735155064192142</v>
      </c>
      <c r="W176" s="56">
        <f t="shared" si="31"/>
        <v>119.91721254310522</v>
      </c>
      <c r="X176" s="60">
        <f t="shared" si="38"/>
        <v>129.33732643998428</v>
      </c>
      <c r="Y176" s="5">
        <f t="shared" si="32"/>
        <v>97.306855747308759</v>
      </c>
      <c r="Z176" s="35">
        <v>174</v>
      </c>
    </row>
    <row r="177" spans="1:26" ht="15" customHeight="1">
      <c r="A177" s="27" t="s">
        <v>155</v>
      </c>
      <c r="B177" s="19" t="s">
        <v>156</v>
      </c>
      <c r="C177" s="19" t="s">
        <v>643</v>
      </c>
      <c r="D177" s="16"/>
      <c r="E177" s="87">
        <v>12277</v>
      </c>
      <c r="F177" s="78">
        <v>10.830201571574992</v>
      </c>
      <c r="G177" s="1">
        <v>21020</v>
      </c>
      <c r="H177" s="1">
        <v>602.30817610062888</v>
      </c>
      <c r="I177" s="2">
        <v>34.384862574726675</v>
      </c>
      <c r="J177" s="47">
        <v>19.290123456790123</v>
      </c>
      <c r="K177" s="2">
        <v>5.7017186609106458</v>
      </c>
      <c r="L177" s="2">
        <v>87.050359712230218</v>
      </c>
      <c r="M177" s="60">
        <f t="shared" si="27"/>
        <v>125.60001010556267</v>
      </c>
      <c r="N177" s="60">
        <f t="shared" si="33"/>
        <v>97.049552283096858</v>
      </c>
      <c r="O177" s="3">
        <f t="shared" si="28"/>
        <v>103.58714552043637</v>
      </c>
      <c r="P177" s="60">
        <f t="shared" si="34"/>
        <v>107.37156828107213</v>
      </c>
      <c r="Q177" s="3">
        <f t="shared" si="29"/>
        <v>92.199386146360254</v>
      </c>
      <c r="R177" s="60">
        <f t="shared" si="35"/>
        <v>77.717936638680058</v>
      </c>
      <c r="S177" s="51">
        <f t="shared" si="30"/>
        <v>121.24356501812056</v>
      </c>
      <c r="T177" s="60">
        <f t="shared" si="36"/>
        <v>103.46769027555261</v>
      </c>
      <c r="U177" s="4">
        <f t="shared" si="39"/>
        <v>213.34420655179849</v>
      </c>
      <c r="V177" s="60">
        <f t="shared" si="37"/>
        <v>93.953677681062743</v>
      </c>
      <c r="W177" s="56">
        <f t="shared" si="31"/>
        <v>104.38836487565274</v>
      </c>
      <c r="X177" s="60">
        <f t="shared" si="38"/>
        <v>104.20618188818267</v>
      </c>
      <c r="Y177" s="5">
        <f t="shared" si="32"/>
        <v>97.294434507941162</v>
      </c>
      <c r="Z177" s="35">
        <v>175</v>
      </c>
    </row>
    <row r="178" spans="1:26" ht="15" customHeight="1">
      <c r="A178" s="28" t="s">
        <v>589</v>
      </c>
      <c r="B178" s="20" t="s">
        <v>590</v>
      </c>
      <c r="C178" s="20" t="s">
        <v>636</v>
      </c>
      <c r="D178" s="16"/>
      <c r="E178" s="88">
        <v>684</v>
      </c>
      <c r="F178" s="78">
        <v>12.195121951219512</v>
      </c>
      <c r="G178" s="11">
        <v>20276.486029254818</v>
      </c>
      <c r="H178" s="1">
        <v>483.84616923076925</v>
      </c>
      <c r="I178" s="12">
        <v>31.234535477846823</v>
      </c>
      <c r="J178" s="47">
        <v>10.714285714285714</v>
      </c>
      <c r="K178" s="6">
        <v>4.8245614035087714</v>
      </c>
      <c r="L178" s="6">
        <v>57.142857142857139</v>
      </c>
      <c r="M178" s="60">
        <f t="shared" si="27"/>
        <v>111.54242100047819</v>
      </c>
      <c r="N178" s="60">
        <f t="shared" si="33"/>
        <v>93.626850123184411</v>
      </c>
      <c r="O178" s="3">
        <f t="shared" si="28"/>
        <v>99.923087961727575</v>
      </c>
      <c r="P178" s="60">
        <f t="shared" si="34"/>
        <v>103.02714515478101</v>
      </c>
      <c r="Q178" s="3">
        <f t="shared" si="29"/>
        <v>101.49865120822025</v>
      </c>
      <c r="R178" s="60">
        <f t="shared" si="35"/>
        <v>86.716438533221833</v>
      </c>
      <c r="S178" s="51">
        <f t="shared" si="30"/>
        <v>218.28831150381791</v>
      </c>
      <c r="T178" s="60">
        <f t="shared" si="36"/>
        <v>157.89917301720089</v>
      </c>
      <c r="U178" s="4">
        <f t="shared" si="39"/>
        <v>252.13248251102979</v>
      </c>
      <c r="V178" s="60">
        <f t="shared" si="37"/>
        <v>95.497450129412073</v>
      </c>
      <c r="W178" s="56">
        <f t="shared" si="31"/>
        <v>68.52412145320298</v>
      </c>
      <c r="X178" s="60">
        <f t="shared" si="38"/>
        <v>46.165205185212301</v>
      </c>
      <c r="Y178" s="5">
        <f t="shared" si="32"/>
        <v>97.155377023835413</v>
      </c>
      <c r="Z178" s="35">
        <v>176</v>
      </c>
    </row>
    <row r="179" spans="1:26" ht="15" customHeight="1">
      <c r="A179" s="24" t="s">
        <v>529</v>
      </c>
      <c r="B179" s="16" t="s">
        <v>530</v>
      </c>
      <c r="C179" s="16" t="s">
        <v>635</v>
      </c>
      <c r="D179" s="16"/>
      <c r="E179" s="85">
        <v>189</v>
      </c>
      <c r="F179" s="78">
        <v>9.2783505154639183</v>
      </c>
      <c r="G179" s="11">
        <v>18567.921427936886</v>
      </c>
      <c r="H179" s="11" t="s">
        <v>603</v>
      </c>
      <c r="I179" s="12">
        <v>25.715943210561392</v>
      </c>
      <c r="J179" s="49">
        <v>26.87</v>
      </c>
      <c r="K179" s="2">
        <v>4.2328042328042326</v>
      </c>
      <c r="L179" s="12">
        <v>84.17</v>
      </c>
      <c r="M179" s="60">
        <f t="shared" si="27"/>
        <v>146.60724711444965</v>
      </c>
      <c r="N179" s="60">
        <f t="shared" si="33"/>
        <v>102.16433512008444</v>
      </c>
      <c r="O179" s="3">
        <f t="shared" si="28"/>
        <v>91.503234013688242</v>
      </c>
      <c r="P179" s="60">
        <f t="shared" si="34"/>
        <v>93.04383904516132</v>
      </c>
      <c r="Q179" s="3">
        <f t="shared" si="29"/>
        <v>123.28006778358208</v>
      </c>
      <c r="R179" s="60">
        <f t="shared" si="35"/>
        <v>107.79338569145176</v>
      </c>
      <c r="S179" s="51">
        <f t="shared" si="30"/>
        <v>87.041434221842422</v>
      </c>
      <c r="T179" s="60">
        <f t="shared" si="36"/>
        <v>84.284037789638944</v>
      </c>
      <c r="U179" s="4">
        <f t="shared" si="39"/>
        <v>287.38126707260466</v>
      </c>
      <c r="V179" s="60">
        <f t="shared" si="37"/>
        <v>96.900350905439225</v>
      </c>
      <c r="W179" s="56">
        <f t="shared" si="31"/>
        <v>100.93431779753166</v>
      </c>
      <c r="X179" s="60">
        <f t="shared" si="38"/>
        <v>98.61631725251334</v>
      </c>
      <c r="Y179" s="5">
        <f t="shared" si="32"/>
        <v>97.133710967381489</v>
      </c>
      <c r="Z179" s="35">
        <v>177</v>
      </c>
    </row>
    <row r="180" spans="1:26" ht="15" customHeight="1">
      <c r="A180" s="24" t="s">
        <v>429</v>
      </c>
      <c r="B180" s="16" t="s">
        <v>15</v>
      </c>
      <c r="C180" s="16" t="s">
        <v>632</v>
      </c>
      <c r="D180" s="19" t="s">
        <v>650</v>
      </c>
      <c r="E180" s="85">
        <v>33502</v>
      </c>
      <c r="F180" s="78">
        <v>10.232965931863728</v>
      </c>
      <c r="G180" s="1">
        <v>23928</v>
      </c>
      <c r="H180" s="1">
        <v>650.64154063745013</v>
      </c>
      <c r="I180" s="2">
        <v>32.62996693267052</v>
      </c>
      <c r="J180" s="47">
        <v>23.534756928668788</v>
      </c>
      <c r="K180" s="2">
        <v>8.9636439615545331</v>
      </c>
      <c r="L180" s="2">
        <v>82.291666666666657</v>
      </c>
      <c r="M180" s="60">
        <f t="shared" si="27"/>
        <v>132.93051456366507</v>
      </c>
      <c r="N180" s="60">
        <f t="shared" si="33"/>
        <v>98.834362840187325</v>
      </c>
      <c r="O180" s="3">
        <f t="shared" si="28"/>
        <v>117.91785052392966</v>
      </c>
      <c r="P180" s="60">
        <f t="shared" si="34"/>
        <v>124.36328995456353</v>
      </c>
      <c r="Q180" s="3">
        <f t="shared" si="29"/>
        <v>97.158027424862411</v>
      </c>
      <c r="R180" s="60">
        <f t="shared" si="35"/>
        <v>82.516202162044962</v>
      </c>
      <c r="S180" s="51">
        <f t="shared" si="30"/>
        <v>99.376566523697562</v>
      </c>
      <c r="T180" s="60">
        <f t="shared" si="36"/>
        <v>91.202697122767617</v>
      </c>
      <c r="U180" s="4">
        <f t="shared" si="39"/>
        <v>135.70693446893711</v>
      </c>
      <c r="V180" s="60">
        <f t="shared" si="37"/>
        <v>90.863716123284419</v>
      </c>
      <c r="W180" s="56">
        <f t="shared" si="31"/>
        <v>98.681872821930327</v>
      </c>
      <c r="X180" s="60">
        <f t="shared" si="38"/>
        <v>94.971068004852796</v>
      </c>
      <c r="Y180" s="5">
        <f t="shared" si="32"/>
        <v>97.125222701283448</v>
      </c>
      <c r="Z180" s="35">
        <v>178</v>
      </c>
    </row>
    <row r="181" spans="1:26" ht="15" customHeight="1">
      <c r="A181" s="24" t="s">
        <v>228</v>
      </c>
      <c r="B181" s="16" t="s">
        <v>229</v>
      </c>
      <c r="C181" s="16" t="s">
        <v>641</v>
      </c>
      <c r="D181" s="16"/>
      <c r="E181" s="85">
        <v>79</v>
      </c>
      <c r="F181" s="79">
        <v>9.5022868377392431</v>
      </c>
      <c r="G181" s="11">
        <v>18045.584704123052</v>
      </c>
      <c r="H181" s="11" t="s">
        <v>603</v>
      </c>
      <c r="I181" s="12">
        <v>25.886760868165233</v>
      </c>
      <c r="J181" s="49">
        <v>20.45</v>
      </c>
      <c r="K181" s="6">
        <v>3.79746835443038</v>
      </c>
      <c r="L181" s="12">
        <v>77.92</v>
      </c>
      <c r="M181" s="60">
        <f t="shared" si="27"/>
        <v>143.15221694136233</v>
      </c>
      <c r="N181" s="60">
        <f t="shared" si="33"/>
        <v>101.3231141150039</v>
      </c>
      <c r="O181" s="3">
        <f t="shared" si="28"/>
        <v>88.929144088837063</v>
      </c>
      <c r="P181" s="60">
        <f t="shared" si="34"/>
        <v>89.991775692036143</v>
      </c>
      <c r="Q181" s="3">
        <f t="shared" si="29"/>
        <v>122.46658584525541</v>
      </c>
      <c r="R181" s="60">
        <f t="shared" si="35"/>
        <v>107.00621394029577</v>
      </c>
      <c r="S181" s="51">
        <f t="shared" si="30"/>
        <v>114.36691137119345</v>
      </c>
      <c r="T181" s="60">
        <f t="shared" si="36"/>
        <v>99.61064012232076</v>
      </c>
      <c r="U181" s="4">
        <f t="shared" si="39"/>
        <v>320.32620950597203</v>
      </c>
      <c r="V181" s="60">
        <f t="shared" si="37"/>
        <v>98.211558820288118</v>
      </c>
      <c r="W181" s="56">
        <f t="shared" si="31"/>
        <v>93.439492013587582</v>
      </c>
      <c r="X181" s="60">
        <f t="shared" si="38"/>
        <v>86.487049569525752</v>
      </c>
      <c r="Y181" s="5">
        <f t="shared" si="32"/>
        <v>97.105058709911731</v>
      </c>
      <c r="Z181" s="35">
        <v>179</v>
      </c>
    </row>
    <row r="182" spans="1:26" ht="15" customHeight="1">
      <c r="A182" s="24" t="s">
        <v>245</v>
      </c>
      <c r="B182" s="16" t="s">
        <v>246</v>
      </c>
      <c r="C182" s="16" t="s">
        <v>636</v>
      </c>
      <c r="D182" s="16"/>
      <c r="E182" s="85">
        <v>9717</v>
      </c>
      <c r="F182" s="78">
        <v>13.444274140573681</v>
      </c>
      <c r="G182" s="1">
        <v>20489</v>
      </c>
      <c r="H182" s="1">
        <v>479.46522459893043</v>
      </c>
      <c r="I182" s="2">
        <v>28.081325077784008</v>
      </c>
      <c r="J182" s="47">
        <v>21.326397919375815</v>
      </c>
      <c r="K182" s="2">
        <v>8.9327981887413817</v>
      </c>
      <c r="L182" s="2">
        <v>85.555555555555557</v>
      </c>
      <c r="M182" s="60">
        <f t="shared" si="27"/>
        <v>101.1786439797378</v>
      </c>
      <c r="N182" s="60">
        <f t="shared" si="33"/>
        <v>91.103506914859366</v>
      </c>
      <c r="O182" s="3">
        <f t="shared" si="28"/>
        <v>100.97036272922078</v>
      </c>
      <c r="P182" s="60">
        <f t="shared" si="34"/>
        <v>104.268884577969</v>
      </c>
      <c r="Q182" s="3">
        <f t="shared" si="29"/>
        <v>112.89578441669933</v>
      </c>
      <c r="R182" s="60">
        <f t="shared" si="35"/>
        <v>97.744957893259397</v>
      </c>
      <c r="S182" s="51">
        <f t="shared" si="30"/>
        <v>109.66705893713149</v>
      </c>
      <c r="T182" s="60">
        <f t="shared" si="36"/>
        <v>96.974537232499301</v>
      </c>
      <c r="U182" s="4">
        <f t="shared" si="39"/>
        <v>136.17554298122542</v>
      </c>
      <c r="V182" s="60">
        <f t="shared" si="37"/>
        <v>90.882366730779665</v>
      </c>
      <c r="W182" s="56">
        <f t="shared" si="31"/>
        <v>102.59583739799002</v>
      </c>
      <c r="X182" s="60">
        <f t="shared" si="38"/>
        <v>101.30524112819077</v>
      </c>
      <c r="Y182" s="5">
        <f t="shared" si="32"/>
        <v>97.046582412926242</v>
      </c>
      <c r="Z182" s="35">
        <v>180</v>
      </c>
    </row>
    <row r="183" spans="1:26" ht="15" customHeight="1">
      <c r="A183" s="24" t="s">
        <v>98</v>
      </c>
      <c r="B183" s="16" t="s">
        <v>99</v>
      </c>
      <c r="C183" s="16" t="s">
        <v>636</v>
      </c>
      <c r="D183" s="16"/>
      <c r="E183" s="85">
        <v>8915</v>
      </c>
      <c r="F183" s="78">
        <v>13.308176100628929</v>
      </c>
      <c r="G183" s="1">
        <v>21496</v>
      </c>
      <c r="H183" s="1">
        <v>594.14990086956516</v>
      </c>
      <c r="I183" s="2">
        <v>33.168025727739028</v>
      </c>
      <c r="J183" s="47">
        <v>17.624521072796934</v>
      </c>
      <c r="K183" s="2">
        <v>3.791362871564778</v>
      </c>
      <c r="L183" s="2">
        <v>80.487804878048792</v>
      </c>
      <c r="M183" s="60">
        <f t="shared" si="27"/>
        <v>102.21336241341253</v>
      </c>
      <c r="N183" s="60">
        <f t="shared" si="33"/>
        <v>91.355437241700315</v>
      </c>
      <c r="O183" s="3">
        <f t="shared" si="28"/>
        <v>105.93288677960514</v>
      </c>
      <c r="P183" s="60">
        <f t="shared" si="34"/>
        <v>110.15288173244143</v>
      </c>
      <c r="Q183" s="3">
        <f t="shared" si="29"/>
        <v>95.581909159742565</v>
      </c>
      <c r="R183" s="60">
        <f t="shared" si="35"/>
        <v>80.991059787851142</v>
      </c>
      <c r="S183" s="51">
        <f t="shared" si="30"/>
        <v>132.70166763003837</v>
      </c>
      <c r="T183" s="60">
        <f t="shared" si="36"/>
        <v>109.89443192987348</v>
      </c>
      <c r="U183" s="4">
        <f t="shared" si="39"/>
        <v>320.84205202745949</v>
      </c>
      <c r="V183" s="60">
        <f t="shared" si="37"/>
        <v>98.232089340211104</v>
      </c>
      <c r="W183" s="56">
        <f t="shared" si="31"/>
        <v>96.518732046889582</v>
      </c>
      <c r="X183" s="60">
        <f t="shared" si="38"/>
        <v>91.470344405291371</v>
      </c>
      <c r="Y183" s="5">
        <f t="shared" si="32"/>
        <v>97.016040739561461</v>
      </c>
      <c r="Z183" s="35">
        <v>181</v>
      </c>
    </row>
    <row r="184" spans="1:26" ht="15" customHeight="1">
      <c r="A184" s="24" t="s">
        <v>280</v>
      </c>
      <c r="B184" s="16" t="s">
        <v>281</v>
      </c>
      <c r="C184" s="16" t="s">
        <v>635</v>
      </c>
      <c r="D184" s="16"/>
      <c r="E184" s="85">
        <v>604</v>
      </c>
      <c r="F184" s="78">
        <v>10</v>
      </c>
      <c r="G184" s="11">
        <v>18567.921427936886</v>
      </c>
      <c r="H184" s="11" t="s">
        <v>603</v>
      </c>
      <c r="I184" s="12">
        <v>25.715943210561392</v>
      </c>
      <c r="J184" s="49">
        <v>26.87</v>
      </c>
      <c r="K184" s="2">
        <v>3.6423841059602649</v>
      </c>
      <c r="L184" s="12">
        <v>84.17</v>
      </c>
      <c r="M184" s="60">
        <f t="shared" si="27"/>
        <v>136.02734268350997</v>
      </c>
      <c r="N184" s="60">
        <f t="shared" si="33"/>
        <v>99.58836981929565</v>
      </c>
      <c r="O184" s="3">
        <f t="shared" si="28"/>
        <v>91.503234013688242</v>
      </c>
      <c r="P184" s="60">
        <f t="shared" si="34"/>
        <v>93.04383904516132</v>
      </c>
      <c r="Q184" s="3">
        <f t="shared" si="29"/>
        <v>123.28006778358208</v>
      </c>
      <c r="R184" s="60">
        <f t="shared" si="35"/>
        <v>107.79338569145176</v>
      </c>
      <c r="S184" s="51">
        <f t="shared" si="30"/>
        <v>87.041434221842422</v>
      </c>
      <c r="T184" s="60">
        <f t="shared" si="36"/>
        <v>84.284037789638944</v>
      </c>
      <c r="U184" s="4">
        <f t="shared" si="39"/>
        <v>333.96495490496051</v>
      </c>
      <c r="V184" s="60">
        <f t="shared" si="37"/>
        <v>98.754380558463325</v>
      </c>
      <c r="W184" s="56">
        <f t="shared" si="31"/>
        <v>100.93431779753166</v>
      </c>
      <c r="X184" s="60">
        <f t="shared" si="38"/>
        <v>98.61631725251334</v>
      </c>
      <c r="Y184" s="5">
        <f t="shared" si="32"/>
        <v>97.013388359420702</v>
      </c>
      <c r="Z184" s="35">
        <v>182</v>
      </c>
    </row>
    <row r="185" spans="1:26" ht="15" customHeight="1">
      <c r="A185" s="27" t="s">
        <v>519</v>
      </c>
      <c r="B185" s="19" t="s">
        <v>21</v>
      </c>
      <c r="C185" s="19" t="s">
        <v>643</v>
      </c>
      <c r="D185" s="16" t="s">
        <v>650</v>
      </c>
      <c r="E185" s="87">
        <v>57543</v>
      </c>
      <c r="F185" s="78">
        <v>11.085836147147681</v>
      </c>
      <c r="G185" s="1">
        <v>22214</v>
      </c>
      <c r="H185" s="1">
        <v>618.05592992299239</v>
      </c>
      <c r="I185" s="2">
        <v>33.387373544052892</v>
      </c>
      <c r="J185" s="47">
        <v>23.19496855345912</v>
      </c>
      <c r="K185" s="2">
        <v>10.108961993639539</v>
      </c>
      <c r="L185" s="2">
        <v>89.353612167300383</v>
      </c>
      <c r="M185" s="60">
        <f t="shared" si="27"/>
        <v>122.70372832319825</v>
      </c>
      <c r="N185" s="60">
        <f t="shared" si="33"/>
        <v>96.344373760797581</v>
      </c>
      <c r="O185" s="3">
        <f t="shared" si="28"/>
        <v>109.4712107797799</v>
      </c>
      <c r="P185" s="60">
        <f t="shared" si="34"/>
        <v>114.34822429143965</v>
      </c>
      <c r="Q185" s="3">
        <f t="shared" si="29"/>
        <v>94.953956708626976</v>
      </c>
      <c r="R185" s="60">
        <f t="shared" si="35"/>
        <v>80.383417002807704</v>
      </c>
      <c r="S185" s="51">
        <f t="shared" si="30"/>
        <v>100.83235647207268</v>
      </c>
      <c r="T185" s="60">
        <f t="shared" si="36"/>
        <v>92.01923597025818</v>
      </c>
      <c r="U185" s="4">
        <f t="shared" si="39"/>
        <v>120.3317061097796</v>
      </c>
      <c r="V185" s="60">
        <f t="shared" si="37"/>
        <v>90.251782405145093</v>
      </c>
      <c r="W185" s="56">
        <f t="shared" si="31"/>
        <v>107.15036101760352</v>
      </c>
      <c r="X185" s="60">
        <f t="shared" si="38"/>
        <v>108.67606437922977</v>
      </c>
      <c r="Y185" s="5">
        <f t="shared" si="32"/>
        <v>97.003849634946334</v>
      </c>
      <c r="Z185" s="35">
        <v>183</v>
      </c>
    </row>
    <row r="186" spans="1:26" ht="15" customHeight="1">
      <c r="A186" s="24" t="s">
        <v>439</v>
      </c>
      <c r="B186" s="16" t="s">
        <v>440</v>
      </c>
      <c r="C186" s="16" t="s">
        <v>643</v>
      </c>
      <c r="D186" s="16"/>
      <c r="E186" s="85">
        <v>2375</v>
      </c>
      <c r="F186" s="78">
        <v>13.113113113113112</v>
      </c>
      <c r="G186" s="1">
        <v>17990</v>
      </c>
      <c r="H186" s="1">
        <v>361.99517708333332</v>
      </c>
      <c r="I186" s="6">
        <v>24.146426486937184</v>
      </c>
      <c r="J186" s="47">
        <v>22.021660649819495</v>
      </c>
      <c r="K186" s="6">
        <v>5.7263157894736842</v>
      </c>
      <c r="L186" s="6">
        <v>82.608695652173907</v>
      </c>
      <c r="M186" s="60">
        <f t="shared" si="27"/>
        <v>103.7338285044477</v>
      </c>
      <c r="N186" s="60">
        <f t="shared" si="33"/>
        <v>91.725636038589144</v>
      </c>
      <c r="O186" s="3">
        <f t="shared" si="28"/>
        <v>88.655221118584691</v>
      </c>
      <c r="P186" s="60">
        <f t="shared" si="34"/>
        <v>89.6669889582802</v>
      </c>
      <c r="Q186" s="3">
        <f t="shared" si="29"/>
        <v>131.29326709406942</v>
      </c>
      <c r="R186" s="60">
        <f t="shared" si="35"/>
        <v>115.54741664950025</v>
      </c>
      <c r="S186" s="51">
        <f t="shared" si="30"/>
        <v>106.20467614734933</v>
      </c>
      <c r="T186" s="60">
        <f t="shared" si="36"/>
        <v>95.032519391329686</v>
      </c>
      <c r="U186" s="4">
        <f t="shared" si="39"/>
        <v>212.4277962332512</v>
      </c>
      <c r="V186" s="60">
        <f t="shared" si="37"/>
        <v>93.91720457247078</v>
      </c>
      <c r="W186" s="56">
        <f t="shared" si="31"/>
        <v>99.062045144304292</v>
      </c>
      <c r="X186" s="60">
        <f t="shared" si="38"/>
        <v>95.586320713410117</v>
      </c>
      <c r="Y186" s="5">
        <f t="shared" si="32"/>
        <v>96.912681053930015</v>
      </c>
      <c r="Z186" s="35">
        <v>184</v>
      </c>
    </row>
    <row r="187" spans="1:26" ht="15" customHeight="1">
      <c r="A187" s="24" t="s">
        <v>215</v>
      </c>
      <c r="B187" s="16" t="s">
        <v>216</v>
      </c>
      <c r="C187" s="16" t="s">
        <v>643</v>
      </c>
      <c r="D187" s="19"/>
      <c r="E187" s="85">
        <v>187</v>
      </c>
      <c r="F187" s="78">
        <v>11.428571428571429</v>
      </c>
      <c r="G187" s="11">
        <v>21644.751614581604</v>
      </c>
      <c r="H187" s="11" t="s">
        <v>603</v>
      </c>
      <c r="I187" s="12">
        <v>30.307569989866138</v>
      </c>
      <c r="J187" s="47">
        <v>25</v>
      </c>
      <c r="K187" s="6">
        <v>4.2780748663101598</v>
      </c>
      <c r="L187" s="12">
        <v>85.09</v>
      </c>
      <c r="M187" s="60">
        <f t="shared" si="27"/>
        <v>119.02392484807123</v>
      </c>
      <c r="N187" s="60">
        <f t="shared" si="33"/>
        <v>95.448425585885062</v>
      </c>
      <c r="O187" s="3">
        <f t="shared" si="28"/>
        <v>106.6659388797985</v>
      </c>
      <c r="P187" s="60">
        <f t="shared" si="34"/>
        <v>111.02205162014882</v>
      </c>
      <c r="Q187" s="3">
        <f t="shared" si="29"/>
        <v>104.60301578703896</v>
      </c>
      <c r="R187" s="60">
        <f t="shared" si="35"/>
        <v>89.720399637462151</v>
      </c>
      <c r="S187" s="51">
        <f t="shared" si="30"/>
        <v>93.552133501636234</v>
      </c>
      <c r="T187" s="60">
        <f t="shared" si="36"/>
        <v>87.935827590917768</v>
      </c>
      <c r="U187" s="4">
        <f t="shared" si="39"/>
        <v>284.34019546337078</v>
      </c>
      <c r="V187" s="60">
        <f t="shared" si="37"/>
        <v>96.779316328683933</v>
      </c>
      <c r="W187" s="56">
        <f t="shared" si="31"/>
        <v>102.03755615292823</v>
      </c>
      <c r="X187" s="60">
        <f t="shared" si="38"/>
        <v>100.40174545544912</v>
      </c>
      <c r="Y187" s="5">
        <f t="shared" si="32"/>
        <v>96.884627703091127</v>
      </c>
      <c r="Z187" s="35">
        <v>185</v>
      </c>
    </row>
    <row r="188" spans="1:26" ht="15" customHeight="1">
      <c r="A188" s="24" t="s">
        <v>303</v>
      </c>
      <c r="B188" s="16" t="s">
        <v>304</v>
      </c>
      <c r="C188" s="16" t="s">
        <v>633</v>
      </c>
      <c r="D188" s="16" t="s">
        <v>650</v>
      </c>
      <c r="E188" s="85">
        <v>6045</v>
      </c>
      <c r="F188" s="78">
        <v>11.965217391304348</v>
      </c>
      <c r="G188" s="1">
        <v>16418</v>
      </c>
      <c r="H188" s="1">
        <v>289.84118728813559</v>
      </c>
      <c r="I188" s="2">
        <v>21.184640318294718</v>
      </c>
      <c r="J188" s="47">
        <v>25.383542538354252</v>
      </c>
      <c r="K188" s="2">
        <v>6.2531017369727051</v>
      </c>
      <c r="L188" s="2">
        <v>81.25</v>
      </c>
      <c r="M188" s="60">
        <f t="shared" si="27"/>
        <v>113.68564250438698</v>
      </c>
      <c r="N188" s="60">
        <f t="shared" si="33"/>
        <v>94.148675652139886</v>
      </c>
      <c r="O188" s="3">
        <f t="shared" si="28"/>
        <v>80.908361329901254</v>
      </c>
      <c r="P188" s="60">
        <f t="shared" si="34"/>
        <v>80.481642854178261</v>
      </c>
      <c r="Q188" s="3">
        <f t="shared" si="29"/>
        <v>149.64914081543159</v>
      </c>
      <c r="R188" s="60">
        <f t="shared" si="35"/>
        <v>133.30961219494151</v>
      </c>
      <c r="S188" s="51">
        <f t="shared" si="30"/>
        <v>92.138571044880749</v>
      </c>
      <c r="T188" s="60">
        <f t="shared" si="36"/>
        <v>87.142973745084205</v>
      </c>
      <c r="U188" s="4">
        <f t="shared" si="39"/>
        <v>194.53204103512164</v>
      </c>
      <c r="V188" s="60">
        <f t="shared" si="37"/>
        <v>93.204953946887045</v>
      </c>
      <c r="W188" s="56">
        <f t="shared" si="31"/>
        <v>97.432735191272982</v>
      </c>
      <c r="X188" s="60">
        <f t="shared" si="38"/>
        <v>92.949523391021529</v>
      </c>
      <c r="Y188" s="5">
        <f t="shared" si="32"/>
        <v>96.87289696404207</v>
      </c>
      <c r="Z188" s="35">
        <v>186</v>
      </c>
    </row>
    <row r="189" spans="1:26" ht="15" customHeight="1">
      <c r="A189" s="24" t="s">
        <v>188</v>
      </c>
      <c r="B189" s="16" t="s">
        <v>189</v>
      </c>
      <c r="C189" s="16" t="s">
        <v>637</v>
      </c>
      <c r="D189" s="19"/>
      <c r="E189" s="85">
        <v>300</v>
      </c>
      <c r="F189" s="78">
        <v>13.114754098360656</v>
      </c>
      <c r="G189" s="11">
        <v>18266.713387975688</v>
      </c>
      <c r="H189" s="11" t="s">
        <v>603</v>
      </c>
      <c r="I189" s="12">
        <v>25.492504611419903</v>
      </c>
      <c r="J189" s="47">
        <v>26.47058823529412</v>
      </c>
      <c r="K189" s="2">
        <v>2.3333333333333335</v>
      </c>
      <c r="L189" s="12">
        <v>83.55</v>
      </c>
      <c r="M189" s="60">
        <f t="shared" si="27"/>
        <v>103.72084879617636</v>
      </c>
      <c r="N189" s="60">
        <f t="shared" si="33"/>
        <v>91.722475775815539</v>
      </c>
      <c r="O189" s="3">
        <f t="shared" si="28"/>
        <v>90.018872402490047</v>
      </c>
      <c r="P189" s="60">
        <f t="shared" si="34"/>
        <v>91.283851706496066</v>
      </c>
      <c r="Q189" s="3">
        <f t="shared" si="29"/>
        <v>124.36060208444837</v>
      </c>
      <c r="R189" s="60">
        <f t="shared" si="35"/>
        <v>108.83897261566381</v>
      </c>
      <c r="S189" s="51">
        <f t="shared" si="30"/>
        <v>88.354792751545332</v>
      </c>
      <c r="T189" s="60">
        <f t="shared" si="36"/>
        <v>85.020688198155966</v>
      </c>
      <c r="U189" s="4">
        <f t="shared" si="39"/>
        <v>521.32656158295629</v>
      </c>
      <c r="V189" s="60">
        <f t="shared" si="37"/>
        <v>106.21136798868491</v>
      </c>
      <c r="W189" s="56">
        <f t="shared" si="31"/>
        <v>100.19083107976441</v>
      </c>
      <c r="X189" s="60">
        <f t="shared" si="38"/>
        <v>97.41309389836097</v>
      </c>
      <c r="Y189" s="5">
        <f t="shared" si="32"/>
        <v>96.748408363862865</v>
      </c>
      <c r="Z189" s="35">
        <v>187</v>
      </c>
    </row>
    <row r="190" spans="1:26" ht="15" customHeight="1">
      <c r="A190" s="27" t="s">
        <v>297</v>
      </c>
      <c r="B190" s="19" t="s">
        <v>298</v>
      </c>
      <c r="C190" s="19" t="s">
        <v>641</v>
      </c>
      <c r="D190" s="16"/>
      <c r="E190" s="87">
        <v>5957</v>
      </c>
      <c r="F190" s="78">
        <v>9.5978755690440067</v>
      </c>
      <c r="G190" s="1">
        <v>18454</v>
      </c>
      <c r="H190" s="1">
        <v>391.05072681159419</v>
      </c>
      <c r="I190" s="2">
        <v>25.428680620673731</v>
      </c>
      <c r="J190" s="47">
        <v>22.568093385214009</v>
      </c>
      <c r="K190" s="2">
        <v>10.810810810810811</v>
      </c>
      <c r="L190" s="2">
        <v>81.967213114754102</v>
      </c>
      <c r="M190" s="60">
        <f t="shared" si="27"/>
        <v>141.72651198171238</v>
      </c>
      <c r="N190" s="60">
        <f t="shared" si="33"/>
        <v>100.9759874912056</v>
      </c>
      <c r="O190" s="3">
        <f t="shared" si="28"/>
        <v>90.941826043488717</v>
      </c>
      <c r="P190" s="60">
        <f t="shared" si="34"/>
        <v>92.378185263816675</v>
      </c>
      <c r="Q190" s="3">
        <f t="shared" si="29"/>
        <v>124.67273742623144</v>
      </c>
      <c r="R190" s="60">
        <f t="shared" si="35"/>
        <v>109.14101266352824</v>
      </c>
      <c r="S190" s="51">
        <f t="shared" si="30"/>
        <v>103.63318237034703</v>
      </c>
      <c r="T190" s="60">
        <f t="shared" si="36"/>
        <v>93.590192792395385</v>
      </c>
      <c r="U190" s="4">
        <f t="shared" si="39"/>
        <v>112.51964954165474</v>
      </c>
      <c r="V190" s="60">
        <f t="shared" si="37"/>
        <v>89.940862742010452</v>
      </c>
      <c r="W190" s="56">
        <f t="shared" si="31"/>
        <v>98.292797166479687</v>
      </c>
      <c r="X190" s="60">
        <f t="shared" si="38"/>
        <v>94.341406567757829</v>
      </c>
      <c r="Y190" s="5">
        <f t="shared" si="32"/>
        <v>96.727941253452371</v>
      </c>
      <c r="Z190" s="35">
        <v>188</v>
      </c>
    </row>
    <row r="191" spans="1:26" ht="15" customHeight="1">
      <c r="A191" s="24" t="s">
        <v>344</v>
      </c>
      <c r="B191" s="16" t="s">
        <v>620</v>
      </c>
      <c r="C191" s="16" t="s">
        <v>639</v>
      </c>
      <c r="D191" s="16"/>
      <c r="E191" s="85">
        <v>1253</v>
      </c>
      <c r="F191" s="78">
        <v>13.214285714285715</v>
      </c>
      <c r="G191" s="1">
        <v>18053</v>
      </c>
      <c r="H191" s="1">
        <v>402.77778333333333</v>
      </c>
      <c r="I191" s="6">
        <v>26.773020550601007</v>
      </c>
      <c r="J191" s="47">
        <v>22.727272727272727</v>
      </c>
      <c r="K191" s="6">
        <v>5.4269752593774943</v>
      </c>
      <c r="L191" s="6">
        <v>88.888888888888886</v>
      </c>
      <c r="M191" s="60">
        <f t="shared" si="27"/>
        <v>102.93961067941295</v>
      </c>
      <c r="N191" s="60">
        <f t="shared" si="33"/>
        <v>91.532262121848035</v>
      </c>
      <c r="O191" s="3">
        <f t="shared" si="28"/>
        <v>88.965686873474681</v>
      </c>
      <c r="P191" s="60">
        <f t="shared" si="34"/>
        <v>90.035103973902622</v>
      </c>
      <c r="Q191" s="3">
        <f t="shared" si="29"/>
        <v>118.41260929542703</v>
      </c>
      <c r="R191" s="60">
        <f t="shared" si="35"/>
        <v>103.08335386249495</v>
      </c>
      <c r="S191" s="51">
        <f t="shared" si="30"/>
        <v>102.90734685179986</v>
      </c>
      <c r="T191" s="60">
        <f t="shared" si="36"/>
        <v>93.183078497888999</v>
      </c>
      <c r="U191" s="4">
        <f t="shared" si="39"/>
        <v>224.14486625706419</v>
      </c>
      <c r="V191" s="60">
        <f t="shared" si="37"/>
        <v>94.383543677027902</v>
      </c>
      <c r="W191" s="56">
        <f t="shared" si="31"/>
        <v>106.59307781609353</v>
      </c>
      <c r="X191" s="60">
        <f t="shared" si="38"/>
        <v>107.77418389245081</v>
      </c>
      <c r="Y191" s="5">
        <f t="shared" si="32"/>
        <v>96.665254337602221</v>
      </c>
      <c r="Z191" s="35">
        <v>189</v>
      </c>
    </row>
    <row r="192" spans="1:26" ht="15" customHeight="1">
      <c r="A192" s="29" t="s">
        <v>243</v>
      </c>
      <c r="B192" s="21" t="s">
        <v>613</v>
      </c>
      <c r="C192" s="21" t="s">
        <v>637</v>
      </c>
      <c r="D192" s="16"/>
      <c r="E192" s="86">
        <v>872</v>
      </c>
      <c r="F192" s="78">
        <v>11.458333333333332</v>
      </c>
      <c r="G192" s="11">
        <v>18266.713387975688</v>
      </c>
      <c r="H192" s="11" t="s">
        <v>603</v>
      </c>
      <c r="I192" s="12">
        <v>25.492504611419903</v>
      </c>
      <c r="J192" s="47">
        <v>25.396825396825395</v>
      </c>
      <c r="K192" s="2">
        <v>7.1100917431192663</v>
      </c>
      <c r="L192" s="2">
        <v>87.5</v>
      </c>
      <c r="M192" s="60">
        <f t="shared" si="27"/>
        <v>118.71477179651781</v>
      </c>
      <c r="N192" s="60">
        <f t="shared" si="33"/>
        <v>95.373153872550333</v>
      </c>
      <c r="O192" s="3">
        <f t="shared" si="28"/>
        <v>90.018872402490047</v>
      </c>
      <c r="P192" s="60">
        <f t="shared" si="34"/>
        <v>91.283851706496066</v>
      </c>
      <c r="Q192" s="3">
        <f t="shared" si="29"/>
        <v>124.36060208444837</v>
      </c>
      <c r="R192" s="60">
        <f t="shared" si="35"/>
        <v>108.83897261566381</v>
      </c>
      <c r="S192" s="51">
        <f t="shared" si="30"/>
        <v>92.090381415673178</v>
      </c>
      <c r="T192" s="60">
        <f t="shared" si="36"/>
        <v>87.115944636703517</v>
      </c>
      <c r="U192" s="4">
        <f t="shared" si="39"/>
        <v>171.08480279044974</v>
      </c>
      <c r="V192" s="60">
        <f t="shared" si="37"/>
        <v>92.271754429846069</v>
      </c>
      <c r="W192" s="56">
        <f t="shared" si="31"/>
        <v>104.92756097521706</v>
      </c>
      <c r="X192" s="60">
        <f t="shared" si="38"/>
        <v>105.07879107400912</v>
      </c>
      <c r="Y192" s="5">
        <f t="shared" si="32"/>
        <v>96.660411389211475</v>
      </c>
      <c r="Z192" s="35">
        <v>190</v>
      </c>
    </row>
    <row r="193" spans="1:26" ht="15" customHeight="1">
      <c r="A193" s="24" t="s">
        <v>503</v>
      </c>
      <c r="B193" s="16" t="s">
        <v>504</v>
      </c>
      <c r="C193" s="16" t="s">
        <v>637</v>
      </c>
      <c r="D193" s="16"/>
      <c r="E193" s="85">
        <v>132</v>
      </c>
      <c r="F193" s="78">
        <v>12.76595744680851</v>
      </c>
      <c r="G193" s="11">
        <v>18266.713387975688</v>
      </c>
      <c r="H193" s="11" t="s">
        <v>603</v>
      </c>
      <c r="I193" s="12">
        <v>25.492504611419903</v>
      </c>
      <c r="J193" s="47">
        <v>23.52941176470588</v>
      </c>
      <c r="K193" s="2">
        <v>3.7878787878787881</v>
      </c>
      <c r="L193" s="12">
        <v>83.55</v>
      </c>
      <c r="M193" s="60">
        <f t="shared" si="27"/>
        <v>106.55475176874948</v>
      </c>
      <c r="N193" s="60">
        <f t="shared" si="33"/>
        <v>92.412466481383973</v>
      </c>
      <c r="O193" s="3">
        <f t="shared" si="28"/>
        <v>90.018872402490047</v>
      </c>
      <c r="P193" s="60">
        <f t="shared" si="34"/>
        <v>91.283851706496066</v>
      </c>
      <c r="Q193" s="3">
        <f t="shared" si="29"/>
        <v>124.36060208444837</v>
      </c>
      <c r="R193" s="60">
        <f t="shared" si="35"/>
        <v>108.83897261566381</v>
      </c>
      <c r="S193" s="51">
        <f t="shared" si="30"/>
        <v>99.399141845488515</v>
      </c>
      <c r="T193" s="60">
        <f t="shared" si="36"/>
        <v>91.215359407774798</v>
      </c>
      <c r="U193" s="4">
        <f t="shared" si="39"/>
        <v>321.13716193510106</v>
      </c>
      <c r="V193" s="60">
        <f t="shared" si="37"/>
        <v>98.243834707422863</v>
      </c>
      <c r="W193" s="56">
        <f t="shared" si="31"/>
        <v>100.19083107976441</v>
      </c>
      <c r="X193" s="60">
        <f t="shared" si="38"/>
        <v>97.41309389836097</v>
      </c>
      <c r="Y193" s="5">
        <f t="shared" si="32"/>
        <v>96.567929802850415</v>
      </c>
      <c r="Z193" s="35">
        <v>191</v>
      </c>
    </row>
    <row r="194" spans="1:26" ht="15" customHeight="1">
      <c r="A194" s="24" t="s">
        <v>552</v>
      </c>
      <c r="B194" s="16" t="s">
        <v>32</v>
      </c>
      <c r="C194" s="16" t="s">
        <v>635</v>
      </c>
      <c r="D194" s="16" t="s">
        <v>650</v>
      </c>
      <c r="E194" s="85">
        <v>13877</v>
      </c>
      <c r="F194" s="78">
        <v>11.787127987098666</v>
      </c>
      <c r="G194" s="1">
        <v>17759</v>
      </c>
      <c r="H194" s="1">
        <v>350.60312142857146</v>
      </c>
      <c r="I194" s="2">
        <v>23.690734034252252</v>
      </c>
      <c r="J194" s="47">
        <v>26.516853932584272</v>
      </c>
      <c r="K194" s="2">
        <v>10.167903725589104</v>
      </c>
      <c r="L194" s="2">
        <v>86.614173228346459</v>
      </c>
      <c r="M194" s="60">
        <f t="shared" si="27"/>
        <v>115.40329657266437</v>
      </c>
      <c r="N194" s="60">
        <f t="shared" si="33"/>
        <v>94.566885221755854</v>
      </c>
      <c r="O194" s="3">
        <f t="shared" si="28"/>
        <v>87.516846683988078</v>
      </c>
      <c r="P194" s="60">
        <f t="shared" si="34"/>
        <v>88.317233900998048</v>
      </c>
      <c r="Q194" s="3">
        <f t="shared" si="29"/>
        <v>133.81869964574184</v>
      </c>
      <c r="R194" s="60">
        <f t="shared" si="35"/>
        <v>117.99116994071103</v>
      </c>
      <c r="S194" s="51">
        <f t="shared" si="30"/>
        <v>88.200634339466362</v>
      </c>
      <c r="T194" s="60">
        <f t="shared" si="36"/>
        <v>84.934222199218112</v>
      </c>
      <c r="U194" s="4">
        <f t="shared" si="39"/>
        <v>119.63416221499361</v>
      </c>
      <c r="V194" s="60">
        <f t="shared" si="37"/>
        <v>90.224020174943973</v>
      </c>
      <c r="W194" s="56">
        <f t="shared" si="31"/>
        <v>103.86530220268956</v>
      </c>
      <c r="X194" s="60">
        <f t="shared" si="38"/>
        <v>103.35968226854632</v>
      </c>
      <c r="Y194" s="5">
        <f t="shared" si="32"/>
        <v>96.565535617695559</v>
      </c>
      <c r="Z194" s="35">
        <v>192</v>
      </c>
    </row>
    <row r="195" spans="1:26" ht="15" customHeight="1">
      <c r="A195" s="24" t="s">
        <v>588</v>
      </c>
      <c r="B195" s="16" t="s">
        <v>44</v>
      </c>
      <c r="C195" s="16" t="s">
        <v>639</v>
      </c>
      <c r="D195" s="20" t="s">
        <v>650</v>
      </c>
      <c r="E195" s="85">
        <v>39365</v>
      </c>
      <c r="F195" s="78">
        <v>14.52206835745034</v>
      </c>
      <c r="G195" s="1">
        <v>19703</v>
      </c>
      <c r="H195" s="1">
        <v>407.92049592814374</v>
      </c>
      <c r="I195" s="2">
        <v>24.844165615072448</v>
      </c>
      <c r="J195" s="47">
        <v>26.608641591544917</v>
      </c>
      <c r="K195" s="2">
        <v>15.788136669630381</v>
      </c>
      <c r="L195" s="2">
        <v>87.042253521126753</v>
      </c>
      <c r="M195" s="60">
        <f t="shared" ref="M195:M258" si="40">F$319*100/F195</f>
        <v>93.669399795741285</v>
      </c>
      <c r="N195" s="60">
        <f t="shared" si="33"/>
        <v>89.275177313265118</v>
      </c>
      <c r="O195" s="3">
        <f t="shared" ref="O195:O260" si="41">G195*100/G$319</f>
        <v>97.096932834879055</v>
      </c>
      <c r="P195" s="60">
        <f t="shared" si="34"/>
        <v>99.676211525918021</v>
      </c>
      <c r="Q195" s="3">
        <f t="shared" ref="Q195:Q258" si="42">I$319*100/I195</f>
        <v>127.6059446405164</v>
      </c>
      <c r="R195" s="60">
        <f t="shared" si="35"/>
        <v>111.97935209134832</v>
      </c>
      <c r="S195" s="51">
        <f t="shared" ref="S195:S258" si="43">J$319*100/J195</f>
        <v>87.896382440059512</v>
      </c>
      <c r="T195" s="60">
        <f t="shared" si="36"/>
        <v>84.76357017928504</v>
      </c>
      <c r="U195" s="4">
        <f t="shared" si="39"/>
        <v>77.047004921958447</v>
      </c>
      <c r="V195" s="60">
        <f t="shared" si="37"/>
        <v>88.529052341065281</v>
      </c>
      <c r="W195" s="56">
        <f t="shared" ref="W195:W258" si="44">L195*100/L$319</f>
        <v>104.37864415723804</v>
      </c>
      <c r="X195" s="60">
        <f t="shared" si="38"/>
        <v>104.19045034229732</v>
      </c>
      <c r="Y195" s="5">
        <f t="shared" ref="Y195:Y258" si="45">N195*$Y$321+P195*$Y$321+R195*$Y$321+T195*$Y$321+V195*$Y$321+X195*$Y$321</f>
        <v>96.402302298863177</v>
      </c>
      <c r="Z195" s="35">
        <v>193</v>
      </c>
    </row>
    <row r="196" spans="1:26" ht="15" customHeight="1">
      <c r="A196" s="24" t="s">
        <v>408</v>
      </c>
      <c r="B196" s="16" t="s">
        <v>409</v>
      </c>
      <c r="C196" s="16" t="s">
        <v>639</v>
      </c>
      <c r="D196" s="16"/>
      <c r="E196" s="85">
        <v>973</v>
      </c>
      <c r="F196" s="78">
        <v>9.5652173913043477</v>
      </c>
      <c r="G196" s="11">
        <v>19579.273456318664</v>
      </c>
      <c r="H196" s="11" t="s">
        <v>603</v>
      </c>
      <c r="I196" s="12">
        <v>26.302438952200756</v>
      </c>
      <c r="J196" s="47">
        <v>13</v>
      </c>
      <c r="K196" s="2">
        <v>6.3720452209660845</v>
      </c>
      <c r="L196" s="2">
        <v>55.555555555555557</v>
      </c>
      <c r="M196" s="60">
        <f t="shared" si="40"/>
        <v>142.21040371457863</v>
      </c>
      <c r="N196" s="60">
        <f t="shared" ref="N196:N259" si="46">(((M196-M$319)/M$320)*20)+100</f>
        <v>101.0938040859904</v>
      </c>
      <c r="O196" s="3">
        <f t="shared" si="41"/>
        <v>96.48720498116549</v>
      </c>
      <c r="P196" s="60">
        <f t="shared" ref="P196:P259" si="47">(((O196-O$319)/O$320)*20)+100</f>
        <v>98.95326551702658</v>
      </c>
      <c r="Q196" s="3">
        <f t="shared" si="42"/>
        <v>120.53115028146453</v>
      </c>
      <c r="R196" s="60">
        <f t="shared" ref="R196:R259" si="48">(((Q196-Q$319)/Q$320)*20)+100</f>
        <v>105.13337555234985</v>
      </c>
      <c r="S196" s="51">
        <f t="shared" si="43"/>
        <v>179.90794904160813</v>
      </c>
      <c r="T196" s="60">
        <f t="shared" ref="T196:T259" si="49">(((S196-S$319)/S$320)*20)+100</f>
        <v>136.37198980911376</v>
      </c>
      <c r="U196" s="4">
        <f t="shared" si="39"/>
        <v>190.90081779255459</v>
      </c>
      <c r="V196" s="60">
        <f t="shared" ref="V196:V259" si="50">(((U196-U$319)/U$320)*20)+100</f>
        <v>93.060431349348235</v>
      </c>
      <c r="W196" s="56">
        <f t="shared" si="44"/>
        <v>66.620673635058452</v>
      </c>
      <c r="X196" s="60">
        <f t="shared" ref="X196:X259" si="51">(((W196-W$319)/W$320)*20)+100</f>
        <v>43.084756249850372</v>
      </c>
      <c r="Y196" s="5">
        <f t="shared" si="45"/>
        <v>96.282937093946543</v>
      </c>
      <c r="Z196" s="35">
        <v>194</v>
      </c>
    </row>
    <row r="197" spans="1:26" ht="15" customHeight="1">
      <c r="A197" s="24" t="s">
        <v>464</v>
      </c>
      <c r="B197" s="16" t="s">
        <v>465</v>
      </c>
      <c r="C197" s="16" t="s">
        <v>639</v>
      </c>
      <c r="D197" s="16"/>
      <c r="E197" s="85">
        <v>2121</v>
      </c>
      <c r="F197" s="78">
        <v>15.21099116781158</v>
      </c>
      <c r="G197" s="1">
        <v>15936</v>
      </c>
      <c r="H197" s="1">
        <v>331.68</v>
      </c>
      <c r="I197" s="2">
        <v>24.975903614457831</v>
      </c>
      <c r="J197" s="47">
        <v>22.510822510822511</v>
      </c>
      <c r="K197" s="2">
        <v>10.513908533710515</v>
      </c>
      <c r="L197" s="2">
        <v>93.333333333333329</v>
      </c>
      <c r="M197" s="60">
        <f t="shared" si="40"/>
        <v>89.427007867417217</v>
      </c>
      <c r="N197" s="60">
        <f t="shared" si="46"/>
        <v>88.242251687987164</v>
      </c>
      <c r="O197" s="3">
        <f t="shared" si="41"/>
        <v>78.533051903600096</v>
      </c>
      <c r="P197" s="60">
        <f t="shared" si="47"/>
        <v>77.665270829892549</v>
      </c>
      <c r="Q197" s="3">
        <f t="shared" si="42"/>
        <v>126.9328738232951</v>
      </c>
      <c r="R197" s="60">
        <f t="shared" si="48"/>
        <v>111.32805018914021</v>
      </c>
      <c r="S197" s="51">
        <f t="shared" si="43"/>
        <v>103.8968405715287</v>
      </c>
      <c r="T197" s="60">
        <f t="shared" si="49"/>
        <v>93.738076189972489</v>
      </c>
      <c r="U197" s="4">
        <f t="shared" si="39"/>
        <v>115.69709207506953</v>
      </c>
      <c r="V197" s="60">
        <f t="shared" si="50"/>
        <v>90.067324878261488</v>
      </c>
      <c r="W197" s="56">
        <f t="shared" si="44"/>
        <v>111.92273170689819</v>
      </c>
      <c r="X197" s="60">
        <f t="shared" si="51"/>
        <v>116.39944091146418</v>
      </c>
      <c r="Y197" s="5">
        <f t="shared" si="45"/>
        <v>96.240069114453007</v>
      </c>
      <c r="Z197" s="35">
        <v>195</v>
      </c>
    </row>
    <row r="198" spans="1:26" ht="15" customHeight="1">
      <c r="A198" s="24" t="s">
        <v>125</v>
      </c>
      <c r="B198" s="16" t="s">
        <v>126</v>
      </c>
      <c r="C198" s="16" t="s">
        <v>633</v>
      </c>
      <c r="D198" s="16"/>
      <c r="E198" s="85">
        <v>2057</v>
      </c>
      <c r="F198" s="78">
        <v>13.18181818181818</v>
      </c>
      <c r="G198" s="1">
        <v>18956</v>
      </c>
      <c r="H198" s="1">
        <v>389.53708750000004</v>
      </c>
      <c r="I198" s="6">
        <v>24.659448459590632</v>
      </c>
      <c r="J198" s="47">
        <v>25.700934579439249</v>
      </c>
      <c r="K198" s="6">
        <v>7.8755469129800675</v>
      </c>
      <c r="L198" s="6">
        <v>84.615384615384613</v>
      </c>
      <c r="M198" s="60">
        <f t="shared" si="40"/>
        <v>103.19315651852483</v>
      </c>
      <c r="N198" s="60">
        <f t="shared" si="46"/>
        <v>91.593994747882121</v>
      </c>
      <c r="O198" s="3">
        <f t="shared" si="41"/>
        <v>93.415696026897805</v>
      </c>
      <c r="P198" s="60">
        <f t="shared" si="47"/>
        <v>95.311419197823781</v>
      </c>
      <c r="Q198" s="3">
        <f t="shared" si="42"/>
        <v>128.56180572375158</v>
      </c>
      <c r="R198" s="60">
        <f t="shared" si="48"/>
        <v>112.90429806408845</v>
      </c>
      <c r="S198" s="51">
        <f t="shared" si="43"/>
        <v>91.000711678864349</v>
      </c>
      <c r="T198" s="60">
        <f t="shared" si="49"/>
        <v>86.504759161743806</v>
      </c>
      <c r="U198" s="4">
        <f t="shared" si="39"/>
        <v>154.45640247392981</v>
      </c>
      <c r="V198" s="60">
        <f t="shared" si="50"/>
        <v>91.609944498006143</v>
      </c>
      <c r="W198" s="56">
        <f t="shared" si="44"/>
        <v>101.46841061339671</v>
      </c>
      <c r="X198" s="60">
        <f t="shared" si="51"/>
        <v>99.480667528014848</v>
      </c>
      <c r="Y198" s="5">
        <f t="shared" si="45"/>
        <v>96.23418053292653</v>
      </c>
      <c r="Z198" s="35">
        <v>196</v>
      </c>
    </row>
    <row r="199" spans="1:26" ht="15" customHeight="1">
      <c r="A199" s="24" t="s">
        <v>115</v>
      </c>
      <c r="B199" s="16" t="s">
        <v>116</v>
      </c>
      <c r="C199" s="16" t="s">
        <v>636</v>
      </c>
      <c r="D199" s="19"/>
      <c r="E199" s="85">
        <v>17137</v>
      </c>
      <c r="F199" s="78">
        <v>11.68670219358037</v>
      </c>
      <c r="G199" s="1">
        <v>20927</v>
      </c>
      <c r="H199" s="1">
        <v>511.22567834757831</v>
      </c>
      <c r="I199" s="2">
        <v>29.314799733219953</v>
      </c>
      <c r="J199" s="47">
        <v>22.714870395634378</v>
      </c>
      <c r="K199" s="2">
        <v>9.371535274552139</v>
      </c>
      <c r="L199" s="2">
        <v>83.950617283950606</v>
      </c>
      <c r="M199" s="60">
        <f t="shared" si="40"/>
        <v>116.39497647012111</v>
      </c>
      <c r="N199" s="60">
        <f t="shared" si="46"/>
        <v>94.808336647145651</v>
      </c>
      <c r="O199" s="3">
        <f t="shared" si="41"/>
        <v>103.12883892988448</v>
      </c>
      <c r="P199" s="60">
        <f t="shared" si="47"/>
        <v>106.82816040086763</v>
      </c>
      <c r="Q199" s="3">
        <f t="shared" si="42"/>
        <v>108.14548456642424</v>
      </c>
      <c r="R199" s="60">
        <f t="shared" si="48"/>
        <v>93.148295477682211</v>
      </c>
      <c r="S199" s="51">
        <f t="shared" si="43"/>
        <v>102.96353431936842</v>
      </c>
      <c r="T199" s="60">
        <f t="shared" si="49"/>
        <v>93.214593518351293</v>
      </c>
      <c r="U199" s="4">
        <f t="shared" si="39"/>
        <v>129.80035907208355</v>
      </c>
      <c r="V199" s="60">
        <f t="shared" si="50"/>
        <v>90.628634564842784</v>
      </c>
      <c r="W199" s="56">
        <f t="shared" si="44"/>
        <v>100.67124015964389</v>
      </c>
      <c r="X199" s="60">
        <f t="shared" si="51"/>
        <v>98.19056498243593</v>
      </c>
      <c r="Y199" s="5">
        <f t="shared" si="45"/>
        <v>96.13643093188756</v>
      </c>
      <c r="Z199" s="35">
        <v>197</v>
      </c>
    </row>
    <row r="200" spans="1:26" ht="15" customHeight="1">
      <c r="A200" s="24" t="s">
        <v>418</v>
      </c>
      <c r="B200" s="16" t="s">
        <v>18</v>
      </c>
      <c r="C200" s="16" t="s">
        <v>632</v>
      </c>
      <c r="D200" s="16" t="s">
        <v>650</v>
      </c>
      <c r="E200" s="85">
        <v>44086</v>
      </c>
      <c r="F200" s="78">
        <v>10.573429052556945</v>
      </c>
      <c r="G200" s="1">
        <v>21485</v>
      </c>
      <c r="H200" s="1">
        <v>596.58585510887781</v>
      </c>
      <c r="I200" s="6">
        <v>33.321062421719965</v>
      </c>
      <c r="J200" s="47">
        <v>23.062441167241921</v>
      </c>
      <c r="K200" s="6">
        <v>8.9370775302817211</v>
      </c>
      <c r="L200" s="6">
        <v>87.468030690537105</v>
      </c>
      <c r="M200" s="60">
        <f t="shared" si="40"/>
        <v>128.65016827309665</v>
      </c>
      <c r="N200" s="60">
        <f t="shared" si="46"/>
        <v>97.792196193802511</v>
      </c>
      <c r="O200" s="3">
        <f t="shared" si="41"/>
        <v>105.87867847319578</v>
      </c>
      <c r="P200" s="60">
        <f t="shared" si="47"/>
        <v>110.08860768209465</v>
      </c>
      <c r="Q200" s="3">
        <f t="shared" si="42"/>
        <v>95.142921374867541</v>
      </c>
      <c r="R200" s="60">
        <f t="shared" si="48"/>
        <v>80.566270045048768</v>
      </c>
      <c r="S200" s="51">
        <f t="shared" si="43"/>
        <v>101.41178553391656</v>
      </c>
      <c r="T200" s="60">
        <f t="shared" si="49"/>
        <v>92.344232264461624</v>
      </c>
      <c r="U200" s="4">
        <f t="shared" si="39"/>
        <v>136.11033803521445</v>
      </c>
      <c r="V200" s="60">
        <f t="shared" si="50"/>
        <v>90.879771575499916</v>
      </c>
      <c r="W200" s="56">
        <f t="shared" si="44"/>
        <v>104.88922427043988</v>
      </c>
      <c r="X200" s="60">
        <f t="shared" si="51"/>
        <v>105.01674878407061</v>
      </c>
      <c r="Y200" s="5">
        <f t="shared" si="45"/>
        <v>96.11463775749634</v>
      </c>
      <c r="Z200" s="35">
        <v>198</v>
      </c>
    </row>
    <row r="201" spans="1:26" ht="15" customHeight="1">
      <c r="A201" s="24" t="s">
        <v>535</v>
      </c>
      <c r="B201" s="16" t="s">
        <v>536</v>
      </c>
      <c r="C201" s="16" t="s">
        <v>635</v>
      </c>
      <c r="D201" s="20"/>
      <c r="E201" s="85">
        <v>318</v>
      </c>
      <c r="F201" s="78">
        <v>4.0229885057471266</v>
      </c>
      <c r="G201" s="11">
        <v>18567.921427936886</v>
      </c>
      <c r="H201" s="11" t="s">
        <v>603</v>
      </c>
      <c r="I201" s="12">
        <v>25.715943210561392</v>
      </c>
      <c r="J201" s="49">
        <v>26.87</v>
      </c>
      <c r="K201" s="6">
        <v>4.4025157232704402</v>
      </c>
      <c r="L201" s="6">
        <v>57.142857142857139</v>
      </c>
      <c r="M201" s="60">
        <f t="shared" si="40"/>
        <v>338.12510895615338</v>
      </c>
      <c r="N201" s="60">
        <f t="shared" si="46"/>
        <v>148.79456413640426</v>
      </c>
      <c r="O201" s="3">
        <f t="shared" si="41"/>
        <v>91.503234013688242</v>
      </c>
      <c r="P201" s="60">
        <f t="shared" si="47"/>
        <v>93.04383904516132</v>
      </c>
      <c r="Q201" s="3">
        <f t="shared" si="42"/>
        <v>123.28006778358208</v>
      </c>
      <c r="R201" s="60">
        <f t="shared" si="48"/>
        <v>107.79338569145176</v>
      </c>
      <c r="S201" s="51">
        <f t="shared" si="43"/>
        <v>87.041434221842422</v>
      </c>
      <c r="T201" s="60">
        <f t="shared" si="49"/>
        <v>84.284037789638944</v>
      </c>
      <c r="U201" s="4">
        <f t="shared" si="39"/>
        <v>276.30307763896684</v>
      </c>
      <c r="V201" s="60">
        <f t="shared" si="50"/>
        <v>96.459439232973551</v>
      </c>
      <c r="W201" s="56">
        <f t="shared" si="44"/>
        <v>68.52412145320298</v>
      </c>
      <c r="X201" s="60">
        <f t="shared" si="51"/>
        <v>46.165205185212301</v>
      </c>
      <c r="Y201" s="5">
        <f t="shared" si="45"/>
        <v>96.090078513473685</v>
      </c>
      <c r="Z201" s="35">
        <v>199</v>
      </c>
    </row>
    <row r="202" spans="1:26" ht="15" customHeight="1">
      <c r="A202" s="24" t="s">
        <v>466</v>
      </c>
      <c r="B202" s="16" t="s">
        <v>467</v>
      </c>
      <c r="C202" s="16" t="s">
        <v>635</v>
      </c>
      <c r="D202" s="16"/>
      <c r="E202" s="85">
        <v>2125</v>
      </c>
      <c r="F202" s="78">
        <v>9.0042372881355934</v>
      </c>
      <c r="G202" s="1">
        <v>17107</v>
      </c>
      <c r="H202" s="1">
        <v>356.42799200000002</v>
      </c>
      <c r="I202" s="2">
        <v>25.002255825100839</v>
      </c>
      <c r="J202" s="47">
        <v>27.076923076923077</v>
      </c>
      <c r="K202" s="2">
        <v>6.6823529411764708</v>
      </c>
      <c r="L202" s="2">
        <v>85</v>
      </c>
      <c r="M202" s="60">
        <f t="shared" si="40"/>
        <v>151.07036646262756</v>
      </c>
      <c r="N202" s="60">
        <f t="shared" si="46"/>
        <v>103.25100283520713</v>
      </c>
      <c r="O202" s="3">
        <f t="shared" si="41"/>
        <v>84.303772522269497</v>
      </c>
      <c r="P202" s="60">
        <f t="shared" si="47"/>
        <v>84.507535644080448</v>
      </c>
      <c r="Q202" s="3">
        <f t="shared" si="42"/>
        <v>126.79908742210343</v>
      </c>
      <c r="R202" s="60">
        <f t="shared" si="48"/>
        <v>111.19859079890037</v>
      </c>
      <c r="S202" s="51">
        <f t="shared" si="43"/>
        <v>86.37625962509027</v>
      </c>
      <c r="T202" s="60">
        <f t="shared" si="49"/>
        <v>83.910947633865959</v>
      </c>
      <c r="U202" s="4">
        <f t="shared" si="39"/>
        <v>182.03597660907218</v>
      </c>
      <c r="V202" s="60">
        <f t="shared" si="50"/>
        <v>92.707610883895299</v>
      </c>
      <c r="W202" s="56">
        <f t="shared" si="44"/>
        <v>101.92963066163944</v>
      </c>
      <c r="X202" s="60">
        <f t="shared" si="51"/>
        <v>100.22708400081409</v>
      </c>
      <c r="Y202" s="5">
        <f t="shared" si="45"/>
        <v>95.967128632793873</v>
      </c>
      <c r="Z202" s="35">
        <v>200</v>
      </c>
    </row>
    <row r="203" spans="1:26" ht="15" customHeight="1">
      <c r="A203" s="24" t="s">
        <v>355</v>
      </c>
      <c r="B203" s="16" t="s">
        <v>47</v>
      </c>
      <c r="C203" s="16" t="s">
        <v>634</v>
      </c>
      <c r="D203" s="19" t="s">
        <v>650</v>
      </c>
      <c r="E203" s="85">
        <v>27866</v>
      </c>
      <c r="F203" s="78">
        <v>15.030222615361936</v>
      </c>
      <c r="G203" s="1">
        <v>21438</v>
      </c>
      <c r="H203" s="1">
        <v>600.9430629757785</v>
      </c>
      <c r="I203" s="2">
        <v>33.638010801890765</v>
      </c>
      <c r="J203" s="47">
        <v>22.771033905399747</v>
      </c>
      <c r="K203" s="2">
        <v>13.328070049522717</v>
      </c>
      <c r="L203" s="2">
        <v>92.796610169491515</v>
      </c>
      <c r="M203" s="60">
        <f t="shared" si="40"/>
        <v>90.502546878101825</v>
      </c>
      <c r="N203" s="60">
        <f t="shared" si="46"/>
        <v>88.504120893824805</v>
      </c>
      <c r="O203" s="3">
        <f t="shared" si="41"/>
        <v>105.64706116399215</v>
      </c>
      <c r="P203" s="60">
        <f t="shared" si="47"/>
        <v>109.81398219424938</v>
      </c>
      <c r="Q203" s="3">
        <f t="shared" si="42"/>
        <v>94.246453536977825</v>
      </c>
      <c r="R203" s="60">
        <f t="shared" si="48"/>
        <v>79.6987963808415</v>
      </c>
      <c r="S203" s="51">
        <f t="shared" si="43"/>
        <v>102.70958039311074</v>
      </c>
      <c r="T203" s="60">
        <f t="shared" si="49"/>
        <v>93.072153157024715</v>
      </c>
      <c r="U203" s="4">
        <f t="shared" si="39"/>
        <v>91.268176050524701</v>
      </c>
      <c r="V203" s="60">
        <f t="shared" si="50"/>
        <v>89.095054609240776</v>
      </c>
      <c r="W203" s="56">
        <f t="shared" si="44"/>
        <v>111.27910824974595</v>
      </c>
      <c r="X203" s="60">
        <f t="shared" si="51"/>
        <v>115.35783148332064</v>
      </c>
      <c r="Y203" s="5">
        <f t="shared" si="45"/>
        <v>95.923656453083623</v>
      </c>
      <c r="Z203" s="35">
        <v>201</v>
      </c>
    </row>
    <row r="204" spans="1:26" ht="15" customHeight="1">
      <c r="A204" s="24" t="s">
        <v>391</v>
      </c>
      <c r="B204" s="16" t="s">
        <v>24</v>
      </c>
      <c r="C204" s="16" t="s">
        <v>632</v>
      </c>
      <c r="D204" s="19" t="s">
        <v>650</v>
      </c>
      <c r="E204" s="85">
        <v>27434</v>
      </c>
      <c r="F204" s="78">
        <v>13.136645962732917</v>
      </c>
      <c r="G204" s="1">
        <v>19661</v>
      </c>
      <c r="H204" s="1">
        <v>522.16902959770118</v>
      </c>
      <c r="I204" s="2">
        <v>31.870344108501165</v>
      </c>
      <c r="J204" s="47">
        <v>17.711700064641242</v>
      </c>
      <c r="K204" s="2">
        <v>11.113946198148284</v>
      </c>
      <c r="L204" s="2">
        <v>84.91379310344827</v>
      </c>
      <c r="M204" s="60">
        <f t="shared" si="40"/>
        <v>103.54800081345206</v>
      </c>
      <c r="N204" s="60">
        <f t="shared" si="46"/>
        <v>91.680391236326983</v>
      </c>
      <c r="O204" s="3">
        <f t="shared" si="41"/>
        <v>96.889955664952396</v>
      </c>
      <c r="P204" s="60">
        <f t="shared" si="47"/>
        <v>99.430801515503077</v>
      </c>
      <c r="Q204" s="3">
        <f t="shared" si="42"/>
        <v>99.473768194147397</v>
      </c>
      <c r="R204" s="60">
        <f t="shared" si="48"/>
        <v>84.757045665382066</v>
      </c>
      <c r="S204" s="51">
        <f t="shared" si="43"/>
        <v>132.04849500641538</v>
      </c>
      <c r="T204" s="60">
        <f t="shared" si="49"/>
        <v>109.52807356759683</v>
      </c>
      <c r="U204" s="4">
        <f t="shared" si="39"/>
        <v>109.45065074151935</v>
      </c>
      <c r="V204" s="60">
        <f t="shared" si="50"/>
        <v>89.818716663730356</v>
      </c>
      <c r="W204" s="56">
        <f t="shared" si="44"/>
        <v>101.82625375427469</v>
      </c>
      <c r="X204" s="60">
        <f t="shared" si="51"/>
        <v>100.05978375691082</v>
      </c>
      <c r="Y204" s="5">
        <f t="shared" si="45"/>
        <v>95.879135400908353</v>
      </c>
      <c r="Z204" s="35">
        <v>202</v>
      </c>
    </row>
    <row r="205" spans="1:26" ht="15" customHeight="1">
      <c r="A205" s="24" t="s">
        <v>527</v>
      </c>
      <c r="B205" s="16" t="s">
        <v>528</v>
      </c>
      <c r="C205" s="16" t="s">
        <v>635</v>
      </c>
      <c r="D205" s="19"/>
      <c r="E205" s="85">
        <v>83</v>
      </c>
      <c r="F205" s="78">
        <v>17.142857142857142</v>
      </c>
      <c r="G205" s="11">
        <v>18567.921427936886</v>
      </c>
      <c r="H205" s="11" t="s">
        <v>603</v>
      </c>
      <c r="I205" s="12">
        <v>25.715943210561392</v>
      </c>
      <c r="J205" s="49">
        <v>26.87</v>
      </c>
      <c r="K205" s="2">
        <v>2.4096385542168677</v>
      </c>
      <c r="L205" s="12">
        <v>84.17</v>
      </c>
      <c r="M205" s="60">
        <f t="shared" si="40"/>
        <v>79.349283232047497</v>
      </c>
      <c r="N205" s="60">
        <f t="shared" si="46"/>
        <v>85.788555707927046</v>
      </c>
      <c r="O205" s="3">
        <f t="shared" si="41"/>
        <v>91.503234013688242</v>
      </c>
      <c r="P205" s="60">
        <f t="shared" si="47"/>
        <v>93.04383904516132</v>
      </c>
      <c r="Q205" s="3">
        <f t="shared" si="42"/>
        <v>123.28006778358208</v>
      </c>
      <c r="R205" s="60">
        <f t="shared" si="48"/>
        <v>107.79338569145176</v>
      </c>
      <c r="S205" s="51">
        <f t="shared" si="43"/>
        <v>87.041434221842422</v>
      </c>
      <c r="T205" s="60">
        <f t="shared" si="49"/>
        <v>84.284037789638944</v>
      </c>
      <c r="U205" s="4">
        <f t="shared" si="39"/>
        <v>504.8178871328293</v>
      </c>
      <c r="V205" s="60">
        <f t="shared" si="50"/>
        <v>105.55432314344195</v>
      </c>
      <c r="W205" s="56">
        <f t="shared" si="44"/>
        <v>100.93431779753166</v>
      </c>
      <c r="X205" s="60">
        <f t="shared" si="51"/>
        <v>98.61631725251334</v>
      </c>
      <c r="Y205" s="5">
        <f t="shared" si="45"/>
        <v>95.846743105022398</v>
      </c>
      <c r="Z205" s="35">
        <v>203</v>
      </c>
    </row>
    <row r="206" spans="1:26" ht="15" customHeight="1">
      <c r="A206" s="28" t="s">
        <v>441</v>
      </c>
      <c r="B206" s="20" t="s">
        <v>442</v>
      </c>
      <c r="C206" s="20" t="s">
        <v>635</v>
      </c>
      <c r="D206" s="16"/>
      <c r="E206" s="88">
        <v>1122</v>
      </c>
      <c r="F206" s="78">
        <v>15.975103734439832</v>
      </c>
      <c r="G206" s="1">
        <v>18484</v>
      </c>
      <c r="H206" s="1">
        <v>376.59371627906978</v>
      </c>
      <c r="I206" s="6">
        <v>24.448845462826434</v>
      </c>
      <c r="J206" s="47">
        <v>17.647058823529413</v>
      </c>
      <c r="K206" s="6">
        <v>9.8039215686274517</v>
      </c>
      <c r="L206" s="6">
        <v>75</v>
      </c>
      <c r="M206" s="60">
        <f t="shared" si="40"/>
        <v>85.14958334214522</v>
      </c>
      <c r="N206" s="60">
        <f t="shared" si="46"/>
        <v>87.200796424778801</v>
      </c>
      <c r="O206" s="3">
        <f t="shared" si="41"/>
        <v>91.089666879150613</v>
      </c>
      <c r="P206" s="60">
        <f t="shared" si="47"/>
        <v>92.553478128398766</v>
      </c>
      <c r="Q206" s="3">
        <f t="shared" si="42"/>
        <v>129.66924049387217</v>
      </c>
      <c r="R206" s="60">
        <f t="shared" si="48"/>
        <v>113.9759154242477</v>
      </c>
      <c r="S206" s="51">
        <f t="shared" si="43"/>
        <v>132.53218912731799</v>
      </c>
      <c r="T206" s="60">
        <f t="shared" si="49"/>
        <v>109.79937303663124</v>
      </c>
      <c r="U206" s="4">
        <f t="shared" si="39"/>
        <v>124.0757216567436</v>
      </c>
      <c r="V206" s="60">
        <f t="shared" si="50"/>
        <v>90.400794133680535</v>
      </c>
      <c r="W206" s="56">
        <f t="shared" si="44"/>
        <v>89.937909407328917</v>
      </c>
      <c r="X206" s="60">
        <f t="shared" si="51"/>
        <v>80.820255708033969</v>
      </c>
      <c r="Y206" s="5">
        <f t="shared" si="45"/>
        <v>95.791768809295178</v>
      </c>
      <c r="Z206" s="35">
        <v>204</v>
      </c>
    </row>
    <row r="207" spans="1:26" ht="15" customHeight="1">
      <c r="A207" s="24" t="s">
        <v>509</v>
      </c>
      <c r="B207" s="16" t="s">
        <v>17</v>
      </c>
      <c r="C207" s="16" t="s">
        <v>643</v>
      </c>
      <c r="D207" s="16" t="s">
        <v>650</v>
      </c>
      <c r="E207" s="85">
        <v>25556</v>
      </c>
      <c r="F207" s="78">
        <v>13.381201044386422</v>
      </c>
      <c r="G207" s="1">
        <v>19344</v>
      </c>
      <c r="H207" s="1">
        <v>489.18359375</v>
      </c>
      <c r="I207" s="6">
        <v>30.346376783498759</v>
      </c>
      <c r="J207" s="47">
        <v>21.497919556171983</v>
      </c>
      <c r="K207" s="6">
        <v>9.1250586946313987</v>
      </c>
      <c r="L207" s="6">
        <v>89.513108614232209</v>
      </c>
      <c r="M207" s="60">
        <f t="shared" si="40"/>
        <v>101.65555560543282</v>
      </c>
      <c r="N207" s="60">
        <f t="shared" si="46"/>
        <v>91.21962401283055</v>
      </c>
      <c r="O207" s="3">
        <f t="shared" si="41"/>
        <v>95.327770834791679</v>
      </c>
      <c r="P207" s="60">
        <f t="shared" si="47"/>
        <v>97.57854024641891</v>
      </c>
      <c r="Q207" s="3">
        <f t="shared" si="42"/>
        <v>104.46924997783024</v>
      </c>
      <c r="R207" s="60">
        <f t="shared" si="48"/>
        <v>89.590960173205318</v>
      </c>
      <c r="S207" s="51">
        <f t="shared" si="43"/>
        <v>108.79207783012859</v>
      </c>
      <c r="T207" s="60">
        <f t="shared" si="49"/>
        <v>96.4837685845322</v>
      </c>
      <c r="U207" s="4">
        <f t="shared" si="39"/>
        <v>133.30639115880248</v>
      </c>
      <c r="V207" s="60">
        <f t="shared" si="50"/>
        <v>90.768174557396051</v>
      </c>
      <c r="W207" s="56">
        <f t="shared" si="44"/>
        <v>107.34162471086945</v>
      </c>
      <c r="X207" s="60">
        <f t="shared" si="51"/>
        <v>108.98559639512121</v>
      </c>
      <c r="Y207" s="5">
        <f t="shared" si="45"/>
        <v>95.771110661584032</v>
      </c>
      <c r="Z207" s="35">
        <v>205</v>
      </c>
    </row>
    <row r="208" spans="1:26" ht="15" customHeight="1">
      <c r="A208" s="27" t="s">
        <v>153</v>
      </c>
      <c r="B208" s="19" t="s">
        <v>154</v>
      </c>
      <c r="C208" s="19" t="s">
        <v>633</v>
      </c>
      <c r="D208" s="20"/>
      <c r="E208" s="87">
        <v>3584</v>
      </c>
      <c r="F208" s="78">
        <v>14.947089947089948</v>
      </c>
      <c r="G208" s="1">
        <v>17395</v>
      </c>
      <c r="H208" s="1">
        <v>457.43099411764706</v>
      </c>
      <c r="I208" s="2">
        <v>31.556032937118513</v>
      </c>
      <c r="J208" s="47">
        <v>25</v>
      </c>
      <c r="K208" s="2">
        <v>4.5200892857142856</v>
      </c>
      <c r="L208" s="2">
        <v>100</v>
      </c>
      <c r="M208" s="60">
        <f t="shared" si="40"/>
        <v>91.005903600649148</v>
      </c>
      <c r="N208" s="60">
        <f t="shared" si="46"/>
        <v>88.626676769415596</v>
      </c>
      <c r="O208" s="3">
        <f t="shared" si="41"/>
        <v>85.723044544623718</v>
      </c>
      <c r="P208" s="60">
        <f t="shared" si="47"/>
        <v>86.190347144068596</v>
      </c>
      <c r="Q208" s="3">
        <f t="shared" si="42"/>
        <v>100.46456816780859</v>
      </c>
      <c r="R208" s="60">
        <f t="shared" si="48"/>
        <v>85.715800511146071</v>
      </c>
      <c r="S208" s="51">
        <f t="shared" si="43"/>
        <v>93.552133501636234</v>
      </c>
      <c r="T208" s="60">
        <f t="shared" si="49"/>
        <v>87.935827590917768</v>
      </c>
      <c r="U208" s="4">
        <f t="shared" si="39"/>
        <v>269.11606537023061</v>
      </c>
      <c r="V208" s="60">
        <f t="shared" si="50"/>
        <v>96.173396317890521</v>
      </c>
      <c r="W208" s="56">
        <f t="shared" si="44"/>
        <v>119.91721254310522</v>
      </c>
      <c r="X208" s="60">
        <f t="shared" si="51"/>
        <v>129.33732643998428</v>
      </c>
      <c r="Y208" s="5">
        <f t="shared" si="45"/>
        <v>95.663229128903794</v>
      </c>
      <c r="Z208" s="35">
        <v>206</v>
      </c>
    </row>
    <row r="209" spans="1:26" ht="15" customHeight="1">
      <c r="A209" s="24" t="s">
        <v>403</v>
      </c>
      <c r="B209" s="16" t="s">
        <v>404</v>
      </c>
      <c r="C209" s="16" t="s">
        <v>634</v>
      </c>
      <c r="D209" s="16"/>
      <c r="E209" s="85">
        <v>3329</v>
      </c>
      <c r="F209" s="78">
        <v>16.917293233082706</v>
      </c>
      <c r="G209" s="1">
        <v>20620</v>
      </c>
      <c r="H209" s="1">
        <v>609.5454400000001</v>
      </c>
      <c r="I209" s="6">
        <v>35.473061493695447</v>
      </c>
      <c r="J209" s="47">
        <v>20.710059171597635</v>
      </c>
      <c r="K209" s="6">
        <v>7.0291378792430166</v>
      </c>
      <c r="L209" s="6">
        <v>93.333333333333329</v>
      </c>
      <c r="M209" s="60">
        <f t="shared" si="40"/>
        <v>80.407273675141454</v>
      </c>
      <c r="N209" s="60">
        <f t="shared" si="46"/>
        <v>86.046152238005931</v>
      </c>
      <c r="O209" s="3">
        <f t="shared" si="41"/>
        <v>101.61593437827773</v>
      </c>
      <c r="P209" s="60">
        <f t="shared" si="47"/>
        <v>105.03433008664416</v>
      </c>
      <c r="Q209" s="3">
        <f t="shared" si="42"/>
        <v>89.371006860521476</v>
      </c>
      <c r="R209" s="60">
        <f t="shared" si="48"/>
        <v>74.981034723012726</v>
      </c>
      <c r="S209" s="51">
        <f t="shared" si="43"/>
        <v>112.93078972697516</v>
      </c>
      <c r="T209" s="60">
        <f t="shared" si="49"/>
        <v>98.805133041072466</v>
      </c>
      <c r="U209" s="4">
        <f t="shared" si="39"/>
        <v>173.05516901093489</v>
      </c>
      <c r="V209" s="60">
        <f t="shared" si="50"/>
        <v>92.350174957933987</v>
      </c>
      <c r="W209" s="56">
        <f t="shared" si="44"/>
        <v>111.92273170689819</v>
      </c>
      <c r="X209" s="60">
        <f t="shared" si="51"/>
        <v>116.39944091146418</v>
      </c>
      <c r="Y209" s="5">
        <f t="shared" si="45"/>
        <v>95.602710993022242</v>
      </c>
      <c r="Z209" s="35">
        <v>207</v>
      </c>
    </row>
    <row r="210" spans="1:26" ht="15" customHeight="1">
      <c r="A210" s="24" t="s">
        <v>526</v>
      </c>
      <c r="B210" s="16" t="s">
        <v>31</v>
      </c>
      <c r="C210" s="16" t="s">
        <v>642</v>
      </c>
      <c r="D210" s="16" t="s">
        <v>650</v>
      </c>
      <c r="E210" s="85">
        <v>28478</v>
      </c>
      <c r="F210" s="78">
        <v>11.795791261677833</v>
      </c>
      <c r="G210" s="1">
        <v>27732</v>
      </c>
      <c r="H210" s="1">
        <v>756.66417168831151</v>
      </c>
      <c r="I210" s="6">
        <v>32.741850787032092</v>
      </c>
      <c r="J210" s="47">
        <v>27.345215759849907</v>
      </c>
      <c r="K210" s="6">
        <v>15.636631785940025</v>
      </c>
      <c r="L210" s="6">
        <v>73.68421052631578</v>
      </c>
      <c r="M210" s="60">
        <f t="shared" si="40"/>
        <v>115.31854003337243</v>
      </c>
      <c r="N210" s="60">
        <f t="shared" si="46"/>
        <v>94.546248938540231</v>
      </c>
      <c r="O210" s="3">
        <f t="shared" si="41"/>
        <v>136.66406848585828</v>
      </c>
      <c r="P210" s="60">
        <f t="shared" si="47"/>
        <v>146.59042518357359</v>
      </c>
      <c r="Q210" s="3">
        <f t="shared" si="42"/>
        <v>96.826023755883313</v>
      </c>
      <c r="R210" s="60">
        <f t="shared" si="48"/>
        <v>82.194936381961298</v>
      </c>
      <c r="S210" s="51">
        <f t="shared" si="43"/>
        <v>85.528794436315806</v>
      </c>
      <c r="T210" s="60">
        <f t="shared" si="49"/>
        <v>83.435612404836093</v>
      </c>
      <c r="U210" s="4">
        <f t="shared" si="39"/>
        <v>77.793521031002314</v>
      </c>
      <c r="V210" s="60">
        <f t="shared" si="50"/>
        <v>88.5587636642136</v>
      </c>
      <c r="W210" s="56">
        <f t="shared" si="44"/>
        <v>88.360051347551206</v>
      </c>
      <c r="X210" s="60">
        <f t="shared" si="51"/>
        <v>78.266725669510251</v>
      </c>
      <c r="Y210" s="5">
        <f t="shared" si="45"/>
        <v>95.598785373772515</v>
      </c>
      <c r="Z210" s="35">
        <v>208</v>
      </c>
    </row>
    <row r="211" spans="1:26" ht="15" customHeight="1">
      <c r="A211" s="24" t="s">
        <v>556</v>
      </c>
      <c r="B211" s="16" t="s">
        <v>557</v>
      </c>
      <c r="C211" s="16" t="s">
        <v>639</v>
      </c>
      <c r="D211" s="19"/>
      <c r="E211" s="85">
        <v>2201</v>
      </c>
      <c r="F211" s="78">
        <v>22.41758241758242</v>
      </c>
      <c r="G211" s="1">
        <v>16032</v>
      </c>
      <c r="H211" s="1">
        <v>352.62464285714287</v>
      </c>
      <c r="I211" s="2">
        <v>26.394060094097522</v>
      </c>
      <c r="J211" s="47">
        <v>25</v>
      </c>
      <c r="K211" s="2">
        <v>8.768741481144934</v>
      </c>
      <c r="L211" s="2">
        <v>100</v>
      </c>
      <c r="M211" s="60">
        <f t="shared" si="40"/>
        <v>60.678863648036312</v>
      </c>
      <c r="N211" s="60">
        <f t="shared" si="46"/>
        <v>81.242734588887984</v>
      </c>
      <c r="O211" s="3">
        <f t="shared" si="41"/>
        <v>79.006142577718165</v>
      </c>
      <c r="P211" s="60">
        <f t="shared" si="47"/>
        <v>78.22620799655526</v>
      </c>
      <c r="Q211" s="3">
        <f t="shared" si="42"/>
        <v>120.11275305180195</v>
      </c>
      <c r="R211" s="60">
        <f t="shared" si="48"/>
        <v>104.72851041099246</v>
      </c>
      <c r="S211" s="51">
        <f t="shared" si="43"/>
        <v>93.552133501636234</v>
      </c>
      <c r="T211" s="60">
        <f t="shared" si="49"/>
        <v>87.935827590917768</v>
      </c>
      <c r="U211" s="4">
        <f t="shared" si="39"/>
        <v>138.72328729375835</v>
      </c>
      <c r="V211" s="60">
        <f t="shared" si="50"/>
        <v>90.983766893015826</v>
      </c>
      <c r="W211" s="56">
        <f t="shared" si="44"/>
        <v>119.91721254310522</v>
      </c>
      <c r="X211" s="60">
        <f t="shared" si="51"/>
        <v>129.33732643998428</v>
      </c>
      <c r="Y211" s="5">
        <f t="shared" si="45"/>
        <v>95.409062320058922</v>
      </c>
      <c r="Z211" s="35">
        <v>209</v>
      </c>
    </row>
    <row r="212" spans="1:26" ht="15" customHeight="1">
      <c r="A212" s="24" t="s">
        <v>544</v>
      </c>
      <c r="B212" s="16" t="s">
        <v>545</v>
      </c>
      <c r="C212" s="16" t="s">
        <v>635</v>
      </c>
      <c r="D212" s="16"/>
      <c r="E212" s="85">
        <v>112</v>
      </c>
      <c r="F212" s="78">
        <v>12.962962962962962</v>
      </c>
      <c r="G212" s="11">
        <v>18567.921427936886</v>
      </c>
      <c r="H212" s="11" t="s">
        <v>603</v>
      </c>
      <c r="I212" s="12">
        <v>25.715943210561392</v>
      </c>
      <c r="J212" s="49">
        <v>26.87</v>
      </c>
      <c r="K212" s="6">
        <v>4.4642857142857144</v>
      </c>
      <c r="L212" s="12">
        <v>84.17</v>
      </c>
      <c r="M212" s="60">
        <f t="shared" si="40"/>
        <v>104.93537864156485</v>
      </c>
      <c r="N212" s="60">
        <f t="shared" si="46"/>
        <v>92.018186078202021</v>
      </c>
      <c r="O212" s="3">
        <f t="shared" si="41"/>
        <v>91.503234013688242</v>
      </c>
      <c r="P212" s="60">
        <f t="shared" si="47"/>
        <v>93.04383904516132</v>
      </c>
      <c r="Q212" s="3">
        <f t="shared" si="42"/>
        <v>123.28006778358208</v>
      </c>
      <c r="R212" s="60">
        <f t="shared" si="48"/>
        <v>107.79338569145176</v>
      </c>
      <c r="S212" s="51">
        <f t="shared" si="43"/>
        <v>87.041434221842422</v>
      </c>
      <c r="T212" s="60">
        <f t="shared" si="49"/>
        <v>84.284037789638944</v>
      </c>
      <c r="U212" s="4">
        <f t="shared" si="39"/>
        <v>272.4800161873585</v>
      </c>
      <c r="V212" s="60">
        <f t="shared" si="50"/>
        <v>96.307281479338329</v>
      </c>
      <c r="W212" s="56">
        <f t="shared" si="44"/>
        <v>100.93431779753166</v>
      </c>
      <c r="X212" s="60">
        <f t="shared" si="51"/>
        <v>98.61631725251334</v>
      </c>
      <c r="Y212" s="5">
        <f t="shared" si="45"/>
        <v>95.3438412227176</v>
      </c>
      <c r="Z212" s="35">
        <v>210</v>
      </c>
    </row>
    <row r="213" spans="1:26" ht="15" customHeight="1">
      <c r="A213" s="24" t="s">
        <v>310</v>
      </c>
      <c r="B213" s="16" t="s">
        <v>311</v>
      </c>
      <c r="C213" s="16" t="s">
        <v>639</v>
      </c>
      <c r="D213" s="16"/>
      <c r="E213" s="85">
        <v>3529</v>
      </c>
      <c r="F213" s="78">
        <v>12.158808933002481</v>
      </c>
      <c r="G213" s="1">
        <v>20729</v>
      </c>
      <c r="H213" s="1">
        <v>587.38096190476188</v>
      </c>
      <c r="I213" s="2">
        <v>34.003432596155832</v>
      </c>
      <c r="J213" s="47">
        <v>15.492957746478872</v>
      </c>
      <c r="K213" s="2">
        <v>4.8455653159535279</v>
      </c>
      <c r="L213" s="2">
        <v>73.529411764705884</v>
      </c>
      <c r="M213" s="60">
        <f t="shared" si="40"/>
        <v>111.87554918664189</v>
      </c>
      <c r="N213" s="60">
        <f t="shared" si="46"/>
        <v>93.707959234696133</v>
      </c>
      <c r="O213" s="3">
        <f t="shared" si="41"/>
        <v>102.15308941451596</v>
      </c>
      <c r="P213" s="60">
        <f t="shared" si="47"/>
        <v>105.67122749462578</v>
      </c>
      <c r="Q213" s="3">
        <f t="shared" si="42"/>
        <v>93.233623198240338</v>
      </c>
      <c r="R213" s="60">
        <f t="shared" si="48"/>
        <v>78.718723691080385</v>
      </c>
      <c r="S213" s="51">
        <f t="shared" si="43"/>
        <v>150.95912451400395</v>
      </c>
      <c r="T213" s="60">
        <f t="shared" si="49"/>
        <v>120.13486724733215</v>
      </c>
      <c r="U213" s="4">
        <f t="shared" si="39"/>
        <v>251.03957214003449</v>
      </c>
      <c r="V213" s="60">
        <f t="shared" si="50"/>
        <v>95.453952322986467</v>
      </c>
      <c r="W213" s="56">
        <f t="shared" si="44"/>
        <v>88.174420987577363</v>
      </c>
      <c r="X213" s="60">
        <f t="shared" si="51"/>
        <v>77.966310370860413</v>
      </c>
      <c r="Y213" s="5">
        <f t="shared" si="45"/>
        <v>95.275506726930203</v>
      </c>
      <c r="Z213" s="35">
        <v>211</v>
      </c>
    </row>
    <row r="214" spans="1:26" ht="15" customHeight="1">
      <c r="A214" s="24" t="s">
        <v>370</v>
      </c>
      <c r="B214" s="16" t="s">
        <v>625</v>
      </c>
      <c r="C214" s="16" t="s">
        <v>633</v>
      </c>
      <c r="D214" s="16"/>
      <c r="E214" s="85">
        <v>3724</v>
      </c>
      <c r="F214" s="78">
        <v>13.567251461988302</v>
      </c>
      <c r="G214" s="1">
        <v>16217</v>
      </c>
      <c r="H214" s="1">
        <v>339.96183090909091</v>
      </c>
      <c r="I214" s="2">
        <v>25.155959615891295</v>
      </c>
      <c r="J214" s="47">
        <v>15.957446808510639</v>
      </c>
      <c r="K214" s="2">
        <v>2.3361976369495165</v>
      </c>
      <c r="L214" s="2">
        <v>67.567567567567565</v>
      </c>
      <c r="M214" s="60">
        <f t="shared" si="40"/>
        <v>100.26153275379401</v>
      </c>
      <c r="N214" s="60">
        <f t="shared" si="46"/>
        <v>90.880211259363051</v>
      </c>
      <c r="O214" s="3">
        <f t="shared" si="41"/>
        <v>79.917827730966536</v>
      </c>
      <c r="P214" s="60">
        <f t="shared" si="47"/>
        <v>79.307180661478199</v>
      </c>
      <c r="Q214" s="3">
        <f t="shared" si="42"/>
        <v>126.02434057471082</v>
      </c>
      <c r="R214" s="60">
        <f t="shared" si="48"/>
        <v>110.44890134197266</v>
      </c>
      <c r="S214" s="51">
        <f t="shared" si="43"/>
        <v>146.56500915256342</v>
      </c>
      <c r="T214" s="60">
        <f t="shared" si="49"/>
        <v>117.67024939708807</v>
      </c>
      <c r="U214" s="4">
        <f t="shared" si="39"/>
        <v>520.68738725457877</v>
      </c>
      <c r="V214" s="60">
        <f t="shared" si="50"/>
        <v>106.18592886582009</v>
      </c>
      <c r="W214" s="56">
        <f t="shared" si="44"/>
        <v>81.025143610206229</v>
      </c>
      <c r="X214" s="60">
        <f t="shared" si="51"/>
        <v>66.39626170664333</v>
      </c>
      <c r="Y214" s="5">
        <f t="shared" si="45"/>
        <v>95.14812220539423</v>
      </c>
      <c r="Z214" s="35">
        <v>212</v>
      </c>
    </row>
    <row r="215" spans="1:26" ht="15" customHeight="1">
      <c r="A215" s="24" t="s">
        <v>174</v>
      </c>
      <c r="B215" s="16" t="s">
        <v>175</v>
      </c>
      <c r="C215" s="16" t="s">
        <v>641</v>
      </c>
      <c r="D215" s="16"/>
      <c r="E215" s="85">
        <v>2351</v>
      </c>
      <c r="F215" s="78">
        <v>8.6508753861997931</v>
      </c>
      <c r="G215" s="1">
        <v>18438</v>
      </c>
      <c r="H215" s="1">
        <v>415.58409464285717</v>
      </c>
      <c r="I215" s="2">
        <v>27.047451652642842</v>
      </c>
      <c r="J215" s="47">
        <v>21.25</v>
      </c>
      <c r="K215" s="2">
        <v>8.8472990216928959</v>
      </c>
      <c r="L215" s="2">
        <v>76.470588235294116</v>
      </c>
      <c r="M215" s="60">
        <f t="shared" si="40"/>
        <v>157.24113064962881</v>
      </c>
      <c r="N215" s="60">
        <f t="shared" si="46"/>
        <v>104.75344310097933</v>
      </c>
      <c r="O215" s="3">
        <f t="shared" si="41"/>
        <v>90.86297759780237</v>
      </c>
      <c r="P215" s="60">
        <f t="shared" si="47"/>
        <v>92.284695736039552</v>
      </c>
      <c r="Q215" s="3">
        <f t="shared" si="42"/>
        <v>117.21116143697721</v>
      </c>
      <c r="R215" s="60">
        <f t="shared" si="48"/>
        <v>101.92076404937143</v>
      </c>
      <c r="S215" s="51">
        <f t="shared" si="43"/>
        <v>110.06133353133674</v>
      </c>
      <c r="T215" s="60">
        <f t="shared" si="49"/>
        <v>97.195682132631703</v>
      </c>
      <c r="U215" s="4">
        <f t="shared" ref="U215:U278" si="52">K$319*100/K215</f>
        <v>137.49152602517168</v>
      </c>
      <c r="V215" s="60">
        <f t="shared" si="50"/>
        <v>90.934742824212492</v>
      </c>
      <c r="W215" s="56">
        <f t="shared" si="44"/>
        <v>91.701397827080456</v>
      </c>
      <c r="X215" s="60">
        <f t="shared" si="51"/>
        <v>83.674201045207496</v>
      </c>
      <c r="Y215" s="5">
        <f t="shared" si="45"/>
        <v>95.12725481474034</v>
      </c>
      <c r="Z215" s="35">
        <v>213</v>
      </c>
    </row>
    <row r="216" spans="1:26" ht="15" customHeight="1">
      <c r="A216" s="24" t="s">
        <v>487</v>
      </c>
      <c r="B216" s="16" t="s">
        <v>488</v>
      </c>
      <c r="C216" s="16" t="s">
        <v>636</v>
      </c>
      <c r="D216" s="18"/>
      <c r="E216" s="85">
        <v>7049</v>
      </c>
      <c r="F216" s="78">
        <v>11.476466795615732</v>
      </c>
      <c r="G216" s="1">
        <v>20078</v>
      </c>
      <c r="H216" s="1">
        <v>636.14753442622941</v>
      </c>
      <c r="I216" s="2">
        <v>38.020571835415645</v>
      </c>
      <c r="J216" s="47">
        <v>16.580310880829018</v>
      </c>
      <c r="K216" s="2">
        <v>4.8517520215633425</v>
      </c>
      <c r="L216" s="2">
        <v>81.666666666666671</v>
      </c>
      <c r="M216" s="60">
        <f t="shared" si="40"/>
        <v>118.5271957877101</v>
      </c>
      <c r="N216" s="60">
        <f t="shared" si="46"/>
        <v>95.327483394796673</v>
      </c>
      <c r="O216" s="3">
        <f t="shared" si="41"/>
        <v>98.94494328065278</v>
      </c>
      <c r="P216" s="60">
        <f t="shared" si="47"/>
        <v>101.86737233319425</v>
      </c>
      <c r="Q216" s="3">
        <f t="shared" si="42"/>
        <v>83.382839054611452</v>
      </c>
      <c r="R216" s="60">
        <f t="shared" si="48"/>
        <v>69.186540320727374</v>
      </c>
      <c r="S216" s="51">
        <f t="shared" si="43"/>
        <v>141.05907629543586</v>
      </c>
      <c r="T216" s="60">
        <f t="shared" si="49"/>
        <v>114.58202360288104</v>
      </c>
      <c r="U216" s="4">
        <f t="shared" si="52"/>
        <v>250.7194593390625</v>
      </c>
      <c r="V216" s="60">
        <f t="shared" si="50"/>
        <v>95.441211841222753</v>
      </c>
      <c r="W216" s="56">
        <f t="shared" si="44"/>
        <v>97.932390243535934</v>
      </c>
      <c r="X216" s="60">
        <f t="shared" si="51"/>
        <v>93.758141236554053</v>
      </c>
      <c r="Y216" s="5">
        <f t="shared" si="45"/>
        <v>95.027128788229348</v>
      </c>
      <c r="Z216" s="35">
        <v>214</v>
      </c>
    </row>
    <row r="217" spans="1:26" ht="15" customHeight="1">
      <c r="A217" s="24" t="s">
        <v>334</v>
      </c>
      <c r="B217" s="16" t="s">
        <v>618</v>
      </c>
      <c r="C217" s="16" t="s">
        <v>632</v>
      </c>
      <c r="D217" s="16"/>
      <c r="E217" s="85">
        <v>4075</v>
      </c>
      <c r="F217" s="78">
        <v>11.059907834101383</v>
      </c>
      <c r="G217" s="1">
        <v>20861</v>
      </c>
      <c r="H217" s="1">
        <v>558.61110555555558</v>
      </c>
      <c r="I217" s="2">
        <v>32.133326622245654</v>
      </c>
      <c r="J217" s="47">
        <v>22.413793103448278</v>
      </c>
      <c r="K217" s="2">
        <v>6.8466257668711661</v>
      </c>
      <c r="L217" s="2">
        <v>82.857142857142861</v>
      </c>
      <c r="M217" s="60">
        <f t="shared" si="40"/>
        <v>122.99138900967361</v>
      </c>
      <c r="N217" s="60">
        <f t="shared" si="46"/>
        <v>96.414412573680863</v>
      </c>
      <c r="O217" s="3">
        <f t="shared" si="41"/>
        <v>102.80358909142831</v>
      </c>
      <c r="P217" s="60">
        <f t="shared" si="47"/>
        <v>106.44251609878701</v>
      </c>
      <c r="Q217" s="3">
        <f t="shared" si="42"/>
        <v>98.659664447004602</v>
      </c>
      <c r="R217" s="60">
        <f t="shared" si="48"/>
        <v>83.969272216374378</v>
      </c>
      <c r="S217" s="51">
        <f t="shared" si="43"/>
        <v>104.34661044413272</v>
      </c>
      <c r="T217" s="60">
        <f t="shared" si="49"/>
        <v>93.990347868192259</v>
      </c>
      <c r="U217" s="4">
        <f t="shared" si="52"/>
        <v>177.66834132800273</v>
      </c>
      <c r="V217" s="60">
        <f t="shared" si="50"/>
        <v>92.533779104972197</v>
      </c>
      <c r="W217" s="56">
        <f t="shared" si="44"/>
        <v>99.359976107144334</v>
      </c>
      <c r="X217" s="60">
        <f t="shared" si="51"/>
        <v>96.068477938075517</v>
      </c>
      <c r="Y217" s="5">
        <f t="shared" si="45"/>
        <v>94.903134300013704</v>
      </c>
      <c r="Z217" s="35">
        <v>215</v>
      </c>
    </row>
    <row r="218" spans="1:26" ht="15" customHeight="1">
      <c r="A218" s="24" t="s">
        <v>214</v>
      </c>
      <c r="B218" s="16" t="s">
        <v>610</v>
      </c>
      <c r="C218" s="16" t="s">
        <v>636</v>
      </c>
      <c r="D218" s="18"/>
      <c r="E218" s="85">
        <v>19417</v>
      </c>
      <c r="F218" s="78">
        <v>14.404558404558404</v>
      </c>
      <c r="G218" s="1">
        <v>19158</v>
      </c>
      <c r="H218" s="1">
        <v>484.40559911894269</v>
      </c>
      <c r="I218" s="6">
        <v>30.341722462821341</v>
      </c>
      <c r="J218" s="47">
        <v>21.628721541155869</v>
      </c>
      <c r="K218" s="6">
        <v>12.185198537364165</v>
      </c>
      <c r="L218" s="6">
        <v>89.156626506024097</v>
      </c>
      <c r="M218" s="60">
        <f t="shared" si="40"/>
        <v>94.433538927832288</v>
      </c>
      <c r="N218" s="60">
        <f t="shared" si="46"/>
        <v>89.461227754655212</v>
      </c>
      <c r="O218" s="3">
        <f t="shared" si="41"/>
        <v>94.411157653687908</v>
      </c>
      <c r="P218" s="60">
        <f t="shared" si="47"/>
        <v>96.4917244860099</v>
      </c>
      <c r="Q218" s="3">
        <f t="shared" si="42"/>
        <v>104.48527521802292</v>
      </c>
      <c r="R218" s="60">
        <f t="shared" si="48"/>
        <v>89.606467114159798</v>
      </c>
      <c r="S218" s="51">
        <f t="shared" si="43"/>
        <v>108.13414621342973</v>
      </c>
      <c r="T218" s="60">
        <f t="shared" si="49"/>
        <v>96.114740947937705</v>
      </c>
      <c r="U218" s="4">
        <f t="shared" si="52"/>
        <v>99.828381126787605</v>
      </c>
      <c r="V218" s="60">
        <f t="shared" si="50"/>
        <v>89.43575056496833</v>
      </c>
      <c r="W218" s="56">
        <f t="shared" si="44"/>
        <v>106.91414130349139</v>
      </c>
      <c r="X218" s="60">
        <f t="shared" si="51"/>
        <v>108.29377768877691</v>
      </c>
      <c r="Y218" s="5">
        <f t="shared" si="45"/>
        <v>94.900614759417977</v>
      </c>
      <c r="Z218" s="35">
        <v>216</v>
      </c>
    </row>
    <row r="219" spans="1:26" ht="15" customHeight="1">
      <c r="A219" s="28" t="s">
        <v>197</v>
      </c>
      <c r="B219" s="20" t="s">
        <v>198</v>
      </c>
      <c r="C219" s="20" t="s">
        <v>632</v>
      </c>
      <c r="D219" s="16"/>
      <c r="E219" s="88">
        <v>21766</v>
      </c>
      <c r="F219" s="78">
        <v>14.900895462320152</v>
      </c>
      <c r="G219" s="1">
        <v>19803</v>
      </c>
      <c r="H219" s="1">
        <v>475.56998359621446</v>
      </c>
      <c r="I219" s="6">
        <v>28.818056876001481</v>
      </c>
      <c r="J219" s="47">
        <v>19.852941176470587</v>
      </c>
      <c r="K219" s="6">
        <v>7.5990076265735551</v>
      </c>
      <c r="L219" s="6">
        <v>80.803571428571431</v>
      </c>
      <c r="M219" s="60">
        <f t="shared" si="40"/>
        <v>91.288032338379864</v>
      </c>
      <c r="N219" s="60">
        <f t="shared" si="46"/>
        <v>88.695368679015871</v>
      </c>
      <c r="O219" s="3">
        <f t="shared" si="41"/>
        <v>97.589735620418708</v>
      </c>
      <c r="P219" s="60">
        <f t="shared" si="47"/>
        <v>100.260521074525</v>
      </c>
      <c r="Q219" s="3">
        <f t="shared" si="42"/>
        <v>110.0096108407928</v>
      </c>
      <c r="R219" s="60">
        <f t="shared" si="48"/>
        <v>94.952130909835759</v>
      </c>
      <c r="S219" s="51">
        <f t="shared" si="43"/>
        <v>117.80639033539379</v>
      </c>
      <c r="T219" s="60">
        <f t="shared" si="49"/>
        <v>101.53981142380616</v>
      </c>
      <c r="U219" s="4">
        <f t="shared" si="52"/>
        <v>160.07730265195966</v>
      </c>
      <c r="V219" s="60">
        <f t="shared" si="50"/>
        <v>91.833656189623611</v>
      </c>
      <c r="W219" s="56">
        <f t="shared" si="44"/>
        <v>96.897390492419845</v>
      </c>
      <c r="X219" s="60">
        <f t="shared" si="51"/>
        <v>92.083147127951008</v>
      </c>
      <c r="Y219" s="5">
        <f t="shared" si="45"/>
        <v>94.894105900792908</v>
      </c>
      <c r="Z219" s="35">
        <v>217</v>
      </c>
    </row>
    <row r="220" spans="1:26" ht="15" customHeight="1">
      <c r="A220" s="24" t="s">
        <v>346</v>
      </c>
      <c r="B220" s="16" t="s">
        <v>622</v>
      </c>
      <c r="C220" s="16" t="s">
        <v>638</v>
      </c>
      <c r="D220" s="19"/>
      <c r="E220" s="85">
        <v>1110</v>
      </c>
      <c r="F220" s="78">
        <v>12.168141592920353</v>
      </c>
      <c r="G220" s="1">
        <v>14534</v>
      </c>
      <c r="H220" s="1">
        <v>303.125</v>
      </c>
      <c r="I220" s="2">
        <v>25.027521673317736</v>
      </c>
      <c r="J220" s="47">
        <v>34.579439252336449</v>
      </c>
      <c r="K220" s="2">
        <v>3.2432432432432434</v>
      </c>
      <c r="L220" s="12">
        <v>95.76</v>
      </c>
      <c r="M220" s="60">
        <f t="shared" si="40"/>
        <v>111.78974344172094</v>
      </c>
      <c r="N220" s="60">
        <f t="shared" si="46"/>
        <v>93.687067493852211</v>
      </c>
      <c r="O220" s="3">
        <f t="shared" si="41"/>
        <v>71.623956850334068</v>
      </c>
      <c r="P220" s="60">
        <f t="shared" si="47"/>
        <v>69.473250958422483</v>
      </c>
      <c r="Q220" s="3">
        <f t="shared" si="42"/>
        <v>126.67108088039845</v>
      </c>
      <c r="R220" s="60">
        <f t="shared" si="48"/>
        <v>111.07472433199318</v>
      </c>
      <c r="S220" s="51">
        <f t="shared" si="43"/>
        <v>67.635664085642418</v>
      </c>
      <c r="T220" s="60">
        <f t="shared" si="49"/>
        <v>73.399524402686652</v>
      </c>
      <c r="U220" s="4">
        <f t="shared" si="52"/>
        <v>375.06549847218241</v>
      </c>
      <c r="V220" s="60">
        <f t="shared" si="50"/>
        <v>100.39018120188321</v>
      </c>
      <c r="W220" s="56">
        <f t="shared" si="44"/>
        <v>114.83272273127756</v>
      </c>
      <c r="X220" s="60">
        <f t="shared" si="51"/>
        <v>121.10883124384551</v>
      </c>
      <c r="Y220" s="5">
        <f t="shared" si="45"/>
        <v>94.855596605447204</v>
      </c>
      <c r="Z220" s="35">
        <v>218</v>
      </c>
    </row>
    <row r="221" spans="1:26" ht="15" customHeight="1">
      <c r="A221" s="24" t="s">
        <v>195</v>
      </c>
      <c r="B221" s="16" t="s">
        <v>196</v>
      </c>
      <c r="C221" s="16" t="s">
        <v>634</v>
      </c>
      <c r="D221" s="20"/>
      <c r="E221" s="85">
        <v>5154</v>
      </c>
      <c r="F221" s="78">
        <v>13.665663944993552</v>
      </c>
      <c r="G221" s="1">
        <v>20277</v>
      </c>
      <c r="H221" s="1">
        <v>659.88058941176473</v>
      </c>
      <c r="I221" s="2">
        <v>39.051965640583795</v>
      </c>
      <c r="J221" s="47">
        <v>13.821138211382115</v>
      </c>
      <c r="K221" s="2">
        <v>4.2685292976329068</v>
      </c>
      <c r="L221" s="2">
        <v>75</v>
      </c>
      <c r="M221" s="60">
        <f t="shared" si="40"/>
        <v>99.539505164945837</v>
      </c>
      <c r="N221" s="60">
        <f t="shared" si="46"/>
        <v>90.704414017788167</v>
      </c>
      <c r="O221" s="3">
        <f t="shared" si="41"/>
        <v>99.925620823876699</v>
      </c>
      <c r="P221" s="60">
        <f t="shared" si="47"/>
        <v>103.03014833492217</v>
      </c>
      <c r="Q221" s="3">
        <f t="shared" si="42"/>
        <v>81.180631246436874</v>
      </c>
      <c r="R221" s="60">
        <f t="shared" si="48"/>
        <v>67.055557818109051</v>
      </c>
      <c r="S221" s="51">
        <f t="shared" si="43"/>
        <v>169.21930030443025</v>
      </c>
      <c r="T221" s="60">
        <f t="shared" si="49"/>
        <v>130.37682757377331</v>
      </c>
      <c r="U221" s="4">
        <f t="shared" si="52"/>
        <v>284.97605589075602</v>
      </c>
      <c r="V221" s="60">
        <f t="shared" si="50"/>
        <v>96.80462355836913</v>
      </c>
      <c r="W221" s="56">
        <f t="shared" si="44"/>
        <v>89.937909407328917</v>
      </c>
      <c r="X221" s="60">
        <f t="shared" si="51"/>
        <v>80.820255708033969</v>
      </c>
      <c r="Y221" s="5">
        <f t="shared" si="45"/>
        <v>94.798637835165962</v>
      </c>
      <c r="Z221" s="35">
        <v>219</v>
      </c>
    </row>
    <row r="222" spans="1:26" ht="15" customHeight="1">
      <c r="A222" s="24" t="s">
        <v>353</v>
      </c>
      <c r="B222" s="16" t="s">
        <v>354</v>
      </c>
      <c r="C222" s="16" t="s">
        <v>635</v>
      </c>
      <c r="D222" s="16"/>
      <c r="E222" s="85">
        <v>2565</v>
      </c>
      <c r="F222" s="78">
        <v>8.5011185682326627</v>
      </c>
      <c r="G222" s="1">
        <v>15657</v>
      </c>
      <c r="H222" s="1">
        <v>353.80953333333338</v>
      </c>
      <c r="I222" s="2">
        <v>27.117036469310857</v>
      </c>
      <c r="J222" s="47">
        <v>27.27272727272727</v>
      </c>
      <c r="K222" s="2">
        <v>4.7563352826510723</v>
      </c>
      <c r="L222" s="2">
        <v>88</v>
      </c>
      <c r="M222" s="60">
        <f t="shared" si="40"/>
        <v>160.01111099876042</v>
      </c>
      <c r="N222" s="60">
        <f t="shared" si="46"/>
        <v>105.42787010642215</v>
      </c>
      <c r="O222" s="3">
        <f t="shared" si="41"/>
        <v>77.158132131944441</v>
      </c>
      <c r="P222" s="60">
        <f t="shared" si="47"/>
        <v>76.035047189279027</v>
      </c>
      <c r="Q222" s="3">
        <f t="shared" si="42"/>
        <v>116.91038678598362</v>
      </c>
      <c r="R222" s="60">
        <f t="shared" si="48"/>
        <v>101.62971725709356</v>
      </c>
      <c r="S222" s="51">
        <f t="shared" si="43"/>
        <v>85.756122376499889</v>
      </c>
      <c r="T222" s="60">
        <f t="shared" si="49"/>
        <v>83.563118501775079</v>
      </c>
      <c r="U222" s="4">
        <f t="shared" si="52"/>
        <v>255.74913697327815</v>
      </c>
      <c r="V222" s="60">
        <f t="shared" si="50"/>
        <v>95.641392889845335</v>
      </c>
      <c r="W222" s="56">
        <f t="shared" si="44"/>
        <v>105.52714703793259</v>
      </c>
      <c r="X222" s="60">
        <f t="shared" si="51"/>
        <v>106.04913248864814</v>
      </c>
      <c r="Y222" s="5">
        <f t="shared" si="45"/>
        <v>94.724379738843879</v>
      </c>
      <c r="Z222" s="35">
        <v>220</v>
      </c>
    </row>
    <row r="223" spans="1:26" ht="15" customHeight="1">
      <c r="A223" s="24" t="s">
        <v>259</v>
      </c>
      <c r="B223" s="16" t="s">
        <v>48</v>
      </c>
      <c r="C223" s="16" t="s">
        <v>632</v>
      </c>
      <c r="D223" s="16" t="s">
        <v>650</v>
      </c>
      <c r="E223" s="85">
        <v>27645</v>
      </c>
      <c r="F223" s="78">
        <v>16.473873155165535</v>
      </c>
      <c r="G223" s="1">
        <v>20414</v>
      </c>
      <c r="H223" s="1">
        <v>472.33690193905818</v>
      </c>
      <c r="I223" s="2">
        <v>27.765468909908385</v>
      </c>
      <c r="J223" s="47">
        <v>21.411764705882351</v>
      </c>
      <c r="K223" s="2">
        <v>18.093687827816964</v>
      </c>
      <c r="L223" s="2">
        <v>81.782945736434115</v>
      </c>
      <c r="M223" s="60">
        <f t="shared" si="40"/>
        <v>82.57156128512338</v>
      </c>
      <c r="N223" s="60">
        <f t="shared" si="46"/>
        <v>86.573106883072171</v>
      </c>
      <c r="O223" s="3">
        <f t="shared" si="41"/>
        <v>100.60076064006603</v>
      </c>
      <c r="P223" s="60">
        <f t="shared" si="47"/>
        <v>103.83065241651374</v>
      </c>
      <c r="Q223" s="3">
        <f t="shared" si="42"/>
        <v>114.18007138303419</v>
      </c>
      <c r="R223" s="60">
        <f t="shared" si="48"/>
        <v>98.987707575392662</v>
      </c>
      <c r="S223" s="51">
        <f t="shared" si="43"/>
        <v>109.22982620383353</v>
      </c>
      <c r="T223" s="60">
        <f t="shared" si="49"/>
        <v>96.729297517435498</v>
      </c>
      <c r="U223" s="4">
        <f t="shared" si="52"/>
        <v>67.229447930644938</v>
      </c>
      <c r="V223" s="60">
        <f t="shared" si="50"/>
        <v>88.138313809421888</v>
      </c>
      <c r="W223" s="56">
        <f t="shared" si="44"/>
        <v>98.071828862772094</v>
      </c>
      <c r="X223" s="60">
        <f t="shared" si="51"/>
        <v>93.983802030656136</v>
      </c>
      <c r="Y223" s="5">
        <f t="shared" si="45"/>
        <v>94.70714670541534</v>
      </c>
      <c r="Z223" s="35">
        <v>221</v>
      </c>
    </row>
    <row r="224" spans="1:26" ht="15" customHeight="1">
      <c r="A224" s="24" t="s">
        <v>306</v>
      </c>
      <c r="B224" s="16" t="s">
        <v>307</v>
      </c>
      <c r="C224" s="16" t="s">
        <v>637</v>
      </c>
      <c r="D224" s="16"/>
      <c r="E224" s="85">
        <v>3607</v>
      </c>
      <c r="F224" s="78">
        <v>14.905314599877824</v>
      </c>
      <c r="G224" s="1">
        <v>17873</v>
      </c>
      <c r="H224" s="1">
        <v>374.85293529411757</v>
      </c>
      <c r="I224" s="6">
        <v>25.167768273537799</v>
      </c>
      <c r="J224" s="47">
        <v>20.168067226890756</v>
      </c>
      <c r="K224" s="6">
        <v>4.8239534238979758</v>
      </c>
      <c r="L224" s="6">
        <v>76.666666666666671</v>
      </c>
      <c r="M224" s="60">
        <f t="shared" si="40"/>
        <v>91.26096720201059</v>
      </c>
      <c r="N224" s="60">
        <f t="shared" si="46"/>
        <v>88.688778935922869</v>
      </c>
      <c r="O224" s="3">
        <f t="shared" si="41"/>
        <v>88.078641859503293</v>
      </c>
      <c r="P224" s="60">
        <f t="shared" si="47"/>
        <v>88.983346786410024</v>
      </c>
      <c r="Q224" s="3">
        <f t="shared" si="42"/>
        <v>125.96521025068689</v>
      </c>
      <c r="R224" s="60">
        <f t="shared" si="48"/>
        <v>110.39168345118078</v>
      </c>
      <c r="S224" s="51">
        <f t="shared" si="43"/>
        <v>115.96566548640325</v>
      </c>
      <c r="T224" s="60">
        <f t="shared" si="49"/>
        <v>100.50736622220302</v>
      </c>
      <c r="U224" s="4">
        <f t="shared" si="52"/>
        <v>252.16425964383265</v>
      </c>
      <c r="V224" s="60">
        <f t="shared" si="50"/>
        <v>95.498714858531784</v>
      </c>
      <c r="W224" s="56">
        <f t="shared" si="44"/>
        <v>91.936529616380668</v>
      </c>
      <c r="X224" s="60">
        <f t="shared" si="51"/>
        <v>84.054727090163993</v>
      </c>
      <c r="Y224" s="5">
        <f t="shared" si="45"/>
        <v>94.687436224068747</v>
      </c>
      <c r="Z224" s="35">
        <v>222</v>
      </c>
    </row>
    <row r="225" spans="1:26" ht="15" customHeight="1">
      <c r="A225" s="27" t="s">
        <v>94</v>
      </c>
      <c r="B225" s="19" t="s">
        <v>95</v>
      </c>
      <c r="C225" s="19" t="s">
        <v>637</v>
      </c>
      <c r="D225" s="16"/>
      <c r="E225" s="87">
        <v>75</v>
      </c>
      <c r="F225" s="79">
        <v>16.215265111658525</v>
      </c>
      <c r="G225" s="11">
        <v>18266.713387975688</v>
      </c>
      <c r="H225" s="11" t="s">
        <v>603</v>
      </c>
      <c r="I225" s="12">
        <v>25.492504611419903</v>
      </c>
      <c r="J225" s="49">
        <v>24.74</v>
      </c>
      <c r="K225" s="2">
        <v>5.3333333333333339</v>
      </c>
      <c r="L225" s="12">
        <v>83.55</v>
      </c>
      <c r="M225" s="60">
        <f t="shared" si="40"/>
        <v>83.88844816709684</v>
      </c>
      <c r="N225" s="60">
        <f t="shared" si="46"/>
        <v>86.893738788130534</v>
      </c>
      <c r="O225" s="3">
        <f t="shared" si="41"/>
        <v>90.018872402490047</v>
      </c>
      <c r="P225" s="60">
        <f t="shared" si="47"/>
        <v>91.283851706496066</v>
      </c>
      <c r="Q225" s="3">
        <f t="shared" si="42"/>
        <v>124.36060208444837</v>
      </c>
      <c r="R225" s="60">
        <f t="shared" si="48"/>
        <v>108.83897261566381</v>
      </c>
      <c r="S225" s="51">
        <f t="shared" si="43"/>
        <v>94.535300628169196</v>
      </c>
      <c r="T225" s="60">
        <f t="shared" si="49"/>
        <v>88.487276756565507</v>
      </c>
      <c r="U225" s="4">
        <f t="shared" si="52"/>
        <v>228.08037069254337</v>
      </c>
      <c r="V225" s="60">
        <f t="shared" si="50"/>
        <v>94.540176658711204</v>
      </c>
      <c r="W225" s="56">
        <f t="shared" si="44"/>
        <v>100.19083107976441</v>
      </c>
      <c r="X225" s="60">
        <f t="shared" si="51"/>
        <v>97.41309389836097</v>
      </c>
      <c r="Y225" s="5">
        <f t="shared" si="45"/>
        <v>94.576185070654674</v>
      </c>
      <c r="Z225" s="35">
        <v>223</v>
      </c>
    </row>
    <row r="226" spans="1:26" ht="15" customHeight="1">
      <c r="A226" s="27" t="s">
        <v>284</v>
      </c>
      <c r="B226" s="19" t="s">
        <v>285</v>
      </c>
      <c r="C226" s="19" t="s">
        <v>635</v>
      </c>
      <c r="D226" s="16"/>
      <c r="E226" s="87">
        <v>931</v>
      </c>
      <c r="F226" s="78">
        <v>11.166253101736972</v>
      </c>
      <c r="G226" s="11">
        <v>18567.921427936886</v>
      </c>
      <c r="H226" s="1">
        <v>316.66668666666664</v>
      </c>
      <c r="I226" s="12">
        <v>25.715943210561392</v>
      </c>
      <c r="J226" s="47">
        <v>30.088495575221241</v>
      </c>
      <c r="K226" s="2">
        <v>7.6262083780880774</v>
      </c>
      <c r="L226" s="12">
        <v>84.17</v>
      </c>
      <c r="M226" s="60">
        <f t="shared" si="40"/>
        <v>121.82004244767673</v>
      </c>
      <c r="N226" s="60">
        <f t="shared" si="46"/>
        <v>96.129216415379247</v>
      </c>
      <c r="O226" s="3">
        <f t="shared" si="41"/>
        <v>91.503234013688242</v>
      </c>
      <c r="P226" s="60">
        <f t="shared" si="47"/>
        <v>93.04383904516132</v>
      </c>
      <c r="Q226" s="3">
        <f t="shared" si="42"/>
        <v>123.28006778358208</v>
      </c>
      <c r="R226" s="60">
        <f t="shared" si="48"/>
        <v>107.79338569145176</v>
      </c>
      <c r="S226" s="51">
        <f t="shared" si="43"/>
        <v>77.730816806506567</v>
      </c>
      <c r="T226" s="60">
        <f t="shared" si="49"/>
        <v>79.061800321775237</v>
      </c>
      <c r="U226" s="4">
        <f t="shared" si="52"/>
        <v>159.50634750404348</v>
      </c>
      <c r="V226" s="60">
        <f t="shared" si="50"/>
        <v>91.810932188497006</v>
      </c>
      <c r="W226" s="56">
        <f t="shared" si="44"/>
        <v>100.93431779753166</v>
      </c>
      <c r="X226" s="60">
        <f t="shared" si="51"/>
        <v>98.61631725251334</v>
      </c>
      <c r="Y226" s="5">
        <f t="shared" si="45"/>
        <v>94.409248485796326</v>
      </c>
      <c r="Z226" s="35">
        <v>224</v>
      </c>
    </row>
    <row r="227" spans="1:26" ht="15" customHeight="1">
      <c r="A227" s="24" t="s">
        <v>210</v>
      </c>
      <c r="B227" s="16" t="s">
        <v>211</v>
      </c>
      <c r="C227" s="16" t="s">
        <v>633</v>
      </c>
      <c r="D227" s="16"/>
      <c r="E227" s="85">
        <v>1401</v>
      </c>
      <c r="F227" s="78">
        <v>11.402157164869029</v>
      </c>
      <c r="G227" s="1">
        <v>19361</v>
      </c>
      <c r="H227" s="30">
        <v>370.1</v>
      </c>
      <c r="I227" s="12">
        <v>22.938897784205363</v>
      </c>
      <c r="J227" s="47">
        <v>18.348623853211009</v>
      </c>
      <c r="K227" s="2">
        <v>1.5703069236259815</v>
      </c>
      <c r="L227" s="2">
        <v>47.619047619047613</v>
      </c>
      <c r="M227" s="60">
        <f t="shared" si="40"/>
        <v>119.29965594810538</v>
      </c>
      <c r="N227" s="60">
        <f t="shared" si="46"/>
        <v>95.515559816697134</v>
      </c>
      <c r="O227" s="3">
        <f t="shared" si="41"/>
        <v>95.411547308333425</v>
      </c>
      <c r="P227" s="60">
        <f t="shared" si="47"/>
        <v>97.677872869682105</v>
      </c>
      <c r="Q227" s="3">
        <f t="shared" si="42"/>
        <v>138.20468847023892</v>
      </c>
      <c r="R227" s="60">
        <f t="shared" si="48"/>
        <v>122.23530412595404</v>
      </c>
      <c r="S227" s="51">
        <f t="shared" si="43"/>
        <v>127.46478189597937</v>
      </c>
      <c r="T227" s="60">
        <f t="shared" si="49"/>
        <v>106.95711212868848</v>
      </c>
      <c r="U227" s="4">
        <f t="shared" si="52"/>
        <v>774.64387718849275</v>
      </c>
      <c r="V227" s="60">
        <f t="shared" si="50"/>
        <v>116.29339104463796</v>
      </c>
      <c r="W227" s="56">
        <f t="shared" si="44"/>
        <v>57.103434544335812</v>
      </c>
      <c r="X227" s="60">
        <f t="shared" si="51"/>
        <v>27.682511573040742</v>
      </c>
      <c r="Y227" s="5">
        <f t="shared" si="45"/>
        <v>94.393625259783391</v>
      </c>
      <c r="Z227" s="35">
        <v>225</v>
      </c>
    </row>
    <row r="228" spans="1:26" ht="15" customHeight="1">
      <c r="A228" s="24" t="s">
        <v>507</v>
      </c>
      <c r="B228" s="16" t="s">
        <v>508</v>
      </c>
      <c r="C228" s="16" t="s">
        <v>636</v>
      </c>
      <c r="D228" s="16"/>
      <c r="E228" s="85">
        <v>9194</v>
      </c>
      <c r="F228" s="78">
        <v>13.277903754094231</v>
      </c>
      <c r="G228" s="1">
        <v>19277</v>
      </c>
      <c r="H228" s="1">
        <v>473.55030534351141</v>
      </c>
      <c r="I228" s="6">
        <v>29.478672325165416</v>
      </c>
      <c r="J228" s="47">
        <v>22.480620155038761</v>
      </c>
      <c r="K228" s="6">
        <v>7.7876876223624105</v>
      </c>
      <c r="L228" s="6">
        <v>84.615384615384613</v>
      </c>
      <c r="M228" s="60">
        <f t="shared" si="40"/>
        <v>102.44639907226777</v>
      </c>
      <c r="N228" s="60">
        <f t="shared" si="46"/>
        <v>91.412176350351189</v>
      </c>
      <c r="O228" s="3">
        <f t="shared" si="41"/>
        <v>94.997592968480106</v>
      </c>
      <c r="P228" s="60">
        <f t="shared" si="47"/>
        <v>97.187052848852218</v>
      </c>
      <c r="Q228" s="3">
        <f t="shared" si="42"/>
        <v>107.54430142399455</v>
      </c>
      <c r="R228" s="60">
        <f t="shared" si="48"/>
        <v>92.566556210102064</v>
      </c>
      <c r="S228" s="51">
        <f t="shared" si="43"/>
        <v>104.03642432509547</v>
      </c>
      <c r="T228" s="60">
        <f t="shared" si="49"/>
        <v>93.816367400454496</v>
      </c>
      <c r="U228" s="4">
        <f t="shared" si="52"/>
        <v>156.19895181729936</v>
      </c>
      <c r="V228" s="60">
        <f t="shared" si="50"/>
        <v>91.679297919875438</v>
      </c>
      <c r="W228" s="56">
        <f t="shared" si="44"/>
        <v>101.46841061339671</v>
      </c>
      <c r="X228" s="60">
        <f t="shared" si="51"/>
        <v>99.480667528014848</v>
      </c>
      <c r="Y228" s="5">
        <f t="shared" si="45"/>
        <v>94.35701970960838</v>
      </c>
      <c r="Z228" s="35">
        <v>226</v>
      </c>
    </row>
    <row r="229" spans="1:26" ht="15" customHeight="1">
      <c r="A229" s="24" t="s">
        <v>553</v>
      </c>
      <c r="B229" s="16" t="s">
        <v>627</v>
      </c>
      <c r="C229" s="16" t="s">
        <v>637</v>
      </c>
      <c r="D229" s="16"/>
      <c r="E229" s="85">
        <v>3722</v>
      </c>
      <c r="F229" s="78">
        <v>20.012995451591941</v>
      </c>
      <c r="G229" s="1">
        <v>18957</v>
      </c>
      <c r="H229" s="1">
        <v>651.32000000000005</v>
      </c>
      <c r="I229" s="6">
        <v>41.229308434878938</v>
      </c>
      <c r="J229" s="47">
        <v>18.48341232227488</v>
      </c>
      <c r="K229" s="6">
        <v>3.1972058033315425</v>
      </c>
      <c r="L229" s="6">
        <v>93.939393939393938</v>
      </c>
      <c r="M229" s="60">
        <f t="shared" si="40"/>
        <v>67.969506620104511</v>
      </c>
      <c r="N229" s="60">
        <f t="shared" si="46"/>
        <v>83.017839783748371</v>
      </c>
      <c r="O229" s="3">
        <f t="shared" si="41"/>
        <v>93.420624054753191</v>
      </c>
      <c r="P229" s="60">
        <f t="shared" si="47"/>
        <v>95.317262293309838</v>
      </c>
      <c r="Q229" s="3">
        <f t="shared" si="42"/>
        <v>76.893436792036866</v>
      </c>
      <c r="R229" s="60">
        <f t="shared" si="48"/>
        <v>62.907022728125156</v>
      </c>
      <c r="S229" s="51">
        <f t="shared" si="43"/>
        <v>126.53525749259774</v>
      </c>
      <c r="T229" s="60">
        <f t="shared" si="49"/>
        <v>106.43575066036763</v>
      </c>
      <c r="U229" s="4">
        <f t="shared" si="52"/>
        <v>380.46616906113002</v>
      </c>
      <c r="V229" s="60">
        <f t="shared" si="50"/>
        <v>100.6051277611629</v>
      </c>
      <c r="W229" s="56">
        <f t="shared" si="44"/>
        <v>112.64950269200793</v>
      </c>
      <c r="X229" s="60">
        <f t="shared" si="51"/>
        <v>117.57561232314784</v>
      </c>
      <c r="Y229" s="5">
        <f t="shared" si="45"/>
        <v>94.309769258310283</v>
      </c>
      <c r="Z229" s="35">
        <v>227</v>
      </c>
    </row>
    <row r="230" spans="1:26" ht="15.75" customHeight="1">
      <c r="A230" s="24" t="s">
        <v>371</v>
      </c>
      <c r="B230" s="16" t="s">
        <v>372</v>
      </c>
      <c r="C230" s="16" t="s">
        <v>635</v>
      </c>
      <c r="D230" s="16"/>
      <c r="E230" s="85">
        <v>6116</v>
      </c>
      <c r="F230" s="78">
        <v>11.840324763193506</v>
      </c>
      <c r="G230" s="1">
        <v>17320</v>
      </c>
      <c r="H230" s="1">
        <v>353.20742674418602</v>
      </c>
      <c r="I230" s="2">
        <v>24.471646194747297</v>
      </c>
      <c r="J230" s="47">
        <v>23.932926829268293</v>
      </c>
      <c r="K230" s="2">
        <v>8.2243296272073252</v>
      </c>
      <c r="L230" s="2">
        <v>79.629629629629633</v>
      </c>
      <c r="M230" s="60">
        <f t="shared" si="40"/>
        <v>114.88480713498728</v>
      </c>
      <c r="N230" s="60">
        <f t="shared" si="46"/>
        <v>94.440644875351978</v>
      </c>
      <c r="O230" s="3">
        <f t="shared" si="41"/>
        <v>85.353442455468979</v>
      </c>
      <c r="P230" s="60">
        <f t="shared" si="47"/>
        <v>85.75211498261335</v>
      </c>
      <c r="Q230" s="3">
        <f t="shared" si="42"/>
        <v>129.54842501757136</v>
      </c>
      <c r="R230" s="60">
        <f t="shared" si="48"/>
        <v>113.85900744440727</v>
      </c>
      <c r="S230" s="51">
        <f t="shared" si="43"/>
        <v>97.723247734193265</v>
      </c>
      <c r="T230" s="60">
        <f t="shared" si="49"/>
        <v>90.275366211860359</v>
      </c>
      <c r="U230" s="4">
        <f t="shared" si="52"/>
        <v>147.90611500655749</v>
      </c>
      <c r="V230" s="60">
        <f t="shared" si="50"/>
        <v>91.34924321467183</v>
      </c>
      <c r="W230" s="56">
        <f t="shared" si="44"/>
        <v>95.489632210250463</v>
      </c>
      <c r="X230" s="60">
        <f t="shared" si="51"/>
        <v>89.804898436172934</v>
      </c>
      <c r="Y230" s="5">
        <f t="shared" si="45"/>
        <v>94.246879194179613</v>
      </c>
      <c r="Z230" s="35">
        <v>228</v>
      </c>
    </row>
    <row r="231" spans="1:26" ht="15" customHeight="1">
      <c r="A231" s="27" t="s">
        <v>447</v>
      </c>
      <c r="B231" s="19" t="s">
        <v>448</v>
      </c>
      <c r="C231" s="19" t="s">
        <v>639</v>
      </c>
      <c r="D231" s="17"/>
      <c r="E231" s="87">
        <v>3099</v>
      </c>
      <c r="F231" s="78">
        <v>11.714890613973184</v>
      </c>
      <c r="G231" s="1">
        <v>17797</v>
      </c>
      <c r="H231" s="1">
        <v>425.66472647058822</v>
      </c>
      <c r="I231" s="2">
        <v>28.701335717520138</v>
      </c>
      <c r="J231" s="47">
        <v>20.253164556962027</v>
      </c>
      <c r="K231" s="2">
        <v>6.2923523717328163</v>
      </c>
      <c r="L231" s="2">
        <v>81.25</v>
      </c>
      <c r="M231" s="60">
        <f t="shared" si="40"/>
        <v>116.11490637502025</v>
      </c>
      <c r="N231" s="60">
        <f t="shared" si="46"/>
        <v>94.740145970048559</v>
      </c>
      <c r="O231" s="3">
        <f t="shared" si="41"/>
        <v>87.704111742493154</v>
      </c>
      <c r="P231" s="60">
        <f t="shared" si="47"/>
        <v>88.539271529468721</v>
      </c>
      <c r="Q231" s="3">
        <f t="shared" si="42"/>
        <v>110.45699243124542</v>
      </c>
      <c r="R231" s="60">
        <f t="shared" si="48"/>
        <v>95.385042980036047</v>
      </c>
      <c r="S231" s="51">
        <f t="shared" si="43"/>
        <v>115.47841479108222</v>
      </c>
      <c r="T231" s="60">
        <f t="shared" si="49"/>
        <v>100.23407190413158</v>
      </c>
      <c r="U231" s="4">
        <f t="shared" si="52"/>
        <v>193.31858291314654</v>
      </c>
      <c r="V231" s="60">
        <f t="shared" si="50"/>
        <v>93.156658342877748</v>
      </c>
      <c r="W231" s="56">
        <f t="shared" si="44"/>
        <v>97.432735191272982</v>
      </c>
      <c r="X231" s="60">
        <f t="shared" si="51"/>
        <v>92.949523391021529</v>
      </c>
      <c r="Y231" s="5">
        <f t="shared" si="45"/>
        <v>94.167452352930695</v>
      </c>
      <c r="Z231" s="35">
        <v>229</v>
      </c>
    </row>
    <row r="232" spans="1:26" ht="15" customHeight="1">
      <c r="A232" s="27" t="s">
        <v>341</v>
      </c>
      <c r="B232" s="18" t="s">
        <v>619</v>
      </c>
      <c r="C232" s="18" t="s">
        <v>637</v>
      </c>
      <c r="D232" s="16"/>
      <c r="E232" s="85">
        <v>2891</v>
      </c>
      <c r="F232" s="78">
        <v>16.182937554969218</v>
      </c>
      <c r="G232" s="1">
        <v>20362</v>
      </c>
      <c r="H232" s="1">
        <v>483.69566739130437</v>
      </c>
      <c r="I232" s="2">
        <v>28.505785329022949</v>
      </c>
      <c r="J232" s="47">
        <v>21.739130434782609</v>
      </c>
      <c r="K232" s="2">
        <v>8.3362158422691106</v>
      </c>
      <c r="L232" s="2">
        <v>80</v>
      </c>
      <c r="M232" s="60">
        <f t="shared" si="40"/>
        <v>84.056026429973286</v>
      </c>
      <c r="N232" s="60">
        <f t="shared" si="46"/>
        <v>86.934540271088522</v>
      </c>
      <c r="O232" s="3">
        <f t="shared" si="41"/>
        <v>100.3445031915854</v>
      </c>
      <c r="P232" s="60">
        <f t="shared" si="47"/>
        <v>103.5268114512381</v>
      </c>
      <c r="Q232" s="3">
        <f t="shared" si="42"/>
        <v>111.21473011616966</v>
      </c>
      <c r="R232" s="60">
        <f t="shared" si="48"/>
        <v>96.118273396418289</v>
      </c>
      <c r="S232" s="51">
        <f t="shared" si="43"/>
        <v>107.58495352688166</v>
      </c>
      <c r="T232" s="60">
        <f t="shared" si="49"/>
        <v>95.806703951374615</v>
      </c>
      <c r="U232" s="4">
        <f t="shared" si="52"/>
        <v>145.92096302564713</v>
      </c>
      <c r="V232" s="60">
        <f t="shared" si="50"/>
        <v>91.270234213675323</v>
      </c>
      <c r="W232" s="56">
        <f t="shared" si="44"/>
        <v>95.933770034484169</v>
      </c>
      <c r="X232" s="60">
        <f t="shared" si="51"/>
        <v>90.523669854424014</v>
      </c>
      <c r="Y232" s="5">
        <f t="shared" si="45"/>
        <v>94.030038856369814</v>
      </c>
      <c r="Z232" s="35">
        <v>230</v>
      </c>
    </row>
    <row r="233" spans="1:26" ht="15" customHeight="1">
      <c r="A233" s="24" t="s">
        <v>335</v>
      </c>
      <c r="B233" s="16" t="s">
        <v>336</v>
      </c>
      <c r="C233" s="16" t="s">
        <v>636</v>
      </c>
      <c r="D233" s="16"/>
      <c r="E233" s="85">
        <v>18837</v>
      </c>
      <c r="F233" s="78">
        <v>12.890140845070421</v>
      </c>
      <c r="G233" s="1">
        <v>19969</v>
      </c>
      <c r="H233" s="1">
        <v>531.62357148936167</v>
      </c>
      <c r="I233" s="6">
        <v>31.946932034014424</v>
      </c>
      <c r="J233" s="47">
        <v>20.802005012531328</v>
      </c>
      <c r="K233" s="6">
        <v>6.0519190953973556</v>
      </c>
      <c r="L233" s="6">
        <v>81.675392670157066</v>
      </c>
      <c r="M233" s="60">
        <f t="shared" si="40"/>
        <v>105.52820509756566</v>
      </c>
      <c r="N233" s="60">
        <f t="shared" si="46"/>
        <v>92.162525792234021</v>
      </c>
      <c r="O233" s="3">
        <f t="shared" si="41"/>
        <v>98.407788244414547</v>
      </c>
      <c r="P233" s="60">
        <f t="shared" si="47"/>
        <v>101.23047492521262</v>
      </c>
      <c r="Q233" s="3">
        <f t="shared" si="42"/>
        <v>99.235294917875819</v>
      </c>
      <c r="R233" s="60">
        <f t="shared" si="48"/>
        <v>84.526285254311659</v>
      </c>
      <c r="S233" s="51">
        <f t="shared" si="43"/>
        <v>112.43163032274957</v>
      </c>
      <c r="T233" s="60">
        <f t="shared" si="49"/>
        <v>98.525159240528382</v>
      </c>
      <c r="U233" s="4">
        <f t="shared" si="52"/>
        <v>200.998827730313</v>
      </c>
      <c r="V233" s="60">
        <f t="shared" si="50"/>
        <v>93.462331901501003</v>
      </c>
      <c r="W233" s="56">
        <f t="shared" si="44"/>
        <v>97.94285422368803</v>
      </c>
      <c r="X233" s="60">
        <f t="shared" si="51"/>
        <v>93.775075641696091</v>
      </c>
      <c r="Y233" s="5">
        <f t="shared" si="45"/>
        <v>93.946975459247284</v>
      </c>
      <c r="Z233" s="35">
        <v>231</v>
      </c>
    </row>
    <row r="234" spans="1:26" ht="15" customHeight="1">
      <c r="A234" s="24" t="s">
        <v>314</v>
      </c>
      <c r="B234" s="16" t="s">
        <v>28</v>
      </c>
      <c r="C234" s="16" t="s">
        <v>632</v>
      </c>
      <c r="D234" s="16" t="s">
        <v>650</v>
      </c>
      <c r="E234" s="85">
        <v>23645</v>
      </c>
      <c r="F234" s="78">
        <v>15.056497175141242</v>
      </c>
      <c r="G234" s="1">
        <v>19354</v>
      </c>
      <c r="H234" s="1">
        <v>460.04497721893495</v>
      </c>
      <c r="I234" s="2">
        <v>28.524024628641207</v>
      </c>
      <c r="J234" s="47">
        <v>22.613065326633166</v>
      </c>
      <c r="K234" s="2">
        <v>9.2704588707972082</v>
      </c>
      <c r="L234" s="2">
        <v>83.177570093457945</v>
      </c>
      <c r="M234" s="60">
        <f t="shared" si="40"/>
        <v>90.344614089985996</v>
      </c>
      <c r="N234" s="60">
        <f t="shared" si="46"/>
        <v>88.465667863866102</v>
      </c>
      <c r="O234" s="3">
        <f t="shared" si="41"/>
        <v>95.377051113345644</v>
      </c>
      <c r="P234" s="60">
        <f t="shared" si="47"/>
        <v>97.636971201279607</v>
      </c>
      <c r="Q234" s="3">
        <f t="shared" si="42"/>
        <v>111.14361536953199</v>
      </c>
      <c r="R234" s="60">
        <f t="shared" si="48"/>
        <v>96.04945869137525</v>
      </c>
      <c r="S234" s="51">
        <f t="shared" si="43"/>
        <v>103.42708092680896</v>
      </c>
      <c r="T234" s="60">
        <f t="shared" si="49"/>
        <v>93.474592437165185</v>
      </c>
      <c r="U234" s="4">
        <f t="shared" si="52"/>
        <v>131.21558065754718</v>
      </c>
      <c r="V234" s="60">
        <f t="shared" si="50"/>
        <v>90.684960349836274</v>
      </c>
      <c r="W234" s="56">
        <f t="shared" si="44"/>
        <v>99.744223517162283</v>
      </c>
      <c r="X234" s="60">
        <f t="shared" si="51"/>
        <v>96.690325573625188</v>
      </c>
      <c r="Y234" s="5">
        <f t="shared" si="45"/>
        <v>93.833662686191261</v>
      </c>
      <c r="Z234" s="35">
        <v>232</v>
      </c>
    </row>
    <row r="235" spans="1:26" ht="15" customHeight="1">
      <c r="A235" s="24" t="s">
        <v>58</v>
      </c>
      <c r="B235" s="16" t="s">
        <v>59</v>
      </c>
      <c r="C235" s="16" t="s">
        <v>632</v>
      </c>
      <c r="D235" s="21"/>
      <c r="E235" s="85">
        <v>12216</v>
      </c>
      <c r="F235" s="78">
        <v>12.577132486388384</v>
      </c>
      <c r="G235" s="1">
        <v>21140</v>
      </c>
      <c r="H235" s="1">
        <v>558.08137757575764</v>
      </c>
      <c r="I235" s="2">
        <v>31.679169966457387</v>
      </c>
      <c r="J235" s="47">
        <v>21.283783783783782</v>
      </c>
      <c r="K235" s="2">
        <v>8.0222658808120499</v>
      </c>
      <c r="L235" s="2">
        <v>78.787878787878782</v>
      </c>
      <c r="M235" s="60">
        <f t="shared" si="40"/>
        <v>108.15449613075613</v>
      </c>
      <c r="N235" s="60">
        <f t="shared" si="46"/>
        <v>92.801967728163731</v>
      </c>
      <c r="O235" s="3">
        <f t="shared" si="41"/>
        <v>104.17850886308396</v>
      </c>
      <c r="P235" s="60">
        <f t="shared" si="47"/>
        <v>108.07273973940053</v>
      </c>
      <c r="Q235" s="3">
        <f t="shared" si="42"/>
        <v>100.07406208791144</v>
      </c>
      <c r="R235" s="60">
        <f t="shared" si="48"/>
        <v>85.33792444498286</v>
      </c>
      <c r="S235" s="51">
        <f t="shared" si="43"/>
        <v>109.88663300192194</v>
      </c>
      <c r="T235" s="60">
        <f t="shared" si="49"/>
        <v>97.097694253883418</v>
      </c>
      <c r="U235" s="4">
        <f t="shared" si="52"/>
        <v>151.63155419755699</v>
      </c>
      <c r="V235" s="60">
        <f t="shared" si="50"/>
        <v>91.497515604687578</v>
      </c>
      <c r="W235" s="56">
        <f t="shared" si="44"/>
        <v>94.480228064264708</v>
      </c>
      <c r="X235" s="60">
        <f t="shared" si="51"/>
        <v>88.17132703105672</v>
      </c>
      <c r="Y235" s="5">
        <f t="shared" si="45"/>
        <v>93.829861467029133</v>
      </c>
      <c r="Z235" s="35">
        <v>233</v>
      </c>
    </row>
    <row r="236" spans="1:26" ht="15" customHeight="1">
      <c r="A236" s="24" t="s">
        <v>562</v>
      </c>
      <c r="B236" s="16" t="s">
        <v>563</v>
      </c>
      <c r="C236" s="16" t="s">
        <v>643</v>
      </c>
      <c r="D236" s="16"/>
      <c r="E236" s="85">
        <v>6192</v>
      </c>
      <c r="F236" s="78">
        <v>15.265045834994021</v>
      </c>
      <c r="G236" s="1">
        <v>20618</v>
      </c>
      <c r="H236" s="1">
        <v>562.81131481481486</v>
      </c>
      <c r="I236" s="2">
        <v>32.756502947801813</v>
      </c>
      <c r="J236" s="47">
        <v>23.275862068965516</v>
      </c>
      <c r="K236" s="2">
        <v>4.0859173126614987</v>
      </c>
      <c r="L236" s="2">
        <v>84</v>
      </c>
      <c r="M236" s="60">
        <f t="shared" si="40"/>
        <v>89.110340154811112</v>
      </c>
      <c r="N236" s="60">
        <f t="shared" si="46"/>
        <v>88.165150326166923</v>
      </c>
      <c r="O236" s="3">
        <f t="shared" si="41"/>
        <v>101.60607832256693</v>
      </c>
      <c r="P236" s="60">
        <f t="shared" si="47"/>
        <v>105.022643895672</v>
      </c>
      <c r="Q236" s="3">
        <f t="shared" si="42"/>
        <v>96.782712952253732</v>
      </c>
      <c r="R236" s="60">
        <f t="shared" si="48"/>
        <v>82.153026365855482</v>
      </c>
      <c r="S236" s="51">
        <f t="shared" si="43"/>
        <v>100.48192116842411</v>
      </c>
      <c r="T236" s="60">
        <f t="shared" si="49"/>
        <v>91.822680114600161</v>
      </c>
      <c r="U236" s="4">
        <f t="shared" si="52"/>
        <v>297.71249651187958</v>
      </c>
      <c r="V236" s="60">
        <f t="shared" si="50"/>
        <v>97.311533588131581</v>
      </c>
      <c r="W236" s="56">
        <f t="shared" si="44"/>
        <v>100.73045853620837</v>
      </c>
      <c r="X236" s="60">
        <f t="shared" si="51"/>
        <v>98.28640117153607</v>
      </c>
      <c r="Y236" s="5">
        <f t="shared" si="45"/>
        <v>93.793572576993697</v>
      </c>
      <c r="Z236" s="35">
        <v>234</v>
      </c>
    </row>
    <row r="237" spans="1:26" ht="15" customHeight="1">
      <c r="A237" s="27" t="s">
        <v>349</v>
      </c>
      <c r="B237" s="19" t="s">
        <v>350</v>
      </c>
      <c r="C237" s="19" t="s">
        <v>639</v>
      </c>
      <c r="D237" s="19"/>
      <c r="E237" s="87">
        <v>453</v>
      </c>
      <c r="F237" s="78">
        <v>23.976608187134502</v>
      </c>
      <c r="G237" s="11">
        <v>19579.273456318664</v>
      </c>
      <c r="H237" s="11" t="s">
        <v>603</v>
      </c>
      <c r="I237" s="12">
        <v>26.302438952200756</v>
      </c>
      <c r="J237" s="47">
        <v>27.906976744186046</v>
      </c>
      <c r="K237" s="2">
        <v>7.0640176600441498</v>
      </c>
      <c r="L237" s="12">
        <v>86.57</v>
      </c>
      <c r="M237" s="60">
        <f t="shared" si="40"/>
        <v>56.733355119220022</v>
      </c>
      <c r="N237" s="60">
        <f t="shared" si="46"/>
        <v>80.282093296658985</v>
      </c>
      <c r="O237" s="3">
        <f t="shared" si="41"/>
        <v>96.48720498116549</v>
      </c>
      <c r="P237" s="60">
        <f t="shared" si="47"/>
        <v>98.95326551702658</v>
      </c>
      <c r="Q237" s="3">
        <f t="shared" si="42"/>
        <v>120.53115028146453</v>
      </c>
      <c r="R237" s="60">
        <f t="shared" si="48"/>
        <v>105.13337555234985</v>
      </c>
      <c r="S237" s="51">
        <f t="shared" si="43"/>
        <v>83.807119595215795</v>
      </c>
      <c r="T237" s="60">
        <f t="shared" si="49"/>
        <v>82.469941229489393</v>
      </c>
      <c r="U237" s="4">
        <f t="shared" si="52"/>
        <v>172.20067987287027</v>
      </c>
      <c r="V237" s="60">
        <f t="shared" si="50"/>
        <v>92.316166310832884</v>
      </c>
      <c r="W237" s="56">
        <f t="shared" si="44"/>
        <v>103.81233089856619</v>
      </c>
      <c r="X237" s="60">
        <f t="shared" si="51"/>
        <v>103.27395604278057</v>
      </c>
      <c r="Y237" s="5">
        <f t="shared" si="45"/>
        <v>93.738132991523031</v>
      </c>
      <c r="Z237" s="35">
        <v>235</v>
      </c>
    </row>
    <row r="238" spans="1:26" ht="15" customHeight="1">
      <c r="A238" s="27" t="s">
        <v>493</v>
      </c>
      <c r="B238" s="19" t="s">
        <v>494</v>
      </c>
      <c r="C238" s="19" t="s">
        <v>639</v>
      </c>
      <c r="D238" s="16"/>
      <c r="E238" s="87">
        <v>7360</v>
      </c>
      <c r="F238" s="78">
        <v>14.585260561208758</v>
      </c>
      <c r="G238" s="1">
        <v>18227</v>
      </c>
      <c r="H238" s="1">
        <v>399.10334193548391</v>
      </c>
      <c r="I238" s="2">
        <v>26.275525885915435</v>
      </c>
      <c r="J238" s="47">
        <v>22.772277227722775</v>
      </c>
      <c r="K238" s="2">
        <v>12.880434782608695</v>
      </c>
      <c r="L238" s="2">
        <v>81.818181818181827</v>
      </c>
      <c r="M238" s="60">
        <f t="shared" si="40"/>
        <v>93.263567087235273</v>
      </c>
      <c r="N238" s="60">
        <f t="shared" si="46"/>
        <v>89.17636630964401</v>
      </c>
      <c r="O238" s="3">
        <f t="shared" si="41"/>
        <v>89.823163720313687</v>
      </c>
      <c r="P238" s="60">
        <f t="shared" si="47"/>
        <v>91.051802588478793</v>
      </c>
      <c r="Q238" s="3">
        <f t="shared" si="42"/>
        <v>120.65460595847193</v>
      </c>
      <c r="R238" s="60">
        <f t="shared" si="48"/>
        <v>105.25283834172654</v>
      </c>
      <c r="S238" s="51">
        <f t="shared" si="43"/>
        <v>102.70397264853543</v>
      </c>
      <c r="T238" s="60">
        <f t="shared" si="49"/>
        <v>93.069007825998312</v>
      </c>
      <c r="U238" s="4">
        <f t="shared" si="52"/>
        <v>94.440029721356922</v>
      </c>
      <c r="V238" s="60">
        <f t="shared" si="50"/>
        <v>89.221294308895708</v>
      </c>
      <c r="W238" s="56">
        <f t="shared" si="44"/>
        <v>98.114082989813369</v>
      </c>
      <c r="X238" s="60">
        <f t="shared" si="51"/>
        <v>94.052184089474977</v>
      </c>
      <c r="Y238" s="5">
        <f t="shared" si="45"/>
        <v>93.63724891070305</v>
      </c>
      <c r="Z238" s="35">
        <v>236</v>
      </c>
    </row>
    <row r="239" spans="1:26" ht="15" customHeight="1">
      <c r="A239" s="28" t="s">
        <v>317</v>
      </c>
      <c r="B239" s="20" t="s">
        <v>318</v>
      </c>
      <c r="C239" s="20" t="s">
        <v>635</v>
      </c>
      <c r="D239" s="16"/>
      <c r="E239" s="88">
        <v>1185</v>
      </c>
      <c r="F239" s="78">
        <v>9.7173144876325086</v>
      </c>
      <c r="G239" s="1">
        <v>16567</v>
      </c>
      <c r="H239" s="1">
        <v>380</v>
      </c>
      <c r="I239" s="6">
        <v>27.524597090601798</v>
      </c>
      <c r="J239" s="47">
        <v>23.626373626373624</v>
      </c>
      <c r="K239" s="6">
        <v>2.6160337552742616</v>
      </c>
      <c r="L239" s="6">
        <v>76.923076923076934</v>
      </c>
      <c r="M239" s="60">
        <f t="shared" si="40"/>
        <v>139.98450174339391</v>
      </c>
      <c r="N239" s="60">
        <f t="shared" si="46"/>
        <v>100.55184774998028</v>
      </c>
      <c r="O239" s="3">
        <f t="shared" si="41"/>
        <v>81.642637480355347</v>
      </c>
      <c r="P239" s="60">
        <f t="shared" si="47"/>
        <v>81.352264081602684</v>
      </c>
      <c r="Q239" s="3">
        <f t="shared" si="42"/>
        <v>115.17927807194802</v>
      </c>
      <c r="R239" s="60">
        <f t="shared" si="48"/>
        <v>99.954597240696117</v>
      </c>
      <c r="S239" s="51">
        <f t="shared" si="43"/>
        <v>98.991211030801139</v>
      </c>
      <c r="T239" s="60">
        <f t="shared" si="49"/>
        <v>90.986554862412675</v>
      </c>
      <c r="U239" s="4">
        <f t="shared" si="52"/>
        <v>464.98965896028199</v>
      </c>
      <c r="V239" s="60">
        <f t="shared" si="50"/>
        <v>103.96916062206631</v>
      </c>
      <c r="W239" s="56">
        <f t="shared" si="44"/>
        <v>92.244009648542487</v>
      </c>
      <c r="X239" s="60">
        <f t="shared" si="51"/>
        <v>84.552338072030167</v>
      </c>
      <c r="Y239" s="5">
        <f t="shared" si="45"/>
        <v>93.561127104798032</v>
      </c>
      <c r="Z239" s="35">
        <v>237</v>
      </c>
    </row>
    <row r="240" spans="1:26" ht="15" customHeight="1">
      <c r="A240" s="24" t="s">
        <v>329</v>
      </c>
      <c r="B240" s="16" t="s">
        <v>330</v>
      </c>
      <c r="C240" s="16" t="s">
        <v>634</v>
      </c>
      <c r="D240" s="16"/>
      <c r="E240" s="85">
        <v>9133</v>
      </c>
      <c r="F240" s="78">
        <v>15.519431038862077</v>
      </c>
      <c r="G240" s="1">
        <v>17288</v>
      </c>
      <c r="H240" s="1">
        <v>451.42404678899084</v>
      </c>
      <c r="I240" s="2">
        <v>31.33438547818076</v>
      </c>
      <c r="J240" s="47">
        <v>16.801619433198383</v>
      </c>
      <c r="K240" s="2">
        <v>4.335924668783532</v>
      </c>
      <c r="L240" s="2">
        <v>80.459770114942529</v>
      </c>
      <c r="M240" s="60">
        <f t="shared" si="40"/>
        <v>87.649696914071825</v>
      </c>
      <c r="N240" s="60">
        <f t="shared" si="46"/>
        <v>87.809517028197533</v>
      </c>
      <c r="O240" s="3">
        <f t="shared" si="41"/>
        <v>85.195745564096285</v>
      </c>
      <c r="P240" s="60">
        <f t="shared" si="47"/>
        <v>85.565135927059103</v>
      </c>
      <c r="Q240" s="3">
        <f t="shared" si="42"/>
        <v>101.17521610003561</v>
      </c>
      <c r="R240" s="60">
        <f t="shared" si="48"/>
        <v>86.403464183700635</v>
      </c>
      <c r="S240" s="51">
        <f t="shared" si="43"/>
        <v>139.20106611388042</v>
      </c>
      <c r="T240" s="60">
        <f t="shared" si="49"/>
        <v>113.53988322131956</v>
      </c>
      <c r="U240" s="4">
        <f t="shared" si="52"/>
        <v>280.54653542558907</v>
      </c>
      <c r="V240" s="60">
        <f t="shared" si="50"/>
        <v>96.628328750610436</v>
      </c>
      <c r="W240" s="56">
        <f t="shared" si="44"/>
        <v>96.485113540429481</v>
      </c>
      <c r="X240" s="60">
        <f t="shared" si="51"/>
        <v>91.415937821908159</v>
      </c>
      <c r="Y240" s="5">
        <f t="shared" si="45"/>
        <v>93.56037782213258</v>
      </c>
      <c r="Z240" s="35">
        <v>238</v>
      </c>
    </row>
    <row r="241" spans="1:26" ht="15" customHeight="1">
      <c r="A241" s="24" t="s">
        <v>129</v>
      </c>
      <c r="B241" s="16" t="s">
        <v>130</v>
      </c>
      <c r="C241" s="16" t="s">
        <v>634</v>
      </c>
      <c r="D241" s="16"/>
      <c r="E241" s="85">
        <v>14284</v>
      </c>
      <c r="F241" s="78">
        <v>14.553290237029671</v>
      </c>
      <c r="G241" s="1">
        <v>18826</v>
      </c>
      <c r="H241" s="1">
        <v>495.6075012048193</v>
      </c>
      <c r="I241" s="6">
        <v>31.590831905119682</v>
      </c>
      <c r="J241" s="47">
        <v>21.210013908205841</v>
      </c>
      <c r="K241" s="6">
        <v>9.0030803696443584</v>
      </c>
      <c r="L241" s="6">
        <v>86.538461538461547</v>
      </c>
      <c r="M241" s="60">
        <f t="shared" si="40"/>
        <v>93.468446288111124</v>
      </c>
      <c r="N241" s="60">
        <f t="shared" si="46"/>
        <v>89.226249719816039</v>
      </c>
      <c r="O241" s="3">
        <f t="shared" si="41"/>
        <v>92.775052405696243</v>
      </c>
      <c r="P241" s="60">
        <f t="shared" si="47"/>
        <v>94.551816784634681</v>
      </c>
      <c r="Q241" s="3">
        <f t="shared" si="42"/>
        <v>100.35390114569842</v>
      </c>
      <c r="R241" s="60">
        <f t="shared" si="48"/>
        <v>85.608712757275484</v>
      </c>
      <c r="S241" s="51">
        <f t="shared" si="43"/>
        <v>110.26882620930566</v>
      </c>
      <c r="T241" s="60">
        <f t="shared" si="49"/>
        <v>97.312062818128652</v>
      </c>
      <c r="U241" s="4">
        <f t="shared" si="52"/>
        <v>135.11249414089329</v>
      </c>
      <c r="V241" s="60">
        <f t="shared" si="50"/>
        <v>90.840057412554756</v>
      </c>
      <c r="W241" s="56">
        <f t="shared" si="44"/>
        <v>103.77451085461028</v>
      </c>
      <c r="X241" s="60">
        <f t="shared" si="51"/>
        <v>103.21274989201103</v>
      </c>
      <c r="Y241" s="5">
        <f t="shared" si="45"/>
        <v>93.458608230736758</v>
      </c>
      <c r="Z241" s="35">
        <v>239</v>
      </c>
    </row>
    <row r="242" spans="1:26" ht="15" customHeight="1">
      <c r="A242" s="24" t="s">
        <v>543</v>
      </c>
      <c r="B242" s="16" t="s">
        <v>43</v>
      </c>
      <c r="C242" s="16" t="s">
        <v>643</v>
      </c>
      <c r="D242" s="16" t="s">
        <v>650</v>
      </c>
      <c r="E242" s="85">
        <v>215121</v>
      </c>
      <c r="F242" s="78">
        <v>15.57238741610109</v>
      </c>
      <c r="G242" s="1">
        <v>19213</v>
      </c>
      <c r="H242" s="1">
        <v>446.19796200521455</v>
      </c>
      <c r="I242" s="2">
        <v>27.868503326198795</v>
      </c>
      <c r="J242" s="47">
        <v>25.779246680722551</v>
      </c>
      <c r="K242" s="2">
        <v>12.905760014131582</v>
      </c>
      <c r="L242" s="2">
        <v>85.779352226720647</v>
      </c>
      <c r="M242" s="60">
        <f t="shared" si="40"/>
        <v>87.351630195678496</v>
      </c>
      <c r="N242" s="60">
        <f t="shared" si="46"/>
        <v>87.736944584002686</v>
      </c>
      <c r="O242" s="3">
        <f t="shared" si="41"/>
        <v>94.682199185734731</v>
      </c>
      <c r="P242" s="60">
        <f t="shared" si="47"/>
        <v>96.813094737743754</v>
      </c>
      <c r="Q242" s="3">
        <f t="shared" si="42"/>
        <v>113.75792897842616</v>
      </c>
      <c r="R242" s="60">
        <f t="shared" si="48"/>
        <v>98.579218388089956</v>
      </c>
      <c r="S242" s="51">
        <f t="shared" si="43"/>
        <v>90.724270049746579</v>
      </c>
      <c r="T242" s="60">
        <f t="shared" si="49"/>
        <v>86.349705660041735</v>
      </c>
      <c r="U242" s="4">
        <f t="shared" si="52"/>
        <v>94.25470815834143</v>
      </c>
      <c r="V242" s="60">
        <f t="shared" si="50"/>
        <v>89.213918515154091</v>
      </c>
      <c r="W242" s="56">
        <f t="shared" si="44"/>
        <v>102.86420812781544</v>
      </c>
      <c r="X242" s="60">
        <f t="shared" si="51"/>
        <v>101.73955948517042</v>
      </c>
      <c r="Y242" s="5">
        <f t="shared" si="45"/>
        <v>93.405406895033764</v>
      </c>
      <c r="Z242" s="35">
        <v>240</v>
      </c>
    </row>
    <row r="243" spans="1:26" ht="15" customHeight="1">
      <c r="A243" s="24" t="s">
        <v>180</v>
      </c>
      <c r="B243" s="16" t="s">
        <v>181</v>
      </c>
      <c r="C243" s="16" t="s">
        <v>635</v>
      </c>
      <c r="D243" s="19"/>
      <c r="E243" s="85">
        <v>7410</v>
      </c>
      <c r="F243" s="78">
        <v>11.720983419096626</v>
      </c>
      <c r="G243" s="1">
        <v>17545</v>
      </c>
      <c r="H243" s="1">
        <v>404.22881355932202</v>
      </c>
      <c r="I243" s="2">
        <v>27.647453762963032</v>
      </c>
      <c r="J243" s="47">
        <v>25.338753387533874</v>
      </c>
      <c r="K243" s="2">
        <v>5.6275303643724701</v>
      </c>
      <c r="L243" s="2">
        <v>83.78378378378379</v>
      </c>
      <c r="M243" s="60">
        <f t="shared" si="40"/>
        <v>116.05454748949218</v>
      </c>
      <c r="N243" s="60">
        <f t="shared" si="46"/>
        <v>94.72544995878215</v>
      </c>
      <c r="O243" s="3">
        <f t="shared" si="41"/>
        <v>86.462248722933211</v>
      </c>
      <c r="P243" s="60">
        <f t="shared" si="47"/>
        <v>87.06681146697909</v>
      </c>
      <c r="Q243" s="3">
        <f t="shared" si="42"/>
        <v>114.66745723845611</v>
      </c>
      <c r="R243" s="60">
        <f t="shared" si="48"/>
        <v>99.459330065364981</v>
      </c>
      <c r="S243" s="51">
        <f t="shared" si="43"/>
        <v>92.301436529689227</v>
      </c>
      <c r="T243" s="60">
        <f t="shared" si="49"/>
        <v>87.23432345896974</v>
      </c>
      <c r="U243" s="4">
        <f t="shared" si="52"/>
        <v>216.15674459878451</v>
      </c>
      <c r="V243" s="60">
        <f t="shared" si="50"/>
        <v>94.065616627548408</v>
      </c>
      <c r="W243" s="56">
        <f t="shared" si="44"/>
        <v>100.47117807665572</v>
      </c>
      <c r="X243" s="60">
        <f t="shared" si="51"/>
        <v>97.866794073313798</v>
      </c>
      <c r="Y243" s="5">
        <f t="shared" si="45"/>
        <v>93.40305427515969</v>
      </c>
      <c r="Z243" s="35">
        <v>241</v>
      </c>
    </row>
    <row r="244" spans="1:26" ht="15" customHeight="1">
      <c r="A244" s="24" t="s">
        <v>162</v>
      </c>
      <c r="B244" s="16" t="s">
        <v>163</v>
      </c>
      <c r="C244" s="16" t="s">
        <v>639</v>
      </c>
      <c r="D244" s="16"/>
      <c r="E244" s="85">
        <v>2193</v>
      </c>
      <c r="F244" s="78">
        <v>15.300546448087433</v>
      </c>
      <c r="G244" s="1">
        <v>17784</v>
      </c>
      <c r="H244" s="1">
        <v>420.18748124999996</v>
      </c>
      <c r="I244" s="2">
        <v>28.352731528340076</v>
      </c>
      <c r="J244" s="47">
        <v>23.036649214659686</v>
      </c>
      <c r="K244" s="2">
        <v>4.1039671682626535</v>
      </c>
      <c r="L244" s="2">
        <v>83.333333333333343</v>
      </c>
      <c r="M244" s="60">
        <f t="shared" si="40"/>
        <v>88.903584682436872</v>
      </c>
      <c r="N244" s="60">
        <f t="shared" si="46"/>
        <v>88.114810086700615</v>
      </c>
      <c r="O244" s="3">
        <f t="shared" si="41"/>
        <v>87.640047380372991</v>
      </c>
      <c r="P244" s="60">
        <f t="shared" si="47"/>
        <v>88.463311288149796</v>
      </c>
      <c r="Q244" s="3">
        <f t="shared" si="42"/>
        <v>111.8150898070582</v>
      </c>
      <c r="R244" s="60">
        <f t="shared" si="48"/>
        <v>96.699215845088148</v>
      </c>
      <c r="S244" s="51">
        <f t="shared" si="43"/>
        <v>101.52532669779842</v>
      </c>
      <c r="T244" s="60">
        <f t="shared" si="49"/>
        <v>92.407916432086438</v>
      </c>
      <c r="U244" s="4">
        <f t="shared" si="52"/>
        <v>296.40311284666529</v>
      </c>
      <c r="V244" s="60">
        <f t="shared" si="50"/>
        <v>97.259420149813224</v>
      </c>
      <c r="W244" s="56">
        <f t="shared" si="44"/>
        <v>99.931010452587685</v>
      </c>
      <c r="X244" s="60">
        <f t="shared" si="51"/>
        <v>96.992612618684078</v>
      </c>
      <c r="Y244" s="5">
        <f t="shared" si="45"/>
        <v>93.32288107008705</v>
      </c>
      <c r="Z244" s="35">
        <v>242</v>
      </c>
    </row>
    <row r="245" spans="1:26" ht="15" customHeight="1">
      <c r="A245" s="24" t="s">
        <v>582</v>
      </c>
      <c r="B245" s="16" t="s">
        <v>583</v>
      </c>
      <c r="C245" s="16" t="s">
        <v>637</v>
      </c>
      <c r="D245" s="19"/>
      <c r="E245" s="85">
        <v>12409</v>
      </c>
      <c r="F245" s="78">
        <v>19.594705017159665</v>
      </c>
      <c r="G245" s="1">
        <v>15411</v>
      </c>
      <c r="H245" s="1">
        <v>324.41694675324675</v>
      </c>
      <c r="I245" s="2">
        <v>25.261198890655773</v>
      </c>
      <c r="J245" s="47">
        <v>22.620519159456119</v>
      </c>
      <c r="K245" s="2">
        <v>6.2454669997582402</v>
      </c>
      <c r="L245" s="2">
        <v>87.155963302752298</v>
      </c>
      <c r="M245" s="60">
        <f t="shared" si="40"/>
        <v>69.420459539649514</v>
      </c>
      <c r="N245" s="60">
        <f t="shared" si="46"/>
        <v>83.371113709635253</v>
      </c>
      <c r="O245" s="3">
        <f t="shared" si="41"/>
        <v>75.94583727951688</v>
      </c>
      <c r="P245" s="60">
        <f t="shared" si="47"/>
        <v>74.597645699705822</v>
      </c>
      <c r="Q245" s="3">
        <f t="shared" si="42"/>
        <v>125.49931758343624</v>
      </c>
      <c r="R245" s="60">
        <f t="shared" si="48"/>
        <v>109.94085900204205</v>
      </c>
      <c r="S245" s="51">
        <f t="shared" si="43"/>
        <v>103.39300000385754</v>
      </c>
      <c r="T245" s="60">
        <f t="shared" si="49"/>
        <v>93.455476769015917</v>
      </c>
      <c r="U245" s="4">
        <f t="shared" si="52"/>
        <v>194.76984567217346</v>
      </c>
      <c r="V245" s="60">
        <f t="shared" si="50"/>
        <v>93.214418565710432</v>
      </c>
      <c r="W245" s="56">
        <f t="shared" si="44"/>
        <v>104.51500175775226</v>
      </c>
      <c r="X245" s="60">
        <f t="shared" si="51"/>
        <v>104.41112496301899</v>
      </c>
      <c r="Y245" s="5">
        <f t="shared" si="45"/>
        <v>93.16510645152141</v>
      </c>
      <c r="Z245" s="35">
        <v>243</v>
      </c>
    </row>
    <row r="246" spans="1:26" ht="15" customHeight="1">
      <c r="A246" s="24" t="s">
        <v>230</v>
      </c>
      <c r="B246" s="16" t="s">
        <v>46</v>
      </c>
      <c r="C246" s="16" t="s">
        <v>636</v>
      </c>
      <c r="D246" s="16" t="s">
        <v>650</v>
      </c>
      <c r="E246" s="85">
        <v>60174</v>
      </c>
      <c r="F246" s="78">
        <v>14.39951188095319</v>
      </c>
      <c r="G246" s="1">
        <v>20518</v>
      </c>
      <c r="H246" s="1">
        <v>491.53131138613867</v>
      </c>
      <c r="I246" s="6">
        <v>28.747323017027316</v>
      </c>
      <c r="J246" s="47">
        <v>26.233138715522447</v>
      </c>
      <c r="K246" s="6">
        <v>17.790075447867849</v>
      </c>
      <c r="L246" s="6">
        <v>82.65993265993265</v>
      </c>
      <c r="M246" s="60">
        <f t="shared" si="40"/>
        <v>94.466634569355634</v>
      </c>
      <c r="N246" s="60">
        <f t="shared" si="46"/>
        <v>89.469285788140098</v>
      </c>
      <c r="O246" s="3">
        <f t="shared" si="41"/>
        <v>101.11327553702728</v>
      </c>
      <c r="P246" s="60">
        <f t="shared" si="47"/>
        <v>104.43833434706502</v>
      </c>
      <c r="Q246" s="3">
        <f t="shared" si="42"/>
        <v>110.28029358556199</v>
      </c>
      <c r="R246" s="60">
        <f t="shared" si="48"/>
        <v>95.214059048825504</v>
      </c>
      <c r="S246" s="51">
        <f t="shared" si="43"/>
        <v>89.154537049621496</v>
      </c>
      <c r="T246" s="60">
        <f t="shared" si="49"/>
        <v>85.469257229812726</v>
      </c>
      <c r="U246" s="4">
        <f t="shared" si="52"/>
        <v>68.376811962276093</v>
      </c>
      <c r="V246" s="60">
        <f t="shared" si="50"/>
        <v>88.18397887022843</v>
      </c>
      <c r="W246" s="56">
        <f t="shared" si="44"/>
        <v>99.123487135799081</v>
      </c>
      <c r="X246" s="60">
        <f t="shared" si="51"/>
        <v>95.685755494591106</v>
      </c>
      <c r="Y246" s="5">
        <f t="shared" si="45"/>
        <v>93.076778463110472</v>
      </c>
      <c r="Z246" s="35">
        <v>244</v>
      </c>
    </row>
    <row r="247" spans="1:26" ht="15" customHeight="1">
      <c r="A247" s="24" t="s">
        <v>71</v>
      </c>
      <c r="B247" s="16" t="s">
        <v>72</v>
      </c>
      <c r="C247" s="16" t="s">
        <v>637</v>
      </c>
      <c r="D247" s="16"/>
      <c r="E247" s="85">
        <v>227</v>
      </c>
      <c r="F247" s="78">
        <v>7.4626865671641784</v>
      </c>
      <c r="G247" s="11">
        <v>18266.713387975688</v>
      </c>
      <c r="H247" s="11" t="s">
        <v>603</v>
      </c>
      <c r="I247" s="12">
        <v>25.492504611419903</v>
      </c>
      <c r="J247" s="49">
        <v>24.74</v>
      </c>
      <c r="K247" s="2">
        <v>5.7268722466960353</v>
      </c>
      <c r="L247" s="2">
        <v>66.666666666666657</v>
      </c>
      <c r="M247" s="60">
        <f t="shared" si="40"/>
        <v>182.27663919590339</v>
      </c>
      <c r="N247" s="60">
        <f t="shared" si="46"/>
        <v>110.84901813417243</v>
      </c>
      <c r="O247" s="3">
        <f t="shared" si="41"/>
        <v>90.018872402490047</v>
      </c>
      <c r="P247" s="60">
        <f t="shared" si="47"/>
        <v>91.283851706496066</v>
      </c>
      <c r="Q247" s="3">
        <f t="shared" si="42"/>
        <v>124.36060208444837</v>
      </c>
      <c r="R247" s="60">
        <f t="shared" si="48"/>
        <v>108.83897261566381</v>
      </c>
      <c r="S247" s="51">
        <f t="shared" si="43"/>
        <v>94.535300628169196</v>
      </c>
      <c r="T247" s="60">
        <f t="shared" si="49"/>
        <v>88.487276756565507</v>
      </c>
      <c r="U247" s="4">
        <f t="shared" si="52"/>
        <v>212.40715547572245</v>
      </c>
      <c r="V247" s="60">
        <f t="shared" si="50"/>
        <v>93.916383070818597</v>
      </c>
      <c r="W247" s="56">
        <f t="shared" si="44"/>
        <v>79.944808362070134</v>
      </c>
      <c r="X247" s="60">
        <f t="shared" si="51"/>
        <v>64.647898797383846</v>
      </c>
      <c r="Y247" s="5">
        <f t="shared" si="45"/>
        <v>93.003900180183365</v>
      </c>
      <c r="Z247" s="35">
        <v>245</v>
      </c>
    </row>
    <row r="248" spans="1:26" ht="15" customHeight="1">
      <c r="A248" s="24" t="s">
        <v>269</v>
      </c>
      <c r="B248" s="16" t="s">
        <v>270</v>
      </c>
      <c r="C248" s="16" t="s">
        <v>639</v>
      </c>
      <c r="D248" s="16"/>
      <c r="E248" s="85">
        <v>2282</v>
      </c>
      <c r="F248" s="78">
        <v>19.691119691119692</v>
      </c>
      <c r="G248" s="1">
        <v>17788</v>
      </c>
      <c r="H248" s="1">
        <v>429.09089999999998</v>
      </c>
      <c r="I248" s="2">
        <v>28.946991230042723</v>
      </c>
      <c r="J248" s="47">
        <v>17.293233082706767</v>
      </c>
      <c r="K248" s="2">
        <v>5.7843996494303243</v>
      </c>
      <c r="L248" s="2">
        <v>77.777777777777786</v>
      </c>
      <c r="M248" s="60">
        <f t="shared" si="40"/>
        <v>69.080552460841346</v>
      </c>
      <c r="N248" s="60">
        <f t="shared" si="46"/>
        <v>83.288354092455563</v>
      </c>
      <c r="O248" s="3">
        <f t="shared" si="41"/>
        <v>87.659759491794574</v>
      </c>
      <c r="P248" s="60">
        <f t="shared" si="47"/>
        <v>88.486683670094067</v>
      </c>
      <c r="Q248" s="3">
        <f t="shared" si="42"/>
        <v>109.51961110301815</v>
      </c>
      <c r="R248" s="60">
        <f t="shared" si="48"/>
        <v>94.477979077474899</v>
      </c>
      <c r="S248" s="51">
        <f t="shared" si="43"/>
        <v>135.24384517084368</v>
      </c>
      <c r="T248" s="60">
        <f t="shared" si="49"/>
        <v>111.32031532850695</v>
      </c>
      <c r="U248" s="4">
        <f t="shared" si="52"/>
        <v>210.29470946278141</v>
      </c>
      <c r="V248" s="60">
        <f t="shared" si="50"/>
        <v>93.832307770415156</v>
      </c>
      <c r="W248" s="56">
        <f t="shared" si="44"/>
        <v>93.268943089081844</v>
      </c>
      <c r="X248" s="60">
        <f t="shared" si="51"/>
        <v>86.211041344917348</v>
      </c>
      <c r="Y248" s="5">
        <f t="shared" si="45"/>
        <v>92.936113547310669</v>
      </c>
      <c r="Z248" s="35">
        <v>246</v>
      </c>
    </row>
    <row r="249" spans="1:26" ht="15" customHeight="1">
      <c r="A249" s="24" t="s">
        <v>524</v>
      </c>
      <c r="B249" s="16" t="s">
        <v>525</v>
      </c>
      <c r="C249" s="16" t="s">
        <v>635</v>
      </c>
      <c r="D249" s="19"/>
      <c r="E249" s="85">
        <v>3446</v>
      </c>
      <c r="F249" s="78">
        <v>10.456651224354733</v>
      </c>
      <c r="G249" s="1">
        <v>20446</v>
      </c>
      <c r="H249" s="1">
        <v>454.51219756097566</v>
      </c>
      <c r="I249" s="6">
        <v>26.675860171826805</v>
      </c>
      <c r="J249" s="47">
        <v>22.108843537414966</v>
      </c>
      <c r="K249" s="6">
        <v>4.4109112013929188</v>
      </c>
      <c r="L249" s="6">
        <v>64.285714285714292</v>
      </c>
      <c r="M249" s="60">
        <f t="shared" si="40"/>
        <v>130.08690809796428</v>
      </c>
      <c r="N249" s="60">
        <f t="shared" si="46"/>
        <v>98.142009555471191</v>
      </c>
      <c r="O249" s="3">
        <f t="shared" si="41"/>
        <v>100.75845753143872</v>
      </c>
      <c r="P249" s="60">
        <f t="shared" si="47"/>
        <v>104.01763147206799</v>
      </c>
      <c r="Q249" s="3">
        <f t="shared" si="42"/>
        <v>118.84389862955453</v>
      </c>
      <c r="R249" s="60">
        <f t="shared" si="48"/>
        <v>103.50069414308973</v>
      </c>
      <c r="S249" s="51">
        <f t="shared" si="43"/>
        <v>105.78587403646559</v>
      </c>
      <c r="T249" s="60">
        <f t="shared" si="49"/>
        <v>94.797617238495533</v>
      </c>
      <c r="U249" s="4">
        <f t="shared" si="52"/>
        <v>275.77717803737005</v>
      </c>
      <c r="V249" s="60">
        <f t="shared" si="50"/>
        <v>96.438508441504595</v>
      </c>
      <c r="W249" s="56">
        <f t="shared" si="44"/>
        <v>77.089636634853363</v>
      </c>
      <c r="X249" s="60">
        <f t="shared" si="51"/>
        <v>60.027225394340981</v>
      </c>
      <c r="Y249" s="5">
        <f t="shared" si="45"/>
        <v>92.820614374161664</v>
      </c>
      <c r="Z249" s="35">
        <v>247</v>
      </c>
    </row>
    <row r="250" spans="1:26" ht="15" customHeight="1">
      <c r="A250" s="24" t="s">
        <v>596</v>
      </c>
      <c r="B250" s="16" t="s">
        <v>597</v>
      </c>
      <c r="C250" s="16" t="s">
        <v>636</v>
      </c>
      <c r="D250" s="16"/>
      <c r="E250" s="85">
        <v>5217</v>
      </c>
      <c r="F250" s="78">
        <v>10.305174701459531</v>
      </c>
      <c r="G250" s="1">
        <v>23155</v>
      </c>
      <c r="H250" s="1">
        <v>757.14621034482752</v>
      </c>
      <c r="I250" s="2">
        <v>39.238844846201381</v>
      </c>
      <c r="J250" s="47">
        <v>19.758064516129032</v>
      </c>
      <c r="K250" s="2">
        <v>3.4119225608587307</v>
      </c>
      <c r="L250" s="2">
        <v>69.387755102040813</v>
      </c>
      <c r="M250" s="60">
        <f t="shared" si="40"/>
        <v>131.99906515339745</v>
      </c>
      <c r="N250" s="60">
        <f t="shared" si="46"/>
        <v>98.607576163998374</v>
      </c>
      <c r="O250" s="3">
        <f t="shared" si="41"/>
        <v>114.1084849917081</v>
      </c>
      <c r="P250" s="60">
        <f t="shared" si="47"/>
        <v>119.84657714383147</v>
      </c>
      <c r="Q250" s="3">
        <f t="shared" si="42"/>
        <v>80.793999786251646</v>
      </c>
      <c r="R250" s="60">
        <f t="shared" si="48"/>
        <v>66.681431056066799</v>
      </c>
      <c r="S250" s="51">
        <f t="shared" si="43"/>
        <v>118.37208728778462</v>
      </c>
      <c r="T250" s="60">
        <f t="shared" si="49"/>
        <v>101.85710550737205</v>
      </c>
      <c r="U250" s="4">
        <f t="shared" si="52"/>
        <v>356.52293450277125</v>
      </c>
      <c r="V250" s="60">
        <f t="shared" si="50"/>
        <v>99.652187602791074</v>
      </c>
      <c r="W250" s="56">
        <f t="shared" si="44"/>
        <v>83.207861764603607</v>
      </c>
      <c r="X250" s="60">
        <f t="shared" si="51"/>
        <v>69.928668400861426</v>
      </c>
      <c r="Y250" s="5">
        <f t="shared" si="45"/>
        <v>92.762257645820185</v>
      </c>
      <c r="Z250" s="35">
        <v>248</v>
      </c>
    </row>
    <row r="251" spans="1:26" ht="15" customHeight="1">
      <c r="A251" s="24" t="s">
        <v>576</v>
      </c>
      <c r="B251" s="16" t="s">
        <v>49</v>
      </c>
      <c r="C251" s="16" t="s">
        <v>635</v>
      </c>
      <c r="D251" s="19" t="s">
        <v>650</v>
      </c>
      <c r="E251" s="85">
        <v>43287</v>
      </c>
      <c r="F251" s="78">
        <v>12.643025591754739</v>
      </c>
      <c r="G251" s="1">
        <v>19408</v>
      </c>
      <c r="H251" s="1">
        <v>441.23613855243724</v>
      </c>
      <c r="I251" s="2">
        <v>27.281706835476331</v>
      </c>
      <c r="J251" s="47">
        <v>34.852695942190103</v>
      </c>
      <c r="K251" s="2">
        <v>22.877538290941853</v>
      </c>
      <c r="L251" s="2">
        <v>86.352941176470594</v>
      </c>
      <c r="M251" s="60">
        <f t="shared" si="40"/>
        <v>107.59081494877414</v>
      </c>
      <c r="N251" s="60">
        <f t="shared" si="46"/>
        <v>92.664724223274689</v>
      </c>
      <c r="O251" s="3">
        <f t="shared" si="41"/>
        <v>95.643164617537053</v>
      </c>
      <c r="P251" s="60">
        <f t="shared" si="47"/>
        <v>97.952498357527375</v>
      </c>
      <c r="Q251" s="3">
        <f t="shared" si="42"/>
        <v>116.20472433177233</v>
      </c>
      <c r="R251" s="60">
        <f t="shared" si="48"/>
        <v>100.94687781882755</v>
      </c>
      <c r="S251" s="51">
        <f t="shared" si="43"/>
        <v>67.105378057991871</v>
      </c>
      <c r="T251" s="60">
        <f t="shared" si="49"/>
        <v>73.10209197272556</v>
      </c>
      <c r="U251" s="4">
        <f t="shared" si="52"/>
        <v>53.171308390955602</v>
      </c>
      <c r="V251" s="60">
        <f t="shared" si="50"/>
        <v>87.578800194554503</v>
      </c>
      <c r="W251" s="56">
        <f t="shared" si="44"/>
        <v>103.55204000781086</v>
      </c>
      <c r="X251" s="60">
        <f t="shared" si="51"/>
        <v>102.85271371101376</v>
      </c>
      <c r="Y251" s="5">
        <f t="shared" si="45"/>
        <v>92.516284379653897</v>
      </c>
      <c r="Z251" s="35">
        <v>249</v>
      </c>
    </row>
    <row r="252" spans="1:26" ht="15" customHeight="1">
      <c r="A252" s="27" t="s">
        <v>347</v>
      </c>
      <c r="B252" s="19" t="s">
        <v>348</v>
      </c>
      <c r="C252" s="19" t="s">
        <v>643</v>
      </c>
      <c r="D252" s="16"/>
      <c r="E252" s="87">
        <v>8300</v>
      </c>
      <c r="F252" s="78">
        <v>12.168084557875741</v>
      </c>
      <c r="G252" s="1">
        <v>18734</v>
      </c>
      <c r="H252" s="1">
        <v>521.75688441558441</v>
      </c>
      <c r="I252" s="2">
        <v>33.420959821645205</v>
      </c>
      <c r="J252" s="47">
        <v>15.309446254071663</v>
      </c>
      <c r="K252" s="2">
        <v>5.6144578313253017</v>
      </c>
      <c r="L252" s="2">
        <v>70.3125</v>
      </c>
      <c r="M252" s="60">
        <f t="shared" si="40"/>
        <v>111.79026742994391</v>
      </c>
      <c r="N252" s="60">
        <f t="shared" si="46"/>
        <v>93.68719507302734</v>
      </c>
      <c r="O252" s="3">
        <f t="shared" si="41"/>
        <v>92.321673842999758</v>
      </c>
      <c r="P252" s="60">
        <f t="shared" si="47"/>
        <v>94.01425199991624</v>
      </c>
      <c r="Q252" s="3">
        <f t="shared" si="42"/>
        <v>94.858533059350478</v>
      </c>
      <c r="R252" s="60">
        <f t="shared" si="48"/>
        <v>80.291079610219498</v>
      </c>
      <c r="S252" s="51">
        <f t="shared" si="43"/>
        <v>152.76864353724639</v>
      </c>
      <c r="T252" s="60">
        <f t="shared" si="49"/>
        <v>121.14980939568248</v>
      </c>
      <c r="U252" s="4">
        <f t="shared" si="52"/>
        <v>216.66003739606407</v>
      </c>
      <c r="V252" s="60">
        <f t="shared" si="50"/>
        <v>94.085647668750383</v>
      </c>
      <c r="W252" s="56">
        <f t="shared" si="44"/>
        <v>84.316790069370853</v>
      </c>
      <c r="X252" s="60">
        <f t="shared" si="51"/>
        <v>71.723304945793274</v>
      </c>
      <c r="Y252" s="5">
        <f t="shared" si="45"/>
        <v>92.491881448898198</v>
      </c>
      <c r="Z252" s="35">
        <v>250</v>
      </c>
    </row>
    <row r="253" spans="1:26" ht="15" customHeight="1">
      <c r="A253" s="24" t="s">
        <v>241</v>
      </c>
      <c r="B253" s="16" t="s">
        <v>242</v>
      </c>
      <c r="C253" s="16" t="s">
        <v>637</v>
      </c>
      <c r="D253" s="16"/>
      <c r="E253" s="85">
        <v>831</v>
      </c>
      <c r="F253" s="78">
        <v>9.4707520891364894</v>
      </c>
      <c r="G253" s="11">
        <v>18266.713387975688</v>
      </c>
      <c r="H253" s="1">
        <v>353.63636363636363</v>
      </c>
      <c r="I253" s="12">
        <v>25.492504611419903</v>
      </c>
      <c r="J253" s="47">
        <v>32.857142857142854</v>
      </c>
      <c r="K253" s="6">
        <v>2.6474127557160045</v>
      </c>
      <c r="L253" s="6">
        <v>71.428571428571431</v>
      </c>
      <c r="M253" s="60">
        <f t="shared" si="40"/>
        <v>143.62887065700025</v>
      </c>
      <c r="N253" s="60">
        <f t="shared" si="46"/>
        <v>101.43916841776155</v>
      </c>
      <c r="O253" s="3">
        <f t="shared" si="41"/>
        <v>90.018872402490047</v>
      </c>
      <c r="P253" s="60">
        <f t="shared" si="47"/>
        <v>91.283851706496066</v>
      </c>
      <c r="Q253" s="3">
        <f t="shared" si="42"/>
        <v>124.36060208444837</v>
      </c>
      <c r="R253" s="60">
        <f t="shared" si="48"/>
        <v>108.83897261566381</v>
      </c>
      <c r="S253" s="51">
        <f t="shared" si="43"/>
        <v>71.180971142549311</v>
      </c>
      <c r="T253" s="60">
        <f t="shared" si="49"/>
        <v>75.388053682943081</v>
      </c>
      <c r="U253" s="4">
        <f t="shared" si="52"/>
        <v>459.47827404970565</v>
      </c>
      <c r="V253" s="60">
        <f t="shared" si="50"/>
        <v>103.74980763545409</v>
      </c>
      <c r="W253" s="56">
        <f t="shared" si="44"/>
        <v>85.655151816503732</v>
      </c>
      <c r="X253" s="60">
        <f t="shared" si="51"/>
        <v>73.889245603469647</v>
      </c>
      <c r="Y253" s="5">
        <f t="shared" si="45"/>
        <v>92.431516610298033</v>
      </c>
      <c r="Z253" s="35">
        <v>251</v>
      </c>
    </row>
    <row r="254" spans="1:26" ht="15" customHeight="1">
      <c r="A254" s="24" t="s">
        <v>416</v>
      </c>
      <c r="B254" s="16" t="s">
        <v>417</v>
      </c>
      <c r="C254" s="16" t="s">
        <v>636</v>
      </c>
      <c r="D254" s="19"/>
      <c r="E254" s="85">
        <v>5968</v>
      </c>
      <c r="F254" s="78">
        <v>13.564547206165702</v>
      </c>
      <c r="G254" s="1">
        <v>19218</v>
      </c>
      <c r="H254" s="1">
        <v>398.72751005291008</v>
      </c>
      <c r="I254" s="2">
        <v>24.897128320506408</v>
      </c>
      <c r="J254" s="47">
        <v>26.819923371647509</v>
      </c>
      <c r="K254" s="2">
        <v>10.924932975871315</v>
      </c>
      <c r="L254" s="2">
        <v>75</v>
      </c>
      <c r="M254" s="60">
        <f t="shared" si="40"/>
        <v>100.28152109764444</v>
      </c>
      <c r="N254" s="60">
        <f t="shared" si="46"/>
        <v>90.885077964966584</v>
      </c>
      <c r="O254" s="3">
        <f t="shared" si="41"/>
        <v>94.706839325011714</v>
      </c>
      <c r="P254" s="60">
        <f t="shared" si="47"/>
        <v>96.842310215174109</v>
      </c>
      <c r="Q254" s="3">
        <f t="shared" si="42"/>
        <v>127.33449341246246</v>
      </c>
      <c r="R254" s="60">
        <f t="shared" si="48"/>
        <v>111.71668032388388</v>
      </c>
      <c r="S254" s="51">
        <f t="shared" si="43"/>
        <v>87.203953014025203</v>
      </c>
      <c r="T254" s="60">
        <f t="shared" si="49"/>
        <v>84.375193046901572</v>
      </c>
      <c r="U254" s="4">
        <f t="shared" si="52"/>
        <v>111.3442660362453</v>
      </c>
      <c r="V254" s="60">
        <f t="shared" si="50"/>
        <v>89.894082506822826</v>
      </c>
      <c r="W254" s="56">
        <f t="shared" si="44"/>
        <v>89.937909407328917</v>
      </c>
      <c r="X254" s="60">
        <f t="shared" si="51"/>
        <v>80.820255708033969</v>
      </c>
      <c r="Y254" s="5">
        <f t="shared" si="45"/>
        <v>92.422266627630492</v>
      </c>
      <c r="Z254" s="35">
        <v>252</v>
      </c>
    </row>
    <row r="255" spans="1:26" ht="15" customHeight="1">
      <c r="A255" s="24" t="s">
        <v>537</v>
      </c>
      <c r="B255" s="16" t="s">
        <v>538</v>
      </c>
      <c r="C255" s="16" t="s">
        <v>636</v>
      </c>
      <c r="D255" s="16"/>
      <c r="E255" s="85">
        <v>316</v>
      </c>
      <c r="F255" s="78">
        <v>17.557251908396946</v>
      </c>
      <c r="G255" s="11">
        <v>20276.486029254818</v>
      </c>
      <c r="H255" s="11" t="s">
        <v>603</v>
      </c>
      <c r="I255" s="12">
        <v>31.234535477846823</v>
      </c>
      <c r="J255" s="47">
        <v>25</v>
      </c>
      <c r="K255" s="6">
        <v>5.6962025316455698</v>
      </c>
      <c r="L255" s="12">
        <v>83.62</v>
      </c>
      <c r="M255" s="60">
        <f t="shared" si="40"/>
        <v>77.476443006694822</v>
      </c>
      <c r="N255" s="60">
        <f t="shared" si="46"/>
        <v>85.332561850334002</v>
      </c>
      <c r="O255" s="3">
        <f t="shared" si="41"/>
        <v>99.923087961727575</v>
      </c>
      <c r="P255" s="60">
        <f t="shared" si="47"/>
        <v>103.02714515478101</v>
      </c>
      <c r="Q255" s="3">
        <f t="shared" si="42"/>
        <v>101.49865120822025</v>
      </c>
      <c r="R255" s="60">
        <f t="shared" si="48"/>
        <v>86.716438533221833</v>
      </c>
      <c r="S255" s="51">
        <f t="shared" si="43"/>
        <v>93.552133501636234</v>
      </c>
      <c r="T255" s="60">
        <f t="shared" si="49"/>
        <v>87.935827590917768</v>
      </c>
      <c r="U255" s="4">
        <f t="shared" si="52"/>
        <v>213.5508063373147</v>
      </c>
      <c r="V255" s="60">
        <f t="shared" si="50"/>
        <v>93.961900347547072</v>
      </c>
      <c r="W255" s="56">
        <f t="shared" si="44"/>
        <v>100.27477312854458</v>
      </c>
      <c r="X255" s="60">
        <f t="shared" si="51"/>
        <v>97.548941696410438</v>
      </c>
      <c r="Y255" s="5">
        <f t="shared" si="45"/>
        <v>92.420469195535347</v>
      </c>
      <c r="Z255" s="35">
        <v>253</v>
      </c>
    </row>
    <row r="256" spans="1:26" ht="15" customHeight="1">
      <c r="A256" s="24" t="s">
        <v>512</v>
      </c>
      <c r="B256" s="16" t="s">
        <v>513</v>
      </c>
      <c r="C256" s="16" t="s">
        <v>633</v>
      </c>
      <c r="D256" s="16" t="s">
        <v>650</v>
      </c>
      <c r="E256" s="85">
        <v>9235</v>
      </c>
      <c r="F256" s="78">
        <v>16.466466466466468</v>
      </c>
      <c r="G256" s="1">
        <v>17133</v>
      </c>
      <c r="H256" s="1">
        <v>342.03757345132743</v>
      </c>
      <c r="I256" s="2">
        <v>23.956405074510762</v>
      </c>
      <c r="J256" s="47">
        <v>27.029914529914528</v>
      </c>
      <c r="K256" s="2">
        <v>10.341093665403358</v>
      </c>
      <c r="L256" s="2">
        <v>81.05263157894737</v>
      </c>
      <c r="M256" s="60">
        <f t="shared" si="40"/>
        <v>82.608702334848914</v>
      </c>
      <c r="N256" s="60">
        <f t="shared" si="46"/>
        <v>86.582149881140097</v>
      </c>
      <c r="O256" s="3">
        <f t="shared" si="41"/>
        <v>84.43190124650981</v>
      </c>
      <c r="P256" s="60">
        <f t="shared" si="47"/>
        <v>84.659456126718268</v>
      </c>
      <c r="Q256" s="3">
        <f t="shared" si="42"/>
        <v>132.3346809446742</v>
      </c>
      <c r="R256" s="60">
        <f t="shared" si="48"/>
        <v>116.55514838371053</v>
      </c>
      <c r="S256" s="51">
        <f t="shared" si="43"/>
        <v>86.526479207046961</v>
      </c>
      <c r="T256" s="60">
        <f t="shared" si="49"/>
        <v>83.995204380148863</v>
      </c>
      <c r="U256" s="4">
        <f t="shared" si="52"/>
        <v>117.63056046607402</v>
      </c>
      <c r="V256" s="60">
        <f t="shared" si="50"/>
        <v>90.144276873625358</v>
      </c>
      <c r="W256" s="56">
        <f t="shared" si="44"/>
        <v>97.196056482306332</v>
      </c>
      <c r="X256" s="60">
        <f t="shared" si="51"/>
        <v>92.566493885242991</v>
      </c>
      <c r="Y256" s="5">
        <f t="shared" si="45"/>
        <v>92.417121588431016</v>
      </c>
      <c r="Z256" s="35">
        <v>254</v>
      </c>
    </row>
    <row r="257" spans="1:26" ht="15" customHeight="1">
      <c r="A257" s="24" t="s">
        <v>113</v>
      </c>
      <c r="B257" s="16" t="s">
        <v>114</v>
      </c>
      <c r="C257" s="16" t="s">
        <v>634</v>
      </c>
      <c r="D257" s="16"/>
      <c r="E257" s="85">
        <v>2766</v>
      </c>
      <c r="F257" s="78">
        <v>13.078291814946619</v>
      </c>
      <c r="G257" s="1">
        <v>23808</v>
      </c>
      <c r="H257" s="1">
        <v>680.34246575342468</v>
      </c>
      <c r="I257" s="2">
        <v>34.291454927087941</v>
      </c>
      <c r="J257" s="47">
        <v>18.888888888888889</v>
      </c>
      <c r="K257" s="2">
        <v>15.256688358640636</v>
      </c>
      <c r="L257" s="2">
        <v>68</v>
      </c>
      <c r="M257" s="60">
        <f t="shared" si="40"/>
        <v>104.0100225688879</v>
      </c>
      <c r="N257" s="60">
        <f t="shared" si="46"/>
        <v>91.792882990669469</v>
      </c>
      <c r="O257" s="3">
        <f t="shared" si="41"/>
        <v>117.32648718128206</v>
      </c>
      <c r="P257" s="60">
        <f t="shared" si="47"/>
        <v>123.66211849623514</v>
      </c>
      <c r="Q257" s="3">
        <f t="shared" si="42"/>
        <v>92.450531155867097</v>
      </c>
      <c r="R257" s="60">
        <f t="shared" si="48"/>
        <v>77.960958945154673</v>
      </c>
      <c r="S257" s="51">
        <f t="shared" si="43"/>
        <v>123.81900022275384</v>
      </c>
      <c r="T257" s="60">
        <f t="shared" si="49"/>
        <v>104.91222758405999</v>
      </c>
      <c r="U257" s="4">
        <f t="shared" si="52"/>
        <v>79.730844276218008</v>
      </c>
      <c r="V257" s="60">
        <f t="shared" si="50"/>
        <v>88.635869082682163</v>
      </c>
      <c r="W257" s="56">
        <f t="shared" si="44"/>
        <v>81.54370452931154</v>
      </c>
      <c r="X257" s="60">
        <f t="shared" si="51"/>
        <v>67.23547590308786</v>
      </c>
      <c r="Y257" s="5">
        <f t="shared" si="45"/>
        <v>92.366588833648223</v>
      </c>
      <c r="Z257" s="35">
        <v>255</v>
      </c>
    </row>
    <row r="258" spans="1:26">
      <c r="A258" s="24" t="s">
        <v>455</v>
      </c>
      <c r="B258" s="16" t="s">
        <v>27</v>
      </c>
      <c r="C258" s="16" t="s">
        <v>642</v>
      </c>
      <c r="D258" s="16" t="s">
        <v>650</v>
      </c>
      <c r="E258" s="85">
        <v>29842</v>
      </c>
      <c r="F258" s="78">
        <v>16.821044831419044</v>
      </c>
      <c r="G258" s="1">
        <v>21029</v>
      </c>
      <c r="H258" s="1">
        <v>567.60058424507656</v>
      </c>
      <c r="I258" s="2">
        <v>32.389590617437435</v>
      </c>
      <c r="J258" s="47">
        <v>22.592152199762189</v>
      </c>
      <c r="K258" s="2">
        <v>10.991220427585283</v>
      </c>
      <c r="L258" s="2">
        <v>81.597222222222229</v>
      </c>
      <c r="M258" s="60">
        <f t="shared" si="40"/>
        <v>80.867356366254057</v>
      </c>
      <c r="N258" s="60">
        <f t="shared" si="46"/>
        <v>86.158171874434188</v>
      </c>
      <c r="O258" s="3">
        <f t="shared" si="41"/>
        <v>103.63149777113493</v>
      </c>
      <c r="P258" s="60">
        <f t="shared" si="47"/>
        <v>107.42415614044675</v>
      </c>
      <c r="Q258" s="3">
        <f t="shared" si="42"/>
        <v>97.879076631798981</v>
      </c>
      <c r="R258" s="60">
        <f t="shared" si="48"/>
        <v>83.213930704194809</v>
      </c>
      <c r="S258" s="51">
        <f t="shared" si="43"/>
        <v>103.52282141431061</v>
      </c>
      <c r="T258" s="60">
        <f t="shared" si="49"/>
        <v>93.528292373347625</v>
      </c>
      <c r="U258" s="4">
        <f t="shared" si="52"/>
        <v>110.67275483263218</v>
      </c>
      <c r="V258" s="60">
        <f t="shared" si="50"/>
        <v>89.867356377102979</v>
      </c>
      <c r="W258" s="56">
        <f t="shared" si="44"/>
        <v>97.849114401492102</v>
      </c>
      <c r="X258" s="60">
        <f t="shared" si="51"/>
        <v>93.623371595631966</v>
      </c>
      <c r="Y258" s="5">
        <f t="shared" si="45"/>
        <v>92.302546510859713</v>
      </c>
      <c r="Z258" s="35">
        <v>256</v>
      </c>
    </row>
    <row r="259" spans="1:26" ht="15" customHeight="1">
      <c r="A259" s="25" t="s">
        <v>276</v>
      </c>
      <c r="B259" s="17" t="s">
        <v>277</v>
      </c>
      <c r="C259" s="17" t="s">
        <v>633</v>
      </c>
      <c r="D259" s="20"/>
      <c r="E259" s="86">
        <v>2867</v>
      </c>
      <c r="F259" s="78">
        <v>14.296875</v>
      </c>
      <c r="G259" s="1">
        <v>17283</v>
      </c>
      <c r="H259" s="1">
        <v>331.33774266666671</v>
      </c>
      <c r="I259" s="2">
        <v>23.005571440143495</v>
      </c>
      <c r="J259" s="47">
        <v>21.926910299003321</v>
      </c>
      <c r="K259" s="2">
        <v>8.4757586327171257</v>
      </c>
      <c r="L259" s="2">
        <v>69.565217391304344</v>
      </c>
      <c r="M259" s="60">
        <f t="shared" ref="M259:M318" si="53">F$319*100/F259</f>
        <v>95.14480799720917</v>
      </c>
      <c r="N259" s="60">
        <f t="shared" si="46"/>
        <v>89.634405542242888</v>
      </c>
      <c r="O259" s="3">
        <f t="shared" si="41"/>
        <v>85.171105424819302</v>
      </c>
      <c r="P259" s="60">
        <f t="shared" si="47"/>
        <v>85.535920449628762</v>
      </c>
      <c r="Q259" s="3">
        <f t="shared" ref="Q259:Q318" si="54">I$319*100/I259</f>
        <v>137.80415019749589</v>
      </c>
      <c r="R259" s="60">
        <f t="shared" si="48"/>
        <v>121.84772033496209</v>
      </c>
      <c r="S259" s="51">
        <f t="shared" ref="S259:S318" si="55">J$319*100/J259</f>
        <v>106.66360675754738</v>
      </c>
      <c r="T259" s="60">
        <f t="shared" si="49"/>
        <v>95.28992924083957</v>
      </c>
      <c r="U259" s="4">
        <f t="shared" si="52"/>
        <v>143.51855643907203</v>
      </c>
      <c r="V259" s="60">
        <f t="shared" si="50"/>
        <v>91.174618489429534</v>
      </c>
      <c r="W259" s="56">
        <f t="shared" ref="W259:W318" si="56">L259*100/L$319</f>
        <v>83.42066959520362</v>
      </c>
      <c r="X259" s="60">
        <f t="shared" si="51"/>
        <v>70.27306641847953</v>
      </c>
      <c r="Y259" s="5">
        <f t="shared" ref="Y259:Y318" si="57">N259*$Y$321+P259*$Y$321+R259*$Y$321+T259*$Y$321+V259*$Y$321+X259*$Y$321</f>
        <v>92.292610079263738</v>
      </c>
      <c r="Z259" s="35">
        <v>257</v>
      </c>
    </row>
    <row r="260" spans="1:26" ht="15" customHeight="1">
      <c r="A260" s="24" t="s">
        <v>581</v>
      </c>
      <c r="B260" s="16" t="s">
        <v>19</v>
      </c>
      <c r="C260" s="16" t="s">
        <v>632</v>
      </c>
      <c r="D260" s="19" t="s">
        <v>650</v>
      </c>
      <c r="E260" s="85">
        <v>65779</v>
      </c>
      <c r="F260" s="78">
        <v>13.188414981938019</v>
      </c>
      <c r="G260" s="1">
        <v>19181</v>
      </c>
      <c r="H260" s="1">
        <v>604.07595700636944</v>
      </c>
      <c r="I260" s="2">
        <v>37.79214579050327</v>
      </c>
      <c r="J260" s="47">
        <v>19.840887174541948</v>
      </c>
      <c r="K260" s="2">
        <v>8.4996731479651562</v>
      </c>
      <c r="L260" s="2">
        <v>85.810810810810807</v>
      </c>
      <c r="M260" s="60">
        <f t="shared" si="53"/>
        <v>103.14153965416166</v>
      </c>
      <c r="N260" s="60">
        <f t="shared" ref="N260:N318" si="58">(((M260-M$319)/M$320)*20)+100</f>
        <v>91.581427219280798</v>
      </c>
      <c r="O260" s="3">
        <f t="shared" si="41"/>
        <v>94.524502294362037</v>
      </c>
      <c r="P260" s="60">
        <f t="shared" ref="P260:P318" si="59">(((O260-O$319)/O$320)*20)+100</f>
        <v>96.626115682189521</v>
      </c>
      <c r="Q260" s="3">
        <f t="shared" si="54"/>
        <v>83.886827694060344</v>
      </c>
      <c r="R260" s="60">
        <f t="shared" ref="R260:R318" si="60">(((Q260-Q$319)/Q$320)*20)+100</f>
        <v>69.674228616172229</v>
      </c>
      <c r="S260" s="51">
        <f t="shared" si="55"/>
        <v>117.87796165394505</v>
      </c>
      <c r="T260" s="60">
        <f t="shared" ref="T260:T318" si="61">(((S260-S$319)/S$320)*20)+100</f>
        <v>101.57995510114674</v>
      </c>
      <c r="U260" s="4">
        <f t="shared" si="52"/>
        <v>143.11475541677515</v>
      </c>
      <c r="V260" s="60">
        <f t="shared" ref="V260:V318" si="62">(((U260-U$319)/U$320)*20)+100</f>
        <v>91.158547218474041</v>
      </c>
      <c r="W260" s="56">
        <f t="shared" si="56"/>
        <v>102.9019323849619</v>
      </c>
      <c r="X260" s="60">
        <f t="shared" ref="X260:X318" si="63">(((W260-W$319)/W$320)*20)+100</f>
        <v>101.80061061914759</v>
      </c>
      <c r="Y260" s="5">
        <f t="shared" si="57"/>
        <v>92.070147409401812</v>
      </c>
      <c r="Z260" s="35">
        <v>258</v>
      </c>
    </row>
    <row r="261" spans="1:26" ht="15" customHeight="1">
      <c r="A261" s="24" t="s">
        <v>495</v>
      </c>
      <c r="B261" s="16" t="s">
        <v>22</v>
      </c>
      <c r="C261" s="16" t="s">
        <v>643</v>
      </c>
      <c r="D261" s="16" t="s">
        <v>650</v>
      </c>
      <c r="E261" s="85">
        <v>32832</v>
      </c>
      <c r="F261" s="78">
        <v>13.104141788699641</v>
      </c>
      <c r="G261" s="1">
        <v>18820</v>
      </c>
      <c r="H261" s="1">
        <v>541.71003243967834</v>
      </c>
      <c r="I261" s="2">
        <v>34.540490910075135</v>
      </c>
      <c r="J261" s="47">
        <v>19.882755251587689</v>
      </c>
      <c r="K261" s="2">
        <v>7.8581871345029235</v>
      </c>
      <c r="L261" s="2">
        <v>82.550335570469798</v>
      </c>
      <c r="M261" s="60">
        <f t="shared" si="53"/>
        <v>103.80484649579508</v>
      </c>
      <c r="N261" s="60">
        <f t="shared" si="58"/>
        <v>91.742927298887068</v>
      </c>
      <c r="O261" s="3">
        <f t="shared" ref="O261:O318" si="64">G261*100/G$319</f>
        <v>92.745484238563861</v>
      </c>
      <c r="P261" s="60">
        <f t="shared" si="59"/>
        <v>94.516758211718255</v>
      </c>
      <c r="Q261" s="3">
        <f t="shared" si="54"/>
        <v>91.783965386317661</v>
      </c>
      <c r="R261" s="60">
        <f t="shared" si="60"/>
        <v>77.315951699933976</v>
      </c>
      <c r="S261" s="51">
        <f t="shared" si="55"/>
        <v>117.62974034265932</v>
      </c>
      <c r="T261" s="60">
        <f t="shared" si="61"/>
        <v>101.44073010947395</v>
      </c>
      <c r="U261" s="4">
        <f t="shared" si="52"/>
        <v>154.79761716956247</v>
      </c>
      <c r="V261" s="60">
        <f t="shared" si="62"/>
        <v>91.623524834668785</v>
      </c>
      <c r="W261" s="56">
        <f t="shared" si="56"/>
        <v>98.992061361086854</v>
      </c>
      <c r="X261" s="60">
        <f t="shared" si="63"/>
        <v>95.473062304931702</v>
      </c>
      <c r="Y261" s="5">
        <f t="shared" si="57"/>
        <v>92.018825743268948</v>
      </c>
      <c r="Z261" s="35">
        <v>259</v>
      </c>
    </row>
    <row r="262" spans="1:26" ht="15" customHeight="1">
      <c r="A262" s="27" t="s">
        <v>88</v>
      </c>
      <c r="B262" s="19" t="s">
        <v>89</v>
      </c>
      <c r="C262" s="19" t="s">
        <v>635</v>
      </c>
      <c r="D262" s="16"/>
      <c r="E262" s="87">
        <v>3705</v>
      </c>
      <c r="F262" s="78">
        <v>11.979695431472081</v>
      </c>
      <c r="G262" s="1">
        <v>15727</v>
      </c>
      <c r="H262" s="1">
        <v>358.83946545454546</v>
      </c>
      <c r="I262" s="2">
        <v>27.380133435839927</v>
      </c>
      <c r="J262" s="47">
        <v>24.637681159420293</v>
      </c>
      <c r="K262" s="2">
        <v>8.2321187584345488</v>
      </c>
      <c r="L262" s="2">
        <v>85.294117647058826</v>
      </c>
      <c r="M262" s="60">
        <f t="shared" si="53"/>
        <v>113.5482479180147</v>
      </c>
      <c r="N262" s="60">
        <f t="shared" si="58"/>
        <v>94.115223205634209</v>
      </c>
      <c r="O262" s="3">
        <f t="shared" si="64"/>
        <v>77.503094081822198</v>
      </c>
      <c r="P262" s="60">
        <f t="shared" si="59"/>
        <v>76.444063873303918</v>
      </c>
      <c r="Q262" s="3">
        <f t="shared" si="54"/>
        <v>115.78698948073638</v>
      </c>
      <c r="R262" s="60">
        <f t="shared" si="60"/>
        <v>100.54265363299589</v>
      </c>
      <c r="S262" s="51">
        <f t="shared" si="55"/>
        <v>94.927900170777932</v>
      </c>
      <c r="T262" s="60">
        <f t="shared" si="61"/>
        <v>88.707482136060591</v>
      </c>
      <c r="U262" s="4">
        <f t="shared" si="52"/>
        <v>147.76616802900514</v>
      </c>
      <c r="V262" s="60">
        <f t="shared" si="62"/>
        <v>91.34367332833807</v>
      </c>
      <c r="W262" s="56">
        <f t="shared" si="56"/>
        <v>102.28232834558975</v>
      </c>
      <c r="X262" s="60">
        <f t="shared" si="63"/>
        <v>100.7978730682488</v>
      </c>
      <c r="Y262" s="5">
        <f t="shared" si="57"/>
        <v>91.991828207430245</v>
      </c>
      <c r="Z262" s="35">
        <v>260</v>
      </c>
    </row>
    <row r="263" spans="1:26" ht="15" customHeight="1">
      <c r="A263" s="24" t="s">
        <v>531</v>
      </c>
      <c r="B263" s="16" t="s">
        <v>532</v>
      </c>
      <c r="C263" s="16" t="s">
        <v>639</v>
      </c>
      <c r="D263" s="16"/>
      <c r="E263" s="85">
        <v>2997</v>
      </c>
      <c r="F263" s="78">
        <v>9.2193308550185868</v>
      </c>
      <c r="G263" s="1">
        <v>18714</v>
      </c>
      <c r="H263" s="1">
        <v>473.86361363636365</v>
      </c>
      <c r="I263" s="2">
        <v>30.385611647089689</v>
      </c>
      <c r="J263" s="47">
        <v>26.602564102564102</v>
      </c>
      <c r="K263" s="2">
        <v>4.3376710043376709</v>
      </c>
      <c r="L263" s="2">
        <v>76.923076923076934</v>
      </c>
      <c r="M263" s="60">
        <f t="shared" si="53"/>
        <v>147.54578702364591</v>
      </c>
      <c r="N263" s="60">
        <f t="shared" si="58"/>
        <v>102.39284817096087</v>
      </c>
      <c r="O263" s="3">
        <f t="shared" si="64"/>
        <v>92.223113285891827</v>
      </c>
      <c r="P263" s="60">
        <f t="shared" si="59"/>
        <v>93.897390090194847</v>
      </c>
      <c r="Q263" s="3">
        <f t="shared" si="54"/>
        <v>104.33435597536841</v>
      </c>
      <c r="R263" s="60">
        <f t="shared" si="60"/>
        <v>89.460429004490322</v>
      </c>
      <c r="S263" s="51">
        <f t="shared" si="55"/>
        <v>87.916462808766582</v>
      </c>
      <c r="T263" s="60">
        <f t="shared" si="61"/>
        <v>84.774833068645933</v>
      </c>
      <c r="U263" s="4">
        <f t="shared" si="52"/>
        <v>280.4335880884318</v>
      </c>
      <c r="V263" s="60">
        <f t="shared" si="62"/>
        <v>96.623833449313693</v>
      </c>
      <c r="W263" s="56">
        <f t="shared" si="56"/>
        <v>92.244009648542487</v>
      </c>
      <c r="X263" s="60">
        <f t="shared" si="63"/>
        <v>84.552338072030167</v>
      </c>
      <c r="Y263" s="5">
        <f t="shared" si="57"/>
        <v>91.95027864260598</v>
      </c>
      <c r="Z263" s="35">
        <v>261</v>
      </c>
    </row>
    <row r="264" spans="1:26" ht="15" customHeight="1">
      <c r="A264" s="24" t="s">
        <v>386</v>
      </c>
      <c r="B264" s="16" t="s">
        <v>387</v>
      </c>
      <c r="C264" s="16" t="s">
        <v>634</v>
      </c>
      <c r="D264" s="16"/>
      <c r="E264" s="85">
        <v>1292</v>
      </c>
      <c r="F264" s="78">
        <v>19.223300970873787</v>
      </c>
      <c r="G264" s="1">
        <v>20906</v>
      </c>
      <c r="H264" s="1">
        <v>511.66666666666669</v>
      </c>
      <c r="I264" s="2">
        <v>29.369558978283745</v>
      </c>
      <c r="J264" s="47">
        <v>22.352941176470591</v>
      </c>
      <c r="K264" s="2">
        <v>6.1919504643962853</v>
      </c>
      <c r="L264" s="2">
        <v>75</v>
      </c>
      <c r="M264" s="60">
        <f t="shared" si="53"/>
        <v>70.761698466674389</v>
      </c>
      <c r="N264" s="60">
        <f t="shared" si="58"/>
        <v>83.697674781962107</v>
      </c>
      <c r="O264" s="3">
        <f t="shared" si="64"/>
        <v>103.02535034492115</v>
      </c>
      <c r="P264" s="60">
        <f t="shared" si="59"/>
        <v>106.70545539566015</v>
      </c>
      <c r="Q264" s="3">
        <f t="shared" si="54"/>
        <v>107.94384840647052</v>
      </c>
      <c r="R264" s="60">
        <f t="shared" si="60"/>
        <v>92.953180771812242</v>
      </c>
      <c r="S264" s="51">
        <f t="shared" si="55"/>
        <v>104.63067562682998</v>
      </c>
      <c r="T264" s="60">
        <f t="shared" si="61"/>
        <v>94.14967734917316</v>
      </c>
      <c r="U264" s="4">
        <f t="shared" si="52"/>
        <v>196.45322595651069</v>
      </c>
      <c r="V264" s="60">
        <f t="shared" si="62"/>
        <v>93.281417060456263</v>
      </c>
      <c r="W264" s="56">
        <f t="shared" si="56"/>
        <v>89.937909407328917</v>
      </c>
      <c r="X264" s="60">
        <f t="shared" si="63"/>
        <v>80.820255708033969</v>
      </c>
      <c r="Y264" s="5">
        <f t="shared" si="57"/>
        <v>91.934610177849663</v>
      </c>
      <c r="Z264" s="35">
        <v>262</v>
      </c>
    </row>
    <row r="265" spans="1:26" ht="15" customHeight="1">
      <c r="A265" s="24" t="s">
        <v>591</v>
      </c>
      <c r="B265" s="16" t="s">
        <v>40</v>
      </c>
      <c r="C265" s="16" t="s">
        <v>642</v>
      </c>
      <c r="D265" s="16" t="s">
        <v>650</v>
      </c>
      <c r="E265" s="85">
        <v>65972</v>
      </c>
      <c r="F265" s="78">
        <v>15.689334572984459</v>
      </c>
      <c r="G265" s="1">
        <v>20377</v>
      </c>
      <c r="H265" s="1">
        <v>516.47298457869636</v>
      </c>
      <c r="I265" s="2">
        <v>30.415055282643937</v>
      </c>
      <c r="J265" s="47">
        <v>27.155771905424203</v>
      </c>
      <c r="K265" s="2">
        <v>10.583277754198752</v>
      </c>
      <c r="L265" s="2">
        <v>83.388704318936874</v>
      </c>
      <c r="M265" s="60">
        <f t="shared" si="53"/>
        <v>86.700517508075919</v>
      </c>
      <c r="N265" s="60">
        <f t="shared" si="58"/>
        <v>87.578413502638398</v>
      </c>
      <c r="O265" s="3">
        <f t="shared" si="64"/>
        <v>100.41842360941635</v>
      </c>
      <c r="P265" s="60">
        <f t="shared" si="59"/>
        <v>103.61445788352916</v>
      </c>
      <c r="Q265" s="3">
        <f t="shared" si="54"/>
        <v>104.23335393132876</v>
      </c>
      <c r="R265" s="60">
        <f t="shared" si="60"/>
        <v>89.362693637383629</v>
      </c>
      <c r="S265" s="51">
        <f t="shared" si="55"/>
        <v>86.125459651314273</v>
      </c>
      <c r="T265" s="60">
        <f t="shared" si="61"/>
        <v>83.770276294730607</v>
      </c>
      <c r="U265" s="4">
        <f t="shared" si="52"/>
        <v>114.93874317065574</v>
      </c>
      <c r="V265" s="60">
        <f t="shared" si="62"/>
        <v>90.037142610142624</v>
      </c>
      <c r="W265" s="56">
        <f t="shared" si="56"/>
        <v>99.997409795081083</v>
      </c>
      <c r="X265" s="60">
        <f t="shared" si="63"/>
        <v>97.100070139685045</v>
      </c>
      <c r="Y265" s="5">
        <f t="shared" si="57"/>
        <v>91.910509011351564</v>
      </c>
      <c r="Z265" s="35">
        <v>263</v>
      </c>
    </row>
    <row r="266" spans="1:26" ht="15" customHeight="1">
      <c r="A266" s="24" t="s">
        <v>376</v>
      </c>
      <c r="B266" s="16" t="s">
        <v>41</v>
      </c>
      <c r="C266" s="16" t="s">
        <v>643</v>
      </c>
      <c r="D266" s="16" t="s">
        <v>650</v>
      </c>
      <c r="E266" s="85">
        <v>208246</v>
      </c>
      <c r="F266" s="78">
        <v>14.391780182775305</v>
      </c>
      <c r="G266" s="1">
        <v>19750</v>
      </c>
      <c r="H266" s="1">
        <v>507.99411600329398</v>
      </c>
      <c r="I266" s="2">
        <v>30.865465276149507</v>
      </c>
      <c r="J266" s="47">
        <v>25.839846782959778</v>
      </c>
      <c r="K266" s="2">
        <v>11.316904046176157</v>
      </c>
      <c r="L266" s="2">
        <v>83.793456032719831</v>
      </c>
      <c r="M266" s="60">
        <f t="shared" si="53"/>
        <v>94.517384893297148</v>
      </c>
      <c r="N266" s="60">
        <f t="shared" si="58"/>
        <v>89.481642333922764</v>
      </c>
      <c r="O266" s="3">
        <f t="shared" si="64"/>
        <v>97.328550144082698</v>
      </c>
      <c r="P266" s="60">
        <f t="shared" si="59"/>
        <v>99.950837013763305</v>
      </c>
      <c r="Q266" s="3">
        <f t="shared" si="54"/>
        <v>102.71230949388912</v>
      </c>
      <c r="R266" s="60">
        <f t="shared" si="60"/>
        <v>87.890843855606875</v>
      </c>
      <c r="S266" s="51">
        <f t="shared" si="55"/>
        <v>90.511501758719476</v>
      </c>
      <c r="T266" s="60">
        <f t="shared" si="61"/>
        <v>86.230365932952864</v>
      </c>
      <c r="U266" s="4">
        <f t="shared" si="52"/>
        <v>107.48775802376632</v>
      </c>
      <c r="V266" s="60">
        <f t="shared" si="62"/>
        <v>89.74059358087105</v>
      </c>
      <c r="W266" s="56">
        <f t="shared" si="56"/>
        <v>100.48277676797005</v>
      </c>
      <c r="X266" s="60">
        <f t="shared" si="63"/>
        <v>97.885564840744479</v>
      </c>
      <c r="Y266" s="5">
        <f t="shared" si="57"/>
        <v>91.863307926310213</v>
      </c>
      <c r="Z266" s="35">
        <v>264</v>
      </c>
    </row>
    <row r="267" spans="1:26" ht="15" customHeight="1">
      <c r="A267" s="24" t="s">
        <v>373</v>
      </c>
      <c r="B267" s="16" t="s">
        <v>36</v>
      </c>
      <c r="C267" s="16" t="s">
        <v>643</v>
      </c>
      <c r="D267" s="19" t="s">
        <v>650</v>
      </c>
      <c r="E267" s="85">
        <v>75167</v>
      </c>
      <c r="F267" s="78">
        <v>15.231824720593117</v>
      </c>
      <c r="G267" s="1">
        <v>19183</v>
      </c>
      <c r="H267" s="1">
        <v>495.95617216582059</v>
      </c>
      <c r="I267" s="6">
        <v>31.024730573892757</v>
      </c>
      <c r="J267" s="47">
        <v>23.238987018514578</v>
      </c>
      <c r="K267" s="6">
        <v>13.809251400215519</v>
      </c>
      <c r="L267" s="6">
        <v>83.45428156748909</v>
      </c>
      <c r="M267" s="60">
        <f t="shared" si="53"/>
        <v>89.304692759235721</v>
      </c>
      <c r="N267" s="60">
        <f t="shared" si="58"/>
        <v>88.212470750314765</v>
      </c>
      <c r="O267" s="3">
        <f t="shared" si="64"/>
        <v>94.534358350072822</v>
      </c>
      <c r="P267" s="60">
        <f t="shared" si="59"/>
        <v>96.637801873161649</v>
      </c>
      <c r="Q267" s="3">
        <f t="shared" si="54"/>
        <v>102.18503637174292</v>
      </c>
      <c r="R267" s="60">
        <f t="shared" si="60"/>
        <v>87.380624160070568</v>
      </c>
      <c r="S267" s="51">
        <f t="shared" si="55"/>
        <v>100.64136339839484</v>
      </c>
      <c r="T267" s="60">
        <f t="shared" si="61"/>
        <v>91.912109757143682</v>
      </c>
      <c r="U267" s="4">
        <f t="shared" si="52"/>
        <v>88.087949769281494</v>
      </c>
      <c r="V267" s="60">
        <f t="shared" si="62"/>
        <v>88.968481679893245</v>
      </c>
      <c r="W267" s="56">
        <f t="shared" si="56"/>
        <v>100.07604820360737</v>
      </c>
      <c r="X267" s="60">
        <f t="shared" si="63"/>
        <v>97.227334779941643</v>
      </c>
      <c r="Y267" s="5">
        <f t="shared" si="57"/>
        <v>91.723137166754242</v>
      </c>
      <c r="Z267" s="35">
        <v>265</v>
      </c>
    </row>
    <row r="268" spans="1:26" ht="15" customHeight="1">
      <c r="A268" s="24" t="s">
        <v>265</v>
      </c>
      <c r="B268" s="16" t="s">
        <v>266</v>
      </c>
      <c r="C268" s="16" t="s">
        <v>637</v>
      </c>
      <c r="D268" s="17"/>
      <c r="E268" s="85">
        <v>8386</v>
      </c>
      <c r="F268" s="78">
        <v>15.449960180514999</v>
      </c>
      <c r="G268" s="1">
        <v>19155</v>
      </c>
      <c r="H268" s="1">
        <v>473.6772947368421</v>
      </c>
      <c r="I268" s="2">
        <v>29.674380249763011</v>
      </c>
      <c r="J268" s="47">
        <v>19.681908548707753</v>
      </c>
      <c r="K268" s="2">
        <v>5.8430717863105182</v>
      </c>
      <c r="L268" s="2">
        <v>73.417721518987349</v>
      </c>
      <c r="M268" s="60">
        <f t="shared" si="53"/>
        <v>88.043814413880085</v>
      </c>
      <c r="N268" s="60">
        <f t="shared" si="58"/>
        <v>87.905475645835963</v>
      </c>
      <c r="O268" s="3">
        <f t="shared" si="64"/>
        <v>94.396373570121725</v>
      </c>
      <c r="P268" s="60">
        <f t="shared" si="59"/>
        <v>96.474195199551701</v>
      </c>
      <c r="Q268" s="3">
        <f t="shared" si="54"/>
        <v>106.83502723336824</v>
      </c>
      <c r="R268" s="60">
        <f t="shared" si="60"/>
        <v>91.88022184866125</v>
      </c>
      <c r="S268" s="51">
        <f t="shared" si="55"/>
        <v>118.83010896798744</v>
      </c>
      <c r="T268" s="60">
        <f t="shared" si="61"/>
        <v>102.11400554662286</v>
      </c>
      <c r="U268" s="4">
        <f t="shared" si="52"/>
        <v>208.18307359212719</v>
      </c>
      <c r="V268" s="60">
        <f t="shared" si="62"/>
        <v>93.748264713655203</v>
      </c>
      <c r="W268" s="56">
        <f t="shared" si="56"/>
        <v>88.040485158229146</v>
      </c>
      <c r="X268" s="60">
        <f t="shared" si="63"/>
        <v>77.749555028796593</v>
      </c>
      <c r="Y268" s="5">
        <f t="shared" si="57"/>
        <v>91.645286330520591</v>
      </c>
      <c r="Z268" s="35">
        <v>266</v>
      </c>
    </row>
    <row r="269" spans="1:26" ht="15" customHeight="1">
      <c r="A269" s="24" t="s">
        <v>69</v>
      </c>
      <c r="B269" s="16" t="s">
        <v>70</v>
      </c>
      <c r="C269" s="16" t="s">
        <v>634</v>
      </c>
      <c r="D269" s="16"/>
      <c r="E269" s="85">
        <v>8638</v>
      </c>
      <c r="F269" s="78">
        <v>13.432446531038082</v>
      </c>
      <c r="G269" s="1">
        <v>19313</v>
      </c>
      <c r="H269" s="1">
        <v>519.82657191011231</v>
      </c>
      <c r="I269" s="2">
        <v>32.299067275520883</v>
      </c>
      <c r="J269" s="47">
        <v>22.680412371134022</v>
      </c>
      <c r="K269" s="2">
        <v>6.0893725399398013</v>
      </c>
      <c r="L269" s="2">
        <v>80</v>
      </c>
      <c r="M269" s="60">
        <f t="shared" si="53"/>
        <v>101.26773433952955</v>
      </c>
      <c r="N269" s="60">
        <f t="shared" si="58"/>
        <v>91.125198384471062</v>
      </c>
      <c r="O269" s="3">
        <f t="shared" si="64"/>
        <v>95.175001971274384</v>
      </c>
      <c r="P269" s="60">
        <f t="shared" si="59"/>
        <v>97.397404286350749</v>
      </c>
      <c r="Q269" s="3">
        <f t="shared" si="54"/>
        <v>98.153398519946251</v>
      </c>
      <c r="R269" s="60">
        <f t="shared" si="60"/>
        <v>83.479380286907727</v>
      </c>
      <c r="S269" s="51">
        <f t="shared" si="55"/>
        <v>103.11996533703085</v>
      </c>
      <c r="T269" s="60">
        <f t="shared" si="61"/>
        <v>93.302334200320161</v>
      </c>
      <c r="U269" s="4">
        <f t="shared" si="52"/>
        <v>199.76255939591277</v>
      </c>
      <c r="V269" s="60">
        <f t="shared" si="62"/>
        <v>93.413128451586914</v>
      </c>
      <c r="W269" s="56">
        <f t="shared" si="56"/>
        <v>95.933770034484169</v>
      </c>
      <c r="X269" s="60">
        <f t="shared" si="63"/>
        <v>90.523669854424014</v>
      </c>
      <c r="Y269" s="5">
        <f t="shared" si="57"/>
        <v>91.540185910676769</v>
      </c>
      <c r="Z269" s="35">
        <v>267</v>
      </c>
    </row>
    <row r="270" spans="1:26" ht="15" customHeight="1">
      <c r="A270" s="24" t="s">
        <v>233</v>
      </c>
      <c r="B270" s="16" t="s">
        <v>234</v>
      </c>
      <c r="C270" s="16" t="s">
        <v>633</v>
      </c>
      <c r="D270" s="16"/>
      <c r="E270" s="85">
        <v>3141</v>
      </c>
      <c r="F270" s="78">
        <v>11.9819140919367</v>
      </c>
      <c r="G270" s="1">
        <v>18212</v>
      </c>
      <c r="H270" s="1">
        <v>502.83334166666668</v>
      </c>
      <c r="I270" s="2">
        <v>33.132001427630136</v>
      </c>
      <c r="J270" s="47">
        <v>12.616822429906541</v>
      </c>
      <c r="K270" s="2">
        <v>3.5657433938236229</v>
      </c>
      <c r="L270" s="2">
        <v>56.25</v>
      </c>
      <c r="M270" s="60">
        <f t="shared" si="53"/>
        <v>113.52722247862751</v>
      </c>
      <c r="N270" s="60">
        <f t="shared" si="58"/>
        <v>94.110103990933467</v>
      </c>
      <c r="O270" s="3">
        <f t="shared" si="64"/>
        <v>89.749243302482739</v>
      </c>
      <c r="P270" s="60">
        <f t="shared" si="59"/>
        <v>90.964156156187741</v>
      </c>
      <c r="Q270" s="3">
        <f t="shared" si="54"/>
        <v>95.685835008836605</v>
      </c>
      <c r="R270" s="60">
        <f t="shared" si="60"/>
        <v>81.091624396316831</v>
      </c>
      <c r="S270" s="51">
        <f t="shared" si="55"/>
        <v>185.37182008657553</v>
      </c>
      <c r="T270" s="60">
        <f t="shared" si="61"/>
        <v>139.43662352970949</v>
      </c>
      <c r="U270" s="4">
        <f t="shared" si="52"/>
        <v>341.14306873584707</v>
      </c>
      <c r="V270" s="60">
        <f t="shared" si="62"/>
        <v>99.040069315934403</v>
      </c>
      <c r="W270" s="56">
        <f t="shared" si="56"/>
        <v>67.453432055496677</v>
      </c>
      <c r="X270" s="60">
        <f t="shared" si="63"/>
        <v>44.432452659071203</v>
      </c>
      <c r="Y270" s="5">
        <f t="shared" si="57"/>
        <v>91.512505008025514</v>
      </c>
      <c r="Z270" s="35">
        <v>268</v>
      </c>
    </row>
    <row r="271" spans="1:26" ht="15" customHeight="1">
      <c r="A271" s="24" t="s">
        <v>67</v>
      </c>
      <c r="B271" s="16" t="s">
        <v>68</v>
      </c>
      <c r="C271" s="16" t="s">
        <v>634</v>
      </c>
      <c r="D271" s="16"/>
      <c r="E271" s="85">
        <v>15253</v>
      </c>
      <c r="F271" s="78">
        <v>13.460356484326983</v>
      </c>
      <c r="G271" s="1">
        <v>20172</v>
      </c>
      <c r="H271" s="1">
        <v>545.7554941504178</v>
      </c>
      <c r="I271" s="2">
        <v>32.466121008353234</v>
      </c>
      <c r="J271" s="47">
        <v>21.172839506172838</v>
      </c>
      <c r="K271" s="2">
        <v>11.663279354881006</v>
      </c>
      <c r="L271" s="2">
        <v>77.027027027027032</v>
      </c>
      <c r="M271" s="60">
        <f t="shared" si="53"/>
        <v>101.05775641373093</v>
      </c>
      <c r="N271" s="60">
        <f t="shared" si="58"/>
        <v>91.074073551130695</v>
      </c>
      <c r="O271" s="3">
        <f t="shared" si="64"/>
        <v>99.40817789906005</v>
      </c>
      <c r="P271" s="60">
        <f t="shared" si="59"/>
        <v>102.41662330888482</v>
      </c>
      <c r="Q271" s="3">
        <f t="shared" si="54"/>
        <v>97.648352302422467</v>
      </c>
      <c r="R271" s="60">
        <f t="shared" si="60"/>
        <v>82.990668618298727</v>
      </c>
      <c r="S271" s="51">
        <f t="shared" si="55"/>
        <v>110.46243168560547</v>
      </c>
      <c r="T271" s="60">
        <f t="shared" si="61"/>
        <v>97.42065430322728</v>
      </c>
      <c r="U271" s="4">
        <f t="shared" si="52"/>
        <v>104.29559360459778</v>
      </c>
      <c r="V271" s="60">
        <f t="shared" si="62"/>
        <v>89.613545513921835</v>
      </c>
      <c r="W271" s="56">
        <f t="shared" si="56"/>
        <v>92.368663715635108</v>
      </c>
      <c r="X271" s="60">
        <f t="shared" si="63"/>
        <v>84.75407225386779</v>
      </c>
      <c r="Y271" s="5">
        <f t="shared" si="57"/>
        <v>91.378272924888506</v>
      </c>
      <c r="Z271" s="35">
        <v>269</v>
      </c>
    </row>
    <row r="272" spans="1:26" ht="15" customHeight="1">
      <c r="A272" s="24" t="s">
        <v>272</v>
      </c>
      <c r="B272" s="16" t="s">
        <v>39</v>
      </c>
      <c r="C272" s="16" t="s">
        <v>636</v>
      </c>
      <c r="D272" s="16" t="s">
        <v>650</v>
      </c>
      <c r="E272" s="85">
        <v>51491</v>
      </c>
      <c r="F272" s="78">
        <v>15.624631123352351</v>
      </c>
      <c r="G272" s="1">
        <v>18891</v>
      </c>
      <c r="H272" s="1">
        <v>495.00937906371917</v>
      </c>
      <c r="I272" s="2">
        <v>31.444140324835264</v>
      </c>
      <c r="J272" s="47">
        <v>23.777648428405122</v>
      </c>
      <c r="K272" s="2">
        <v>12.689596240119632</v>
      </c>
      <c r="L272" s="2">
        <v>84.648187633262268</v>
      </c>
      <c r="M272" s="60">
        <f t="shared" si="53"/>
        <v>87.059554628592451</v>
      </c>
      <c r="N272" s="60">
        <f t="shared" si="58"/>
        <v>87.665830848436073</v>
      </c>
      <c r="O272" s="3">
        <f t="shared" si="64"/>
        <v>93.095374216297017</v>
      </c>
      <c r="P272" s="60">
        <f t="shared" si="59"/>
        <v>94.931617991229217</v>
      </c>
      <c r="Q272" s="3">
        <f t="shared" si="54"/>
        <v>100.82206698501511</v>
      </c>
      <c r="R272" s="60">
        <f t="shared" si="60"/>
        <v>86.06173685800033</v>
      </c>
      <c r="S272" s="51">
        <f t="shared" si="55"/>
        <v>98.361423106371518</v>
      </c>
      <c r="T272" s="60">
        <f t="shared" si="61"/>
        <v>90.633312757292202</v>
      </c>
      <c r="U272" s="4">
        <f t="shared" si="52"/>
        <v>95.860311130127556</v>
      </c>
      <c r="V272" s="60">
        <f t="shared" si="62"/>
        <v>89.277821474734878</v>
      </c>
      <c r="W272" s="56">
        <f t="shared" si="56"/>
        <v>101.50774707806561</v>
      </c>
      <c r="X272" s="60">
        <f t="shared" si="63"/>
        <v>99.544327781558493</v>
      </c>
      <c r="Y272" s="5">
        <f t="shared" si="57"/>
        <v>91.352441285208528</v>
      </c>
      <c r="Z272" s="35">
        <v>270</v>
      </c>
    </row>
    <row r="273" spans="1:26" ht="15" customHeight="1">
      <c r="A273" s="24" t="s">
        <v>356</v>
      </c>
      <c r="B273" s="16" t="s">
        <v>357</v>
      </c>
      <c r="C273" s="16" t="s">
        <v>639</v>
      </c>
      <c r="D273" s="16"/>
      <c r="E273" s="85">
        <v>512</v>
      </c>
      <c r="F273" s="78">
        <v>11.25</v>
      </c>
      <c r="G273" s="11">
        <v>19579.273456318664</v>
      </c>
      <c r="H273" s="1">
        <v>437.77776666666665</v>
      </c>
      <c r="I273" s="12">
        <v>26.302438952200756</v>
      </c>
      <c r="J273" s="47">
        <v>32.558139534883722</v>
      </c>
      <c r="K273" s="2">
        <v>2.5390625</v>
      </c>
      <c r="L273" s="2">
        <v>66.666666666666657</v>
      </c>
      <c r="M273" s="60">
        <f t="shared" si="53"/>
        <v>120.91319349645332</v>
      </c>
      <c r="N273" s="60">
        <f t="shared" si="58"/>
        <v>95.908419389597356</v>
      </c>
      <c r="O273" s="3">
        <f t="shared" si="64"/>
        <v>96.48720498116549</v>
      </c>
      <c r="P273" s="60">
        <f t="shared" si="59"/>
        <v>98.95326551702658</v>
      </c>
      <c r="Q273" s="3">
        <f t="shared" si="54"/>
        <v>120.53115028146453</v>
      </c>
      <c r="R273" s="60">
        <f t="shared" si="60"/>
        <v>105.13337555234985</v>
      </c>
      <c r="S273" s="51">
        <f t="shared" si="55"/>
        <v>71.834673938756396</v>
      </c>
      <c r="T273" s="60">
        <f t="shared" si="61"/>
        <v>75.754709414020255</v>
      </c>
      <c r="U273" s="4">
        <f t="shared" si="52"/>
        <v>479.08574274700396</v>
      </c>
      <c r="V273" s="60">
        <f t="shared" si="62"/>
        <v>104.53018441705109</v>
      </c>
      <c r="W273" s="56">
        <f t="shared" si="56"/>
        <v>79.944808362070134</v>
      </c>
      <c r="X273" s="60">
        <f t="shared" si="63"/>
        <v>64.647898797383846</v>
      </c>
      <c r="Y273" s="5">
        <f t="shared" si="57"/>
        <v>90.821308847904817</v>
      </c>
      <c r="Z273" s="35">
        <v>271</v>
      </c>
    </row>
    <row r="274" spans="1:26" ht="15" customHeight="1">
      <c r="A274" s="27" t="s">
        <v>292</v>
      </c>
      <c r="B274" s="19" t="s">
        <v>293</v>
      </c>
      <c r="C274" s="19" t="s">
        <v>636</v>
      </c>
      <c r="D274" s="16"/>
      <c r="E274" s="87">
        <v>8784</v>
      </c>
      <c r="F274" s="78">
        <v>12.769525634882605</v>
      </c>
      <c r="G274" s="1">
        <v>18558</v>
      </c>
      <c r="H274" s="1">
        <v>477.68367755102048</v>
      </c>
      <c r="I274" s="2">
        <v>30.88804898487038</v>
      </c>
      <c r="J274" s="47">
        <v>26.285714285714285</v>
      </c>
      <c r="K274" s="2">
        <v>8.1397996357012747</v>
      </c>
      <c r="L274" s="2">
        <v>82.222222222222214</v>
      </c>
      <c r="M274" s="60">
        <f t="shared" si="53"/>
        <v>106.52497717841852</v>
      </c>
      <c r="N274" s="60">
        <f t="shared" si="58"/>
        <v>92.405217048079692</v>
      </c>
      <c r="O274" s="3">
        <f t="shared" si="64"/>
        <v>91.454340940449953</v>
      </c>
      <c r="P274" s="60">
        <f t="shared" si="59"/>
        <v>92.985867194367927</v>
      </c>
      <c r="Q274" s="3">
        <f t="shared" si="54"/>
        <v>102.63721168240887</v>
      </c>
      <c r="R274" s="60">
        <f t="shared" si="60"/>
        <v>87.818174908718532</v>
      </c>
      <c r="S274" s="51">
        <f t="shared" si="55"/>
        <v>88.976213928186638</v>
      </c>
      <c r="T274" s="60">
        <f t="shared" si="61"/>
        <v>85.369237473377495</v>
      </c>
      <c r="U274" s="4">
        <f t="shared" si="52"/>
        <v>149.44208680005977</v>
      </c>
      <c r="V274" s="60">
        <f t="shared" si="62"/>
        <v>91.410374855035087</v>
      </c>
      <c r="W274" s="56">
        <f t="shared" si="56"/>
        <v>98.598596979886494</v>
      </c>
      <c r="X274" s="60">
        <f t="shared" si="63"/>
        <v>94.836298363930695</v>
      </c>
      <c r="Y274" s="5">
        <f t="shared" si="57"/>
        <v>90.804194973918229</v>
      </c>
      <c r="Z274" s="35">
        <v>272</v>
      </c>
    </row>
    <row r="275" spans="1:26" ht="15" customHeight="1">
      <c r="A275" s="24" t="s">
        <v>458</v>
      </c>
      <c r="B275" s="16" t="s">
        <v>459</v>
      </c>
      <c r="C275" s="16" t="s">
        <v>635</v>
      </c>
      <c r="D275" s="16"/>
      <c r="E275" s="85">
        <v>2427</v>
      </c>
      <c r="F275" s="78">
        <v>10.852017937219731</v>
      </c>
      <c r="G275" s="1">
        <v>16675</v>
      </c>
      <c r="H275" s="1">
        <v>357.65899999999999</v>
      </c>
      <c r="I275" s="2">
        <v>25.738578710644671</v>
      </c>
      <c r="J275" s="47">
        <v>28.793774319066145</v>
      </c>
      <c r="K275" s="2">
        <v>7.2105480016481245</v>
      </c>
      <c r="L275" s="2">
        <v>76.923076923076934</v>
      </c>
      <c r="M275" s="60">
        <f t="shared" si="53"/>
        <v>125.34750999348233</v>
      </c>
      <c r="N275" s="60">
        <f t="shared" si="58"/>
        <v>96.988074267731974</v>
      </c>
      <c r="O275" s="3">
        <f t="shared" si="64"/>
        <v>82.17486448873818</v>
      </c>
      <c r="P275" s="60">
        <f t="shared" si="59"/>
        <v>81.983318394098234</v>
      </c>
      <c r="Q275" s="3">
        <f t="shared" si="54"/>
        <v>123.17165053117849</v>
      </c>
      <c r="R275" s="60">
        <f t="shared" si="60"/>
        <v>107.68847494370289</v>
      </c>
      <c r="S275" s="51">
        <f t="shared" si="55"/>
        <v>81.226007803785521</v>
      </c>
      <c r="T275" s="60">
        <f t="shared" si="61"/>
        <v>81.022219977002976</v>
      </c>
      <c r="U275" s="4">
        <f t="shared" si="52"/>
        <v>168.70127532824469</v>
      </c>
      <c r="V275" s="60">
        <f t="shared" si="62"/>
        <v>92.176890094295203</v>
      </c>
      <c r="W275" s="56">
        <f t="shared" si="56"/>
        <v>92.244009648542487</v>
      </c>
      <c r="X275" s="60">
        <f t="shared" si="63"/>
        <v>84.552338072030167</v>
      </c>
      <c r="Y275" s="5">
        <f t="shared" si="57"/>
        <v>90.735219291476909</v>
      </c>
      <c r="Z275" s="35">
        <v>273</v>
      </c>
    </row>
    <row r="276" spans="1:26" ht="15" customHeight="1">
      <c r="A276" s="24" t="s">
        <v>218</v>
      </c>
      <c r="B276" s="16" t="s">
        <v>33</v>
      </c>
      <c r="C276" s="16" t="s">
        <v>632</v>
      </c>
      <c r="D276" s="21" t="s">
        <v>650</v>
      </c>
      <c r="E276" s="85">
        <v>46266</v>
      </c>
      <c r="F276" s="78">
        <v>12.708461284074266</v>
      </c>
      <c r="G276" s="1">
        <v>22291</v>
      </c>
      <c r="H276" s="1">
        <v>716.15398968386023</v>
      </c>
      <c r="I276" s="2">
        <v>38.552993926725236</v>
      </c>
      <c r="J276" s="47">
        <v>23.764367816091955</v>
      </c>
      <c r="K276" s="2">
        <v>10.379112090952319</v>
      </c>
      <c r="L276" s="2">
        <v>78.553615960099748</v>
      </c>
      <c r="M276" s="60">
        <f t="shared" si="53"/>
        <v>107.03683132274557</v>
      </c>
      <c r="N276" s="60">
        <f t="shared" si="58"/>
        <v>92.529841851966921</v>
      </c>
      <c r="O276" s="3">
        <f t="shared" si="64"/>
        <v>109.85066892464543</v>
      </c>
      <c r="P276" s="60">
        <f t="shared" si="59"/>
        <v>114.79814264386702</v>
      </c>
      <c r="Q276" s="3">
        <f t="shared" si="54"/>
        <v>82.231310702931026</v>
      </c>
      <c r="R276" s="60">
        <f t="shared" si="60"/>
        <v>68.072255483669267</v>
      </c>
      <c r="S276" s="51">
        <f t="shared" si="55"/>
        <v>98.416391954562897</v>
      </c>
      <c r="T276" s="60">
        <f t="shared" si="61"/>
        <v>90.664144265642832</v>
      </c>
      <c r="U276" s="4">
        <f t="shared" si="52"/>
        <v>117.19968269289144</v>
      </c>
      <c r="V276" s="60">
        <f t="shared" si="62"/>
        <v>90.127127948637181</v>
      </c>
      <c r="W276" s="56">
        <f t="shared" si="56"/>
        <v>94.199306611167444</v>
      </c>
      <c r="X276" s="60">
        <f t="shared" si="63"/>
        <v>87.716697183647852</v>
      </c>
      <c r="Y276" s="5">
        <f t="shared" si="57"/>
        <v>90.651368229571858</v>
      </c>
      <c r="Z276" s="35">
        <v>274</v>
      </c>
    </row>
    <row r="277" spans="1:26" ht="15" customHeight="1">
      <c r="A277" s="24" t="s">
        <v>491</v>
      </c>
      <c r="B277" s="16" t="s">
        <v>492</v>
      </c>
      <c r="C277" s="16" t="s">
        <v>637</v>
      </c>
      <c r="D277" s="16"/>
      <c r="E277" s="85">
        <v>9611</v>
      </c>
      <c r="F277" s="78">
        <v>20.694143167028201</v>
      </c>
      <c r="G277" s="1">
        <v>14755</v>
      </c>
      <c r="H277" s="1">
        <v>320.39295826086959</v>
      </c>
      <c r="I277" s="2">
        <v>26.057034897529213</v>
      </c>
      <c r="J277" s="47">
        <v>26.5625</v>
      </c>
      <c r="K277" s="2">
        <v>8.9584850691915516</v>
      </c>
      <c r="L277" s="2">
        <v>89.010989010989007</v>
      </c>
      <c r="M277" s="60">
        <f t="shared" si="53"/>
        <v>65.732290332387947</v>
      </c>
      <c r="N277" s="60">
        <f t="shared" si="58"/>
        <v>82.473128669849814</v>
      </c>
      <c r="O277" s="3">
        <f t="shared" si="64"/>
        <v>72.713051006376716</v>
      </c>
      <c r="P277" s="60">
        <f t="shared" si="59"/>
        <v>70.764575060843953</v>
      </c>
      <c r="Q277" s="3">
        <f t="shared" si="54"/>
        <v>121.66630756661294</v>
      </c>
      <c r="R277" s="60">
        <f t="shared" si="60"/>
        <v>106.23181880706527</v>
      </c>
      <c r="S277" s="51">
        <f t="shared" si="55"/>
        <v>88.049066825069403</v>
      </c>
      <c r="T277" s="60">
        <f t="shared" si="61"/>
        <v>84.849209410346461</v>
      </c>
      <c r="U277" s="4">
        <f t="shared" si="52"/>
        <v>135.78508356026538</v>
      </c>
      <c r="V277" s="60">
        <f t="shared" si="62"/>
        <v>90.866826455235824</v>
      </c>
      <c r="W277" s="56">
        <f t="shared" si="56"/>
        <v>106.73949687902773</v>
      </c>
      <c r="X277" s="60">
        <f t="shared" si="63"/>
        <v>108.01114150286327</v>
      </c>
      <c r="Y277" s="5">
        <f t="shared" si="57"/>
        <v>90.532783317700762</v>
      </c>
      <c r="Z277" s="35">
        <v>275</v>
      </c>
    </row>
    <row r="278" spans="1:26" ht="15" customHeight="1">
      <c r="A278" s="24" t="s">
        <v>168</v>
      </c>
      <c r="B278" s="16" t="s">
        <v>169</v>
      </c>
      <c r="C278" s="16" t="s">
        <v>633</v>
      </c>
      <c r="D278" s="16"/>
      <c r="E278" s="85">
        <v>1995</v>
      </c>
      <c r="F278" s="78">
        <v>15.125</v>
      </c>
      <c r="G278" s="1">
        <v>18808</v>
      </c>
      <c r="H278" s="1">
        <v>421.36362727272723</v>
      </c>
      <c r="I278" s="2">
        <v>26.884110629906033</v>
      </c>
      <c r="J278" s="47">
        <v>19.285714285714288</v>
      </c>
      <c r="K278" s="2">
        <v>3.2581453634085209</v>
      </c>
      <c r="L278" s="2">
        <v>61.111111111111114</v>
      </c>
      <c r="M278" s="60">
        <f t="shared" si="53"/>
        <v>89.935433179180151</v>
      </c>
      <c r="N278" s="60">
        <f t="shared" si="58"/>
        <v>88.366041649389274</v>
      </c>
      <c r="O278" s="3">
        <f t="shared" si="64"/>
        <v>92.686347904299112</v>
      </c>
      <c r="P278" s="60">
        <f t="shared" si="59"/>
        <v>94.44664106588543</v>
      </c>
      <c r="Q278" s="3">
        <f t="shared" si="54"/>
        <v>117.92330666092921</v>
      </c>
      <c r="R278" s="60">
        <f t="shared" si="60"/>
        <v>102.60987658722173</v>
      </c>
      <c r="S278" s="51">
        <f t="shared" si="55"/>
        <v>121.2712841687877</v>
      </c>
      <c r="T278" s="60">
        <f t="shared" si="61"/>
        <v>103.48323768564734</v>
      </c>
      <c r="U278" s="4">
        <f t="shared" si="52"/>
        <v>373.35002217979411</v>
      </c>
      <c r="V278" s="60">
        <f t="shared" si="62"/>
        <v>100.32190528679048</v>
      </c>
      <c r="W278" s="56">
        <f t="shared" si="56"/>
        <v>73.282740998564307</v>
      </c>
      <c r="X278" s="60">
        <f t="shared" si="63"/>
        <v>53.86632752361713</v>
      </c>
      <c r="Y278" s="5">
        <f t="shared" si="57"/>
        <v>90.515671633091898</v>
      </c>
      <c r="Z278" s="35">
        <v>276</v>
      </c>
    </row>
    <row r="279" spans="1:26" ht="15" customHeight="1">
      <c r="A279" s="24" t="s">
        <v>564</v>
      </c>
      <c r="B279" s="16" t="s">
        <v>565</v>
      </c>
      <c r="C279" s="16" t="s">
        <v>637</v>
      </c>
      <c r="D279" s="16"/>
      <c r="E279" s="85">
        <v>1412</v>
      </c>
      <c r="F279" s="78">
        <v>15.658914728682172</v>
      </c>
      <c r="G279" s="1">
        <v>19322</v>
      </c>
      <c r="H279" s="30">
        <v>430.04</v>
      </c>
      <c r="I279" s="12">
        <v>26.707794224200399</v>
      </c>
      <c r="J279" s="47">
        <v>19.858156028368796</v>
      </c>
      <c r="K279" s="2">
        <v>8.0028328611898019</v>
      </c>
      <c r="L279" s="2">
        <v>64.285714285714292</v>
      </c>
      <c r="M279" s="60">
        <f t="shared" si="53"/>
        <v>86.868946565211814</v>
      </c>
      <c r="N279" s="60">
        <f t="shared" si="58"/>
        <v>87.619422134583871</v>
      </c>
      <c r="O279" s="3">
        <f t="shared" si="64"/>
        <v>95.219354221972949</v>
      </c>
      <c r="P279" s="60">
        <f t="shared" si="59"/>
        <v>97.449992145725375</v>
      </c>
      <c r="Q279" s="3">
        <f t="shared" si="54"/>
        <v>118.70179901431639</v>
      </c>
      <c r="R279" s="60">
        <f t="shared" si="60"/>
        <v>103.36319041043689</v>
      </c>
      <c r="S279" s="51">
        <f t="shared" si="55"/>
        <v>117.77545378330989</v>
      </c>
      <c r="T279" s="60">
        <f t="shared" si="61"/>
        <v>101.52245940361112</v>
      </c>
      <c r="U279" s="4">
        <f t="shared" ref="U279:U318" si="65">K$319*100/K279</f>
        <v>151.99975618542595</v>
      </c>
      <c r="V279" s="60">
        <f t="shared" si="62"/>
        <v>91.512170034930804</v>
      </c>
      <c r="W279" s="56">
        <f t="shared" si="56"/>
        <v>77.089636634853363</v>
      </c>
      <c r="X279" s="60">
        <f t="shared" si="63"/>
        <v>60.027225394340981</v>
      </c>
      <c r="Y279" s="5">
        <f t="shared" si="57"/>
        <v>90.249076587271503</v>
      </c>
      <c r="Z279" s="35">
        <v>277</v>
      </c>
    </row>
    <row r="280" spans="1:26" ht="15" customHeight="1">
      <c r="A280" s="24" t="s">
        <v>510</v>
      </c>
      <c r="B280" s="16" t="s">
        <v>511</v>
      </c>
      <c r="C280" s="16" t="s">
        <v>634</v>
      </c>
      <c r="D280" s="16"/>
      <c r="E280" s="85">
        <v>3323</v>
      </c>
      <c r="F280" s="78">
        <v>20.414201183431953</v>
      </c>
      <c r="G280" s="1">
        <v>18986</v>
      </c>
      <c r="H280" s="1">
        <v>602.24285285714291</v>
      </c>
      <c r="I280" s="2">
        <v>38.064438187536688</v>
      </c>
      <c r="J280" s="47">
        <v>22.40663900414938</v>
      </c>
      <c r="K280" s="2">
        <v>9.3590129401143543</v>
      </c>
      <c r="L280" s="2">
        <v>89.473684210526315</v>
      </c>
      <c r="M280" s="60">
        <f t="shared" si="53"/>
        <v>66.633683807284598</v>
      </c>
      <c r="N280" s="60">
        <f t="shared" si="58"/>
        <v>82.692597411637394</v>
      </c>
      <c r="O280" s="3">
        <f t="shared" si="64"/>
        <v>93.563536862559701</v>
      </c>
      <c r="P280" s="60">
        <f t="shared" si="59"/>
        <v>95.486712062405871</v>
      </c>
      <c r="Q280" s="3">
        <f t="shared" si="54"/>
        <v>83.286746713492406</v>
      </c>
      <c r="R280" s="60">
        <f t="shared" si="60"/>
        <v>69.093555863583873</v>
      </c>
      <c r="S280" s="51">
        <f t="shared" si="55"/>
        <v>104.37992673099227</v>
      </c>
      <c r="T280" s="60">
        <f t="shared" si="61"/>
        <v>94.009034659171505</v>
      </c>
      <c r="U280" s="4">
        <f t="shared" si="65"/>
        <v>129.97403160751497</v>
      </c>
      <c r="V280" s="60">
        <f t="shared" si="62"/>
        <v>90.635546727567302</v>
      </c>
      <c r="W280" s="56">
        <f t="shared" si="56"/>
        <v>107.29434806488362</v>
      </c>
      <c r="X280" s="60">
        <f t="shared" si="63"/>
        <v>108.90908613179468</v>
      </c>
      <c r="Y280" s="5">
        <f t="shared" si="57"/>
        <v>90.137755476026754</v>
      </c>
      <c r="Z280" s="35">
        <v>278</v>
      </c>
    </row>
    <row r="281" spans="1:26" ht="15" customHeight="1">
      <c r="A281" s="24" t="s">
        <v>505</v>
      </c>
      <c r="B281" s="16" t="s">
        <v>506</v>
      </c>
      <c r="C281" s="16" t="s">
        <v>641</v>
      </c>
      <c r="D281" s="16"/>
      <c r="E281" s="85">
        <v>1054</v>
      </c>
      <c r="F281" s="78">
        <v>5.5793991416309012</v>
      </c>
      <c r="G281" s="1">
        <v>14862</v>
      </c>
      <c r="H281" s="30">
        <v>364.93</v>
      </c>
      <c r="I281" s="12">
        <v>29.46548243843359</v>
      </c>
      <c r="J281" s="47">
        <v>19.2</v>
      </c>
      <c r="K281" s="2">
        <v>5.2182163187855792</v>
      </c>
      <c r="L281" s="2">
        <v>60</v>
      </c>
      <c r="M281" s="60">
        <f t="shared" si="53"/>
        <v>243.80285265582944</v>
      </c>
      <c r="N281" s="60">
        <f t="shared" si="58"/>
        <v>125.82924711414424</v>
      </c>
      <c r="O281" s="3">
        <f t="shared" si="64"/>
        <v>73.24034998690415</v>
      </c>
      <c r="P281" s="60">
        <f t="shared" si="59"/>
        <v>71.389786277853432</v>
      </c>
      <c r="Q281" s="3">
        <f t="shared" si="54"/>
        <v>107.59244240242245</v>
      </c>
      <c r="R281" s="60">
        <f t="shared" si="60"/>
        <v>92.613140180201512</v>
      </c>
      <c r="S281" s="51">
        <f t="shared" si="55"/>
        <v>121.81267383025552</v>
      </c>
      <c r="T281" s="60">
        <f t="shared" si="61"/>
        <v>103.78689803906003</v>
      </c>
      <c r="U281" s="4">
        <f t="shared" si="65"/>
        <v>233.11196190054855</v>
      </c>
      <c r="V281" s="60">
        <f t="shared" si="62"/>
        <v>94.740433867524487</v>
      </c>
      <c r="W281" s="56">
        <f t="shared" si="56"/>
        <v>71.950327525863131</v>
      </c>
      <c r="X281" s="60">
        <f t="shared" si="63"/>
        <v>51.710013268863769</v>
      </c>
      <c r="Y281" s="5">
        <f t="shared" si="57"/>
        <v>90.011586457941235</v>
      </c>
      <c r="Z281" s="35">
        <v>279</v>
      </c>
    </row>
    <row r="282" spans="1:26" ht="15" customHeight="1">
      <c r="A282" s="24" t="s">
        <v>257</v>
      </c>
      <c r="B282" s="16" t="s">
        <v>53</v>
      </c>
      <c r="C282" s="16" t="s">
        <v>635</v>
      </c>
      <c r="D282" s="18" t="s">
        <v>650</v>
      </c>
      <c r="E282" s="85">
        <v>20104</v>
      </c>
      <c r="F282" s="78">
        <v>17.144060657118786</v>
      </c>
      <c r="G282" s="1">
        <v>17193</v>
      </c>
      <c r="H282" s="1">
        <v>359.64766345029238</v>
      </c>
      <c r="I282" s="2">
        <v>25.101913344986382</v>
      </c>
      <c r="J282" s="47">
        <v>24.224278715296681</v>
      </c>
      <c r="K282" s="2">
        <v>18.354556307202547</v>
      </c>
      <c r="L282" s="2">
        <v>74.881516587677723</v>
      </c>
      <c r="M282" s="60">
        <f t="shared" si="53"/>
        <v>79.343712906794281</v>
      </c>
      <c r="N282" s="60">
        <f t="shared" si="58"/>
        <v>85.787199460839943</v>
      </c>
      <c r="O282" s="3">
        <f t="shared" si="64"/>
        <v>84.727582917833615</v>
      </c>
      <c r="P282" s="60">
        <f t="shared" si="59"/>
        <v>85.010041855882477</v>
      </c>
      <c r="Q282" s="3">
        <f t="shared" si="54"/>
        <v>126.29568027530277</v>
      </c>
      <c r="R282" s="60">
        <f t="shared" si="60"/>
        <v>110.71146518907229</v>
      </c>
      <c r="S282" s="51">
        <f t="shared" si="55"/>
        <v>96.547904068823456</v>
      </c>
      <c r="T282" s="60">
        <f t="shared" si="61"/>
        <v>89.616127038655748</v>
      </c>
      <c r="U282" s="4">
        <f t="shared" si="65"/>
        <v>66.273933476464563</v>
      </c>
      <c r="V282" s="60">
        <f t="shared" si="62"/>
        <v>88.100284357174161</v>
      </c>
      <c r="W282" s="56">
        <f t="shared" si="56"/>
        <v>89.795827401946084</v>
      </c>
      <c r="X282" s="60">
        <f t="shared" si="63"/>
        <v>80.590316984185847</v>
      </c>
      <c r="Y282" s="5">
        <f t="shared" si="57"/>
        <v>89.969239147635079</v>
      </c>
      <c r="Z282" s="35">
        <v>280</v>
      </c>
    </row>
    <row r="283" spans="1:26" ht="15" customHeight="1">
      <c r="A283" s="24" t="s">
        <v>514</v>
      </c>
      <c r="B283" s="16" t="s">
        <v>25</v>
      </c>
      <c r="C283" s="16" t="s">
        <v>632</v>
      </c>
      <c r="D283" s="16" t="s">
        <v>650</v>
      </c>
      <c r="E283" s="85">
        <v>27961</v>
      </c>
      <c r="F283" s="78">
        <v>15.998515219005197</v>
      </c>
      <c r="G283" s="1">
        <v>18454</v>
      </c>
      <c r="H283" s="1">
        <v>565.3491577777778</v>
      </c>
      <c r="I283" s="2">
        <v>36.762706694122329</v>
      </c>
      <c r="J283" s="47">
        <v>21.03413654618474</v>
      </c>
      <c r="K283" s="2">
        <v>7.7429276492257078</v>
      </c>
      <c r="L283" s="2">
        <v>83.882783882783883</v>
      </c>
      <c r="M283" s="60">
        <f t="shared" si="53"/>
        <v>85.024979394286746</v>
      </c>
      <c r="N283" s="60">
        <f t="shared" si="58"/>
        <v>87.170458206875239</v>
      </c>
      <c r="O283" s="3">
        <f t="shared" si="64"/>
        <v>90.941826043488717</v>
      </c>
      <c r="P283" s="60">
        <f t="shared" si="59"/>
        <v>92.378185263816675</v>
      </c>
      <c r="Q283" s="3">
        <f t="shared" si="54"/>
        <v>86.23584896766107</v>
      </c>
      <c r="R283" s="60">
        <f t="shared" si="60"/>
        <v>71.947276243076544</v>
      </c>
      <c r="S283" s="51">
        <f t="shared" si="55"/>
        <v>111.19084125015476</v>
      </c>
      <c r="T283" s="60">
        <f t="shared" si="61"/>
        <v>97.829212355851595</v>
      </c>
      <c r="U283" s="4">
        <f t="shared" si="65"/>
        <v>157.10189979822522</v>
      </c>
      <c r="V283" s="60">
        <f t="shared" si="62"/>
        <v>91.715235227754533</v>
      </c>
      <c r="W283" s="56">
        <f t="shared" si="56"/>
        <v>100.58989623579154</v>
      </c>
      <c r="X283" s="60">
        <f t="shared" si="63"/>
        <v>98.0589218655401</v>
      </c>
      <c r="Y283" s="5">
        <f t="shared" si="57"/>
        <v>89.849881527152434</v>
      </c>
      <c r="Z283" s="35">
        <v>281</v>
      </c>
    </row>
    <row r="284" spans="1:26" ht="15" customHeight="1">
      <c r="A284" s="27" t="s">
        <v>193</v>
      </c>
      <c r="B284" s="19" t="s">
        <v>194</v>
      </c>
      <c r="C284" s="19" t="s">
        <v>642</v>
      </c>
      <c r="D284" s="19"/>
      <c r="E284" s="87">
        <v>14608</v>
      </c>
      <c r="F284" s="78">
        <v>16.61045531197302</v>
      </c>
      <c r="G284" s="1">
        <v>21140</v>
      </c>
      <c r="H284" s="1">
        <v>545.14660479452061</v>
      </c>
      <c r="I284" s="2">
        <v>30.944934993066454</v>
      </c>
      <c r="J284" s="47">
        <v>23.378076062639821</v>
      </c>
      <c r="K284" s="2">
        <v>9.152519167579408</v>
      </c>
      <c r="L284" s="2">
        <v>71.774193548387103</v>
      </c>
      <c r="M284" s="60">
        <f t="shared" si="53"/>
        <v>81.892603260224789</v>
      </c>
      <c r="N284" s="60">
        <f t="shared" si="58"/>
        <v>86.407796097493033</v>
      </c>
      <c r="O284" s="3">
        <f t="shared" si="64"/>
        <v>104.17850886308396</v>
      </c>
      <c r="P284" s="60">
        <f t="shared" si="59"/>
        <v>108.07273973940053</v>
      </c>
      <c r="Q284" s="3">
        <f t="shared" si="54"/>
        <v>102.4485339144221</v>
      </c>
      <c r="R284" s="60">
        <f t="shared" si="60"/>
        <v>87.635599485672429</v>
      </c>
      <c r="S284" s="51">
        <f t="shared" si="55"/>
        <v>100.04259252447703</v>
      </c>
      <c r="T284" s="60">
        <f t="shared" si="61"/>
        <v>91.576264823027003</v>
      </c>
      <c r="U284" s="4">
        <f t="shared" si="65"/>
        <v>132.90642952188179</v>
      </c>
      <c r="V284" s="60">
        <f t="shared" si="62"/>
        <v>90.752256093886004</v>
      </c>
      <c r="W284" s="56">
        <f t="shared" si="56"/>
        <v>86.069612228519077</v>
      </c>
      <c r="X284" s="60">
        <f t="shared" si="63"/>
        <v>74.55998851681457</v>
      </c>
      <c r="Y284" s="5">
        <f t="shared" si="57"/>
        <v>89.834107459382267</v>
      </c>
      <c r="Z284" s="35">
        <v>282</v>
      </c>
    </row>
    <row r="285" spans="1:26" ht="15" customHeight="1">
      <c r="A285" s="27" t="s">
        <v>396</v>
      </c>
      <c r="B285" s="19" t="s">
        <v>397</v>
      </c>
      <c r="C285" s="19" t="s">
        <v>635</v>
      </c>
      <c r="D285" s="16"/>
      <c r="E285" s="87">
        <v>850</v>
      </c>
      <c r="F285" s="78">
        <v>11.564625850340136</v>
      </c>
      <c r="G285" s="11">
        <v>18567.921427936886</v>
      </c>
      <c r="H285" s="1">
        <v>400.28569999999996</v>
      </c>
      <c r="I285" s="12">
        <v>25.715943210561392</v>
      </c>
      <c r="J285" s="47">
        <v>15.789473684210526</v>
      </c>
      <c r="K285" s="2">
        <v>7.6470588235294121</v>
      </c>
      <c r="L285" s="2">
        <v>50</v>
      </c>
      <c r="M285" s="60">
        <f t="shared" si="53"/>
        <v>117.6236433792704</v>
      </c>
      <c r="N285" s="60">
        <f t="shared" si="58"/>
        <v>95.107489001957134</v>
      </c>
      <c r="O285" s="3">
        <f t="shared" si="64"/>
        <v>91.503234013688242</v>
      </c>
      <c r="P285" s="60">
        <f t="shared" si="59"/>
        <v>93.04383904516132</v>
      </c>
      <c r="Q285" s="3">
        <f t="shared" si="54"/>
        <v>123.28006778358208</v>
      </c>
      <c r="R285" s="60">
        <f t="shared" si="60"/>
        <v>107.79338569145176</v>
      </c>
      <c r="S285" s="51">
        <f t="shared" si="55"/>
        <v>148.12421137759071</v>
      </c>
      <c r="T285" s="60">
        <f t="shared" si="61"/>
        <v>118.54479121491663</v>
      </c>
      <c r="U285" s="4">
        <f t="shared" si="65"/>
        <v>159.07143802146615</v>
      </c>
      <c r="V285" s="60">
        <f t="shared" si="62"/>
        <v>91.793622801572099</v>
      </c>
      <c r="W285" s="56">
        <f t="shared" si="56"/>
        <v>59.958606271552611</v>
      </c>
      <c r="X285" s="60">
        <f t="shared" si="63"/>
        <v>32.303184976083642</v>
      </c>
      <c r="Y285" s="5">
        <f t="shared" si="57"/>
        <v>89.764385455190421</v>
      </c>
      <c r="Z285" s="35">
        <v>283</v>
      </c>
    </row>
    <row r="286" spans="1:26" ht="15" customHeight="1">
      <c r="A286" s="24" t="s">
        <v>401</v>
      </c>
      <c r="B286" s="16" t="s">
        <v>402</v>
      </c>
      <c r="C286" s="16" t="s">
        <v>636</v>
      </c>
      <c r="D286" s="20"/>
      <c r="E286" s="85">
        <v>17540</v>
      </c>
      <c r="F286" s="78">
        <v>14.133833646028767</v>
      </c>
      <c r="G286" s="1">
        <v>19130</v>
      </c>
      <c r="H286" s="1">
        <v>434.55471100917441</v>
      </c>
      <c r="I286" s="6">
        <v>27.259051396289042</v>
      </c>
      <c r="J286" s="47">
        <v>25.529010238907851</v>
      </c>
      <c r="K286" s="6">
        <v>11.071835803876853</v>
      </c>
      <c r="L286" s="6">
        <v>71.698113207547166</v>
      </c>
      <c r="M286" s="60">
        <f t="shared" si="53"/>
        <v>96.242354403067466</v>
      </c>
      <c r="N286" s="60">
        <f t="shared" si="58"/>
        <v>89.901633046607529</v>
      </c>
      <c r="O286" s="3">
        <f t="shared" si="64"/>
        <v>94.273172873736812</v>
      </c>
      <c r="P286" s="60">
        <f t="shared" si="59"/>
        <v>96.328117812399952</v>
      </c>
      <c r="Q286" s="3">
        <f t="shared" si="54"/>
        <v>116.30130396057528</v>
      </c>
      <c r="R286" s="60">
        <f t="shared" si="60"/>
        <v>101.04033380346465</v>
      </c>
      <c r="S286" s="51">
        <f t="shared" si="55"/>
        <v>91.613553195118371</v>
      </c>
      <c r="T286" s="60">
        <f t="shared" si="61"/>
        <v>86.848496186398322</v>
      </c>
      <c r="U286" s="4">
        <f t="shared" si="65"/>
        <v>109.86693311217881</v>
      </c>
      <c r="V286" s="60">
        <f t="shared" si="62"/>
        <v>89.835284692049868</v>
      </c>
      <c r="W286" s="56">
        <f t="shared" si="56"/>
        <v>85.978378804490532</v>
      </c>
      <c r="X286" s="60">
        <f t="shared" si="63"/>
        <v>74.412340705700899</v>
      </c>
      <c r="Y286" s="5">
        <f t="shared" si="57"/>
        <v>89.727701041103529</v>
      </c>
      <c r="Z286" s="35">
        <v>284</v>
      </c>
    </row>
    <row r="287" spans="1:26" ht="15.75" customHeight="1">
      <c r="A287" s="24" t="s">
        <v>398</v>
      </c>
      <c r="B287" s="16" t="s">
        <v>35</v>
      </c>
      <c r="C287" s="16" t="s">
        <v>632</v>
      </c>
      <c r="D287" s="16" t="s">
        <v>650</v>
      </c>
      <c r="E287" s="85">
        <v>82402</v>
      </c>
      <c r="F287" s="78">
        <v>14.027553680029788</v>
      </c>
      <c r="G287" s="1">
        <v>18547</v>
      </c>
      <c r="H287" s="1">
        <v>551.58560100273462</v>
      </c>
      <c r="I287" s="2">
        <v>35.687859017807817</v>
      </c>
      <c r="J287" s="47">
        <v>22.033139274518586</v>
      </c>
      <c r="K287" s="2">
        <v>10.167228950753621</v>
      </c>
      <c r="L287" s="2">
        <v>81.980742778541952</v>
      </c>
      <c r="M287" s="60">
        <f t="shared" si="53"/>
        <v>96.971536011417442</v>
      </c>
      <c r="N287" s="60">
        <f t="shared" si="58"/>
        <v>90.079172128679943</v>
      </c>
      <c r="O287" s="3">
        <f t="shared" si="64"/>
        <v>91.400132634040588</v>
      </c>
      <c r="P287" s="60">
        <f t="shared" si="59"/>
        <v>92.921593144021159</v>
      </c>
      <c r="Q287" s="3">
        <f t="shared" si="54"/>
        <v>88.833102051171863</v>
      </c>
      <c r="R287" s="60">
        <f t="shared" si="60"/>
        <v>74.460527197545161</v>
      </c>
      <c r="S287" s="51">
        <f t="shared" si="55"/>
        <v>106.14934660017973</v>
      </c>
      <c r="T287" s="60">
        <f t="shared" si="61"/>
        <v>95.001485570325158</v>
      </c>
      <c r="U287" s="4">
        <f t="shared" si="65"/>
        <v>119.64210205017561</v>
      </c>
      <c r="V287" s="60">
        <f t="shared" si="62"/>
        <v>90.22433618019285</v>
      </c>
      <c r="W287" s="56">
        <f t="shared" si="56"/>
        <v>98.309021562160538</v>
      </c>
      <c r="X287" s="60">
        <f t="shared" si="63"/>
        <v>94.367663353956829</v>
      </c>
      <c r="Y287" s="5">
        <f t="shared" si="57"/>
        <v>89.509129595786845</v>
      </c>
      <c r="Z287" s="35">
        <v>285</v>
      </c>
    </row>
    <row r="288" spans="1:26" ht="15" customHeight="1">
      <c r="A288" s="28" t="s">
        <v>119</v>
      </c>
      <c r="B288" s="20" t="s">
        <v>120</v>
      </c>
      <c r="C288" s="20" t="s">
        <v>634</v>
      </c>
      <c r="D288" s="16"/>
      <c r="E288" s="88">
        <v>18317</v>
      </c>
      <c r="F288" s="78">
        <v>18.302211627598993</v>
      </c>
      <c r="G288" s="1">
        <v>17062</v>
      </c>
      <c r="H288" s="1">
        <v>454.00031477832505</v>
      </c>
      <c r="I288" s="6">
        <v>31.930628163989571</v>
      </c>
      <c r="J288" s="47">
        <v>22.819528250137136</v>
      </c>
      <c r="K288" s="6">
        <v>18.414587541627998</v>
      </c>
      <c r="L288" s="6">
        <v>86.163522012578625</v>
      </c>
      <c r="M288" s="60">
        <f t="shared" si="53"/>
        <v>74.322899030621116</v>
      </c>
      <c r="N288" s="60">
        <f t="shared" si="58"/>
        <v>84.564745854461535</v>
      </c>
      <c r="O288" s="3">
        <f t="shared" si="64"/>
        <v>84.082011268776654</v>
      </c>
      <c r="P288" s="60">
        <f t="shared" si="59"/>
        <v>84.244596347207306</v>
      </c>
      <c r="Q288" s="3">
        <f t="shared" si="54"/>
        <v>99.28596474315799</v>
      </c>
      <c r="R288" s="60">
        <f t="shared" si="60"/>
        <v>84.575316281577216</v>
      </c>
      <c r="S288" s="51">
        <f t="shared" si="55"/>
        <v>102.49130971964114</v>
      </c>
      <c r="T288" s="60">
        <f t="shared" si="61"/>
        <v>92.949727195535715</v>
      </c>
      <c r="U288" s="4">
        <f t="shared" si="65"/>
        <v>66.057881608464342</v>
      </c>
      <c r="V288" s="60">
        <f t="shared" si="62"/>
        <v>88.091685498034764</v>
      </c>
      <c r="W288" s="56">
        <f t="shared" si="56"/>
        <v>103.32489382644917</v>
      </c>
      <c r="X288" s="60">
        <f t="shared" si="63"/>
        <v>102.48511119211244</v>
      </c>
      <c r="Y288" s="5">
        <f t="shared" si="57"/>
        <v>89.485197061488165</v>
      </c>
      <c r="Z288" s="35">
        <v>286</v>
      </c>
    </row>
    <row r="289" spans="1:26" ht="15" customHeight="1">
      <c r="A289" s="26" t="s">
        <v>483</v>
      </c>
      <c r="B289" s="18" t="s">
        <v>484</v>
      </c>
      <c r="C289" s="18" t="s">
        <v>635</v>
      </c>
      <c r="D289" s="16"/>
      <c r="E289" s="85">
        <v>2246</v>
      </c>
      <c r="F289" s="78">
        <v>7.8797725426482526</v>
      </c>
      <c r="G289" s="1">
        <v>15820</v>
      </c>
      <c r="H289" s="1">
        <v>437.81473249999999</v>
      </c>
      <c r="I289" s="2">
        <v>33.209714222503159</v>
      </c>
      <c r="J289" s="47">
        <v>23.834196891191709</v>
      </c>
      <c r="K289" s="2">
        <v>4.0071237756010687</v>
      </c>
      <c r="L289" s="2">
        <v>75</v>
      </c>
      <c r="M289" s="60">
        <f t="shared" si="53"/>
        <v>172.62851427154723</v>
      </c>
      <c r="N289" s="60">
        <f t="shared" si="58"/>
        <v>108.49991988049285</v>
      </c>
      <c r="O289" s="3">
        <f t="shared" si="64"/>
        <v>77.961400672374083</v>
      </c>
      <c r="P289" s="60">
        <f t="shared" si="59"/>
        <v>76.98747175350843</v>
      </c>
      <c r="Q289" s="3">
        <f t="shared" si="54"/>
        <v>95.461924209168927</v>
      </c>
      <c r="R289" s="60">
        <f t="shared" si="60"/>
        <v>80.874955472308869</v>
      </c>
      <c r="S289" s="51">
        <f t="shared" si="55"/>
        <v>98.12805307508583</v>
      </c>
      <c r="T289" s="60">
        <f t="shared" si="61"/>
        <v>90.50241770845804</v>
      </c>
      <c r="U289" s="4">
        <f t="shared" si="65"/>
        <v>303.56652597063845</v>
      </c>
      <c r="V289" s="60">
        <f t="shared" si="62"/>
        <v>97.544523819503453</v>
      </c>
      <c r="W289" s="56">
        <f t="shared" si="56"/>
        <v>89.937909407328917</v>
      </c>
      <c r="X289" s="60">
        <f t="shared" si="63"/>
        <v>80.820255708033969</v>
      </c>
      <c r="Y289" s="5">
        <f t="shared" si="57"/>
        <v>89.204924057050931</v>
      </c>
      <c r="Z289" s="35">
        <v>287</v>
      </c>
    </row>
    <row r="290" spans="1:26" ht="15" customHeight="1">
      <c r="A290" s="27" t="s">
        <v>253</v>
      </c>
      <c r="B290" s="19" t="s">
        <v>254</v>
      </c>
      <c r="C290" s="19" t="s">
        <v>634</v>
      </c>
      <c r="D290" s="16"/>
      <c r="E290" s="87">
        <v>18295</v>
      </c>
      <c r="F290" s="78">
        <v>18.362683156338218</v>
      </c>
      <c r="G290" s="1">
        <v>16491</v>
      </c>
      <c r="H290" s="1">
        <v>470.02661265822792</v>
      </c>
      <c r="I290" s="2">
        <v>34.202409507602546</v>
      </c>
      <c r="J290" s="47">
        <v>21.5311004784689</v>
      </c>
      <c r="K290" s="2">
        <v>10.155780267832741</v>
      </c>
      <c r="L290" s="2">
        <v>86.567164179104481</v>
      </c>
      <c r="M290" s="60">
        <f t="shared" si="53"/>
        <v>74.078140719079855</v>
      </c>
      <c r="N290" s="60">
        <f t="shared" si="58"/>
        <v>84.505152790863889</v>
      </c>
      <c r="O290" s="3">
        <f t="shared" si="64"/>
        <v>81.268107363345194</v>
      </c>
      <c r="P290" s="60">
        <f t="shared" si="59"/>
        <v>80.908188824661352</v>
      </c>
      <c r="Q290" s="3">
        <f t="shared" si="54"/>
        <v>92.691224617144783</v>
      </c>
      <c r="R290" s="60">
        <f t="shared" si="60"/>
        <v>78.19386773449483</v>
      </c>
      <c r="S290" s="51">
        <f t="shared" si="55"/>
        <v>108.62442167689984</v>
      </c>
      <c r="T290" s="60">
        <f t="shared" si="61"/>
        <v>96.389731829926973</v>
      </c>
      <c r="U290" s="4">
        <f t="shared" si="65"/>
        <v>119.7769754379643</v>
      </c>
      <c r="V290" s="60">
        <f t="shared" si="62"/>
        <v>90.229704137776295</v>
      </c>
      <c r="W290" s="56">
        <f t="shared" si="56"/>
        <v>103.80893026119556</v>
      </c>
      <c r="X290" s="60">
        <f t="shared" si="63"/>
        <v>103.26845261386171</v>
      </c>
      <c r="Y290" s="5">
        <f t="shared" si="57"/>
        <v>88.915849655264168</v>
      </c>
      <c r="Z290" s="35">
        <v>288</v>
      </c>
    </row>
    <row r="291" spans="1:26" ht="15" customHeight="1">
      <c r="A291" s="24" t="s">
        <v>131</v>
      </c>
      <c r="B291" s="16" t="s">
        <v>45</v>
      </c>
      <c r="C291" s="16" t="s">
        <v>636</v>
      </c>
      <c r="D291" s="16" t="s">
        <v>650</v>
      </c>
      <c r="E291" s="85">
        <v>15937</v>
      </c>
      <c r="F291" s="78">
        <v>18.826830571886692</v>
      </c>
      <c r="G291" s="1">
        <v>17603</v>
      </c>
      <c r="H291" s="1">
        <v>411.8639502538071</v>
      </c>
      <c r="I291" s="2">
        <v>28.076847145632478</v>
      </c>
      <c r="J291" s="47">
        <v>22.966014418125642</v>
      </c>
      <c r="K291" s="2">
        <v>21.459496768526069</v>
      </c>
      <c r="L291" s="2">
        <v>76.543209876543202</v>
      </c>
      <c r="M291" s="60">
        <f t="shared" si="53"/>
        <v>72.251854694349802</v>
      </c>
      <c r="N291" s="60">
        <f t="shared" si="58"/>
        <v>84.060493818778809</v>
      </c>
      <c r="O291" s="3">
        <f t="shared" si="64"/>
        <v>86.748074338546218</v>
      </c>
      <c r="P291" s="60">
        <f t="shared" si="59"/>
        <v>87.405711005171156</v>
      </c>
      <c r="Q291" s="3">
        <f t="shared" si="54"/>
        <v>112.91378998763076</v>
      </c>
      <c r="R291" s="60">
        <f t="shared" si="60"/>
        <v>97.76238111574645</v>
      </c>
      <c r="S291" s="51">
        <f t="shared" si="55"/>
        <v>101.83758030279013</v>
      </c>
      <c r="T291" s="60">
        <f t="shared" si="61"/>
        <v>92.583056533190501</v>
      </c>
      <c r="U291" s="4">
        <f t="shared" si="65"/>
        <v>56.684863434340187</v>
      </c>
      <c r="V291" s="60">
        <f t="shared" si="62"/>
        <v>87.718639600601762</v>
      </c>
      <c r="W291" s="56">
        <f t="shared" si="56"/>
        <v>91.788483674969413</v>
      </c>
      <c r="X291" s="60">
        <f t="shared" si="63"/>
        <v>83.815136617413586</v>
      </c>
      <c r="Y291" s="5">
        <f t="shared" si="57"/>
        <v>88.890903115150365</v>
      </c>
      <c r="Z291" s="35">
        <v>289</v>
      </c>
    </row>
    <row r="292" spans="1:26" ht="15" customHeight="1">
      <c r="A292" s="24" t="s">
        <v>367</v>
      </c>
      <c r="B292" s="16" t="s">
        <v>368</v>
      </c>
      <c r="C292" s="16" t="s">
        <v>643</v>
      </c>
      <c r="D292" s="16"/>
      <c r="E292" s="85">
        <v>37648</v>
      </c>
      <c r="F292" s="78">
        <v>15.565466358330578</v>
      </c>
      <c r="G292" s="1">
        <v>18179</v>
      </c>
      <c r="H292" s="1">
        <v>502.80299823008852</v>
      </c>
      <c r="I292" s="2">
        <v>33.190142355250899</v>
      </c>
      <c r="J292" s="47">
        <v>24.511400651465799</v>
      </c>
      <c r="K292" s="2">
        <v>11.047067573310668</v>
      </c>
      <c r="L292" s="2">
        <v>81.844380403458217</v>
      </c>
      <c r="M292" s="60">
        <f t="shared" si="53"/>
        <v>87.39047038620123</v>
      </c>
      <c r="N292" s="60">
        <f t="shared" si="58"/>
        <v>87.746401284081173</v>
      </c>
      <c r="O292" s="3">
        <f t="shared" si="64"/>
        <v>89.586618383254645</v>
      </c>
      <c r="P292" s="60">
        <f t="shared" si="59"/>
        <v>90.771334005147423</v>
      </c>
      <c r="Q292" s="3">
        <f t="shared" si="54"/>
        <v>95.518217071316641</v>
      </c>
      <c r="R292" s="60">
        <f t="shared" si="60"/>
        <v>80.92942767235003</v>
      </c>
      <c r="S292" s="51">
        <f t="shared" si="55"/>
        <v>95.416960083064197</v>
      </c>
      <c r="T292" s="60">
        <f t="shared" si="61"/>
        <v>88.981791226858874</v>
      </c>
      <c r="U292" s="4">
        <f t="shared" si="65"/>
        <v>110.11326178835134</v>
      </c>
      <c r="V292" s="60">
        <f t="shared" si="62"/>
        <v>89.845088567424824</v>
      </c>
      <c r="W292" s="56">
        <f t="shared" si="56"/>
        <v>98.145499603002548</v>
      </c>
      <c r="X292" s="60">
        <f t="shared" si="63"/>
        <v>94.103027234072243</v>
      </c>
      <c r="Y292" s="5">
        <f t="shared" si="57"/>
        <v>88.729511664989104</v>
      </c>
      <c r="Z292" s="35">
        <v>290</v>
      </c>
    </row>
    <row r="293" spans="1:26" ht="15" customHeight="1">
      <c r="A293" s="24" t="s">
        <v>134</v>
      </c>
      <c r="B293" s="16" t="s">
        <v>135</v>
      </c>
      <c r="C293" s="16" t="s">
        <v>642</v>
      </c>
      <c r="D293" s="16"/>
      <c r="E293" s="85">
        <v>4407</v>
      </c>
      <c r="F293" s="78">
        <v>15.317286652078774</v>
      </c>
      <c r="G293" s="1">
        <v>20226</v>
      </c>
      <c r="H293" s="1">
        <v>744.37500250000005</v>
      </c>
      <c r="I293" s="2">
        <v>44.16345312963513</v>
      </c>
      <c r="J293" s="47">
        <v>15.53398058252427</v>
      </c>
      <c r="K293" s="2">
        <v>5.4458815520762416</v>
      </c>
      <c r="L293" s="2">
        <v>68.75</v>
      </c>
      <c r="M293" s="60">
        <f t="shared" si="53"/>
        <v>88.806422294805799</v>
      </c>
      <c r="N293" s="60">
        <f t="shared" si="58"/>
        <v>88.091153262509692</v>
      </c>
      <c r="O293" s="3">
        <f t="shared" si="64"/>
        <v>99.674291403251473</v>
      </c>
      <c r="P293" s="60">
        <f t="shared" si="59"/>
        <v>102.73215046513261</v>
      </c>
      <c r="Q293" s="3">
        <f t="shared" si="54"/>
        <v>71.784767663228877</v>
      </c>
      <c r="R293" s="60">
        <f t="shared" si="60"/>
        <v>57.963581657420697</v>
      </c>
      <c r="S293" s="51">
        <f t="shared" si="55"/>
        <v>150.56046485419583</v>
      </c>
      <c r="T293" s="60">
        <f t="shared" si="61"/>
        <v>119.91126280527372</v>
      </c>
      <c r="U293" s="4">
        <f t="shared" si="65"/>
        <v>223.36670969823086</v>
      </c>
      <c r="V293" s="60">
        <f t="shared" si="62"/>
        <v>94.352573064740511</v>
      </c>
      <c r="W293" s="56">
        <f t="shared" si="56"/>
        <v>82.443083623384837</v>
      </c>
      <c r="X293" s="60">
        <f t="shared" si="63"/>
        <v>68.69098802504638</v>
      </c>
      <c r="Y293" s="5">
        <f t="shared" si="57"/>
        <v>88.623618213353936</v>
      </c>
      <c r="Z293" s="35">
        <v>291</v>
      </c>
    </row>
    <row r="294" spans="1:26" ht="15" customHeight="1">
      <c r="A294" s="27" t="s">
        <v>315</v>
      </c>
      <c r="B294" s="19" t="s">
        <v>316</v>
      </c>
      <c r="C294" s="19" t="s">
        <v>642</v>
      </c>
      <c r="D294" s="16"/>
      <c r="E294" s="87">
        <v>3569</v>
      </c>
      <c r="F294" s="78">
        <v>17.524235645041013</v>
      </c>
      <c r="G294" s="1">
        <v>22547</v>
      </c>
      <c r="H294" s="1">
        <v>911.16667499999994</v>
      </c>
      <c r="I294" s="2">
        <v>48.494256885616707</v>
      </c>
      <c r="J294" s="47">
        <v>14.728682170542637</v>
      </c>
      <c r="K294" s="2">
        <v>8.7699635752311575</v>
      </c>
      <c r="L294" s="2">
        <v>65.625</v>
      </c>
      <c r="M294" s="60">
        <f t="shared" si="53"/>
        <v>77.622411293015702</v>
      </c>
      <c r="N294" s="60">
        <f t="shared" si="58"/>
        <v>85.368101797129611</v>
      </c>
      <c r="O294" s="3">
        <f t="shared" si="64"/>
        <v>111.11224405562696</v>
      </c>
      <c r="P294" s="60">
        <f t="shared" si="59"/>
        <v>116.29397508830093</v>
      </c>
      <c r="Q294" s="3">
        <f t="shared" si="54"/>
        <v>65.373993246137346</v>
      </c>
      <c r="R294" s="60">
        <f t="shared" si="60"/>
        <v>51.76014887494447</v>
      </c>
      <c r="S294" s="51">
        <f t="shared" si="55"/>
        <v>158.79243712777728</v>
      </c>
      <c r="T294" s="60">
        <f t="shared" si="61"/>
        <v>124.52849838953293</v>
      </c>
      <c r="U294" s="4">
        <f t="shared" si="65"/>
        <v>138.70395620902019</v>
      </c>
      <c r="V294" s="60">
        <f t="shared" si="62"/>
        <v>90.98299751630914</v>
      </c>
      <c r="W294" s="56">
        <f t="shared" si="56"/>
        <v>78.695670731412804</v>
      </c>
      <c r="X294" s="60">
        <f t="shared" si="63"/>
        <v>62.6263541835526</v>
      </c>
      <c r="Y294" s="5">
        <f t="shared" si="57"/>
        <v>88.593345974961608</v>
      </c>
      <c r="Z294" s="35">
        <v>292</v>
      </c>
    </row>
    <row r="295" spans="1:26" ht="15" customHeight="1">
      <c r="A295" s="24" t="s">
        <v>294</v>
      </c>
      <c r="B295" s="16" t="s">
        <v>30</v>
      </c>
      <c r="C295" s="16" t="s">
        <v>636</v>
      </c>
      <c r="D295" s="16" t="s">
        <v>650</v>
      </c>
      <c r="E295" s="85">
        <v>16218</v>
      </c>
      <c r="F295" s="78">
        <v>16.696985446985448</v>
      </c>
      <c r="G295" s="1">
        <v>18379</v>
      </c>
      <c r="H295" s="1">
        <v>529.95949635416662</v>
      </c>
      <c r="I295" s="2">
        <v>34.602067339082645</v>
      </c>
      <c r="J295" s="47">
        <v>24.012158054711247</v>
      </c>
      <c r="K295" s="2">
        <v>11.117277099519054</v>
      </c>
      <c r="L295" s="2">
        <v>82.5</v>
      </c>
      <c r="M295" s="60">
        <f t="shared" si="53"/>
        <v>81.468204614186206</v>
      </c>
      <c r="N295" s="60">
        <f t="shared" si="58"/>
        <v>86.304464711748167</v>
      </c>
      <c r="O295" s="3">
        <f t="shared" si="64"/>
        <v>90.572223954333964</v>
      </c>
      <c r="P295" s="60">
        <f t="shared" si="59"/>
        <v>91.939953102361414</v>
      </c>
      <c r="Q295" s="3">
        <f t="shared" si="54"/>
        <v>91.620630381699172</v>
      </c>
      <c r="R295" s="60">
        <f t="shared" si="60"/>
        <v>77.157899387334297</v>
      </c>
      <c r="S295" s="51">
        <f t="shared" si="55"/>
        <v>97.400797221640261</v>
      </c>
      <c r="T295" s="60">
        <f t="shared" si="61"/>
        <v>90.094506761507205</v>
      </c>
      <c r="U295" s="4">
        <f t="shared" si="65"/>
        <v>109.41785770062246</v>
      </c>
      <c r="V295" s="60">
        <f t="shared" si="62"/>
        <v>89.817411501492998</v>
      </c>
      <c r="W295" s="56">
        <f t="shared" si="56"/>
        <v>98.93170034806181</v>
      </c>
      <c r="X295" s="60">
        <f t="shared" si="63"/>
        <v>95.375376927619072</v>
      </c>
      <c r="Y295" s="5">
        <f t="shared" si="57"/>
        <v>88.448268732010519</v>
      </c>
      <c r="Z295" s="35">
        <v>293</v>
      </c>
    </row>
    <row r="296" spans="1:26" ht="15" customHeight="1">
      <c r="A296" s="27" t="s">
        <v>551</v>
      </c>
      <c r="B296" s="19" t="s">
        <v>26</v>
      </c>
      <c r="C296" s="19" t="s">
        <v>634</v>
      </c>
      <c r="D296" s="16" t="s">
        <v>650</v>
      </c>
      <c r="E296" s="87">
        <v>16453</v>
      </c>
      <c r="F296" s="78">
        <v>18.894413571219655</v>
      </c>
      <c r="G296" s="1">
        <v>16585</v>
      </c>
      <c r="H296" s="1">
        <v>389.31668109965636</v>
      </c>
      <c r="I296" s="2">
        <v>28.168828297834647</v>
      </c>
      <c r="J296" s="47">
        <v>20.107444359171144</v>
      </c>
      <c r="K296" s="2">
        <v>7.3846714884823434</v>
      </c>
      <c r="L296" s="2">
        <v>71.942446043165461</v>
      </c>
      <c r="M296" s="60">
        <f t="shared" si="53"/>
        <v>71.993418674136322</v>
      </c>
      <c r="N296" s="60">
        <f t="shared" si="58"/>
        <v>83.997570545237977</v>
      </c>
      <c r="O296" s="3">
        <f t="shared" si="64"/>
        <v>81.731341981752479</v>
      </c>
      <c r="P296" s="60">
        <f t="shared" si="59"/>
        <v>81.457439800351935</v>
      </c>
      <c r="Q296" s="3">
        <f t="shared" si="54"/>
        <v>112.54508666803353</v>
      </c>
      <c r="R296" s="60">
        <f t="shared" si="60"/>
        <v>97.405602650152744</v>
      </c>
      <c r="S296" s="51">
        <f t="shared" si="55"/>
        <v>116.31529575632825</v>
      </c>
      <c r="T296" s="60">
        <f t="shared" si="61"/>
        <v>100.70347054204052</v>
      </c>
      <c r="U296" s="4">
        <f t="shared" si="65"/>
        <v>164.72346069703886</v>
      </c>
      <c r="V296" s="60">
        <f t="shared" si="62"/>
        <v>92.01857316784168</v>
      </c>
      <c r="W296" s="56">
        <f t="shared" si="56"/>
        <v>86.271375930291512</v>
      </c>
      <c r="X296" s="60">
        <f t="shared" si="63"/>
        <v>74.886513244414118</v>
      </c>
      <c r="Y296" s="5">
        <f t="shared" si="57"/>
        <v>88.411528325006486</v>
      </c>
      <c r="Z296" s="35">
        <v>294</v>
      </c>
    </row>
    <row r="297" spans="1:26" ht="15" customHeight="1">
      <c r="A297" s="26" t="s">
        <v>192</v>
      </c>
      <c r="B297" s="18" t="s">
        <v>51</v>
      </c>
      <c r="C297" s="18" t="s">
        <v>632</v>
      </c>
      <c r="D297" s="16" t="s">
        <v>650</v>
      </c>
      <c r="E297" s="85">
        <v>86072</v>
      </c>
      <c r="F297" s="78">
        <v>12.810551558752998</v>
      </c>
      <c r="G297" s="1">
        <v>18235</v>
      </c>
      <c r="H297" s="1">
        <v>537.03086254886637</v>
      </c>
      <c r="I297" s="2">
        <v>35.340665481691232</v>
      </c>
      <c r="J297" s="47">
        <v>25.656590683845394</v>
      </c>
      <c r="K297" s="2">
        <v>16.640719397713539</v>
      </c>
      <c r="L297" s="2">
        <v>83.033419023136247</v>
      </c>
      <c r="M297" s="60">
        <f t="shared" si="53"/>
        <v>106.18382983718394</v>
      </c>
      <c r="N297" s="60">
        <f t="shared" si="58"/>
        <v>92.322155455301342</v>
      </c>
      <c r="O297" s="3">
        <f t="shared" si="64"/>
        <v>89.862587943156853</v>
      </c>
      <c r="P297" s="60">
        <f t="shared" si="59"/>
        <v>91.098547352367348</v>
      </c>
      <c r="Q297" s="3">
        <f t="shared" si="54"/>
        <v>89.705815634942098</v>
      </c>
      <c r="R297" s="60">
        <f t="shared" si="60"/>
        <v>75.305014883906267</v>
      </c>
      <c r="S297" s="51">
        <f t="shared" si="55"/>
        <v>91.157993919025543</v>
      </c>
      <c r="T297" s="60">
        <f t="shared" si="61"/>
        <v>86.592977286381426</v>
      </c>
      <c r="U297" s="4">
        <f t="shared" si="65"/>
        <v>73.09952260000874</v>
      </c>
      <c r="V297" s="60">
        <f t="shared" si="62"/>
        <v>88.371942639789125</v>
      </c>
      <c r="W297" s="56">
        <f t="shared" si="56"/>
        <v>99.571361571781452</v>
      </c>
      <c r="X297" s="60">
        <f t="shared" si="63"/>
        <v>96.41057406662982</v>
      </c>
      <c r="Y297" s="5">
        <f t="shared" si="57"/>
        <v>88.350201947395888</v>
      </c>
      <c r="Z297" s="35">
        <v>295</v>
      </c>
    </row>
    <row r="298" spans="1:26" ht="15" customHeight="1">
      <c r="A298" s="24" t="s">
        <v>273</v>
      </c>
      <c r="B298" s="16" t="s">
        <v>37</v>
      </c>
      <c r="C298" s="16" t="s">
        <v>643</v>
      </c>
      <c r="D298" s="16" t="s">
        <v>650</v>
      </c>
      <c r="E298" s="85">
        <v>34802</v>
      </c>
      <c r="F298" s="78">
        <v>14.685101717626994</v>
      </c>
      <c r="G298" s="1">
        <v>18943</v>
      </c>
      <c r="H298" s="1">
        <v>517.27814526315785</v>
      </c>
      <c r="I298" s="2">
        <v>32.768504160681481</v>
      </c>
      <c r="J298" s="47">
        <v>25.506230529595015</v>
      </c>
      <c r="K298" s="2">
        <v>11.648755818631114</v>
      </c>
      <c r="L298" s="2">
        <v>77.941176470588232</v>
      </c>
      <c r="M298" s="60">
        <f t="shared" si="53"/>
        <v>92.629486195680926</v>
      </c>
      <c r="N298" s="60">
        <f t="shared" si="58"/>
        <v>89.021982081960374</v>
      </c>
      <c r="O298" s="3">
        <f t="shared" si="64"/>
        <v>93.351631664777642</v>
      </c>
      <c r="P298" s="60">
        <f t="shared" si="59"/>
        <v>95.235458956504857</v>
      </c>
      <c r="Q298" s="3">
        <f t="shared" si="54"/>
        <v>96.74726702724243</v>
      </c>
      <c r="R298" s="60">
        <f t="shared" si="60"/>
        <v>82.118726857104377</v>
      </c>
      <c r="S298" s="51">
        <f t="shared" si="55"/>
        <v>91.695373600077048</v>
      </c>
      <c r="T298" s="60">
        <f t="shared" si="61"/>
        <v>86.894388479610498</v>
      </c>
      <c r="U298" s="4">
        <f t="shared" si="65"/>
        <v>104.42562816434</v>
      </c>
      <c r="V298" s="60">
        <f t="shared" si="62"/>
        <v>89.618720886265635</v>
      </c>
      <c r="W298" s="56">
        <f t="shared" si="56"/>
        <v>93.464886246832009</v>
      </c>
      <c r="X298" s="60">
        <f t="shared" si="63"/>
        <v>86.528146382381067</v>
      </c>
      <c r="Y298" s="5">
        <f t="shared" si="57"/>
        <v>88.236237273971128</v>
      </c>
      <c r="Z298" s="35">
        <v>296</v>
      </c>
    </row>
    <row r="299" spans="1:26" ht="15" customHeight="1">
      <c r="A299" s="24" t="s">
        <v>351</v>
      </c>
      <c r="B299" s="16" t="s">
        <v>29</v>
      </c>
      <c r="C299" s="16" t="s">
        <v>632</v>
      </c>
      <c r="D299" s="16" t="s">
        <v>650</v>
      </c>
      <c r="E299" s="85">
        <v>63457</v>
      </c>
      <c r="F299" s="78">
        <v>13.410719496773776</v>
      </c>
      <c r="G299" s="1">
        <v>19118</v>
      </c>
      <c r="H299" s="1">
        <v>590.49385673854442</v>
      </c>
      <c r="I299" s="2">
        <v>37.06416090000279</v>
      </c>
      <c r="J299" s="47">
        <v>23.921568627450981</v>
      </c>
      <c r="K299" s="2">
        <v>9.2188411050002355</v>
      </c>
      <c r="L299" s="2">
        <v>79.390681003584234</v>
      </c>
      <c r="M299" s="60">
        <f t="shared" si="53"/>
        <v>101.43180066978073</v>
      </c>
      <c r="N299" s="60">
        <f t="shared" si="58"/>
        <v>91.165144791975351</v>
      </c>
      <c r="O299" s="3">
        <f t="shared" si="64"/>
        <v>94.214036539472048</v>
      </c>
      <c r="P299" s="60">
        <f t="shared" si="59"/>
        <v>96.258000666567099</v>
      </c>
      <c r="Q299" s="3">
        <f t="shared" si="54"/>
        <v>85.534466318284231</v>
      </c>
      <c r="R299" s="60">
        <f t="shared" si="60"/>
        <v>71.268578189280689</v>
      </c>
      <c r="S299" s="51">
        <f t="shared" si="55"/>
        <v>97.769647716873934</v>
      </c>
      <c r="T299" s="60">
        <f t="shared" si="61"/>
        <v>90.301391524388407</v>
      </c>
      <c r="U299" s="4">
        <f t="shared" si="65"/>
        <v>131.95027768010692</v>
      </c>
      <c r="V299" s="60">
        <f t="shared" si="62"/>
        <v>90.714201273627367</v>
      </c>
      <c r="W299" s="56">
        <f t="shared" si="56"/>
        <v>95.203091678486757</v>
      </c>
      <c r="X299" s="60">
        <f t="shared" si="63"/>
        <v>89.341174940527026</v>
      </c>
      <c r="Y299" s="5">
        <f t="shared" si="57"/>
        <v>88.174748564394307</v>
      </c>
      <c r="Z299" s="35">
        <v>297</v>
      </c>
    </row>
    <row r="300" spans="1:26" ht="15" customHeight="1">
      <c r="A300" s="24" t="s">
        <v>105</v>
      </c>
      <c r="B300" s="16" t="s">
        <v>106</v>
      </c>
      <c r="C300" s="16" t="s">
        <v>637</v>
      </c>
      <c r="D300" s="20"/>
      <c r="E300" s="85">
        <v>1351</v>
      </c>
      <c r="F300" s="78">
        <v>26.086956521739129</v>
      </c>
      <c r="G300" s="1">
        <v>17327</v>
      </c>
      <c r="H300" s="1">
        <v>527.91669166666668</v>
      </c>
      <c r="I300" s="2">
        <v>36.561437640676395</v>
      </c>
      <c r="J300" s="47">
        <v>15</v>
      </c>
      <c r="K300" s="2">
        <v>7.3279052553663959</v>
      </c>
      <c r="L300" s="2">
        <v>72.727272727272734</v>
      </c>
      <c r="M300" s="60">
        <f t="shared" si="53"/>
        <v>52.143814695345498</v>
      </c>
      <c r="N300" s="60">
        <f t="shared" si="58"/>
        <v>79.164644934470118</v>
      </c>
      <c r="O300" s="3">
        <f t="shared" si="64"/>
        <v>85.387938650456746</v>
      </c>
      <c r="P300" s="60">
        <f t="shared" si="59"/>
        <v>85.793016651015833</v>
      </c>
      <c r="Q300" s="3">
        <f t="shared" si="54"/>
        <v>86.71057339905262</v>
      </c>
      <c r="R300" s="60">
        <f t="shared" si="60"/>
        <v>72.406646813422213</v>
      </c>
      <c r="S300" s="51">
        <f t="shared" si="55"/>
        <v>155.92022250272706</v>
      </c>
      <c r="T300" s="60">
        <f t="shared" si="61"/>
        <v>122.91750030405932</v>
      </c>
      <c r="U300" s="4">
        <f t="shared" si="65"/>
        <v>165.99950481111171</v>
      </c>
      <c r="V300" s="60">
        <f t="shared" si="62"/>
        <v>92.069359692828101</v>
      </c>
      <c r="W300" s="56">
        <f t="shared" si="56"/>
        <v>87.212518213167428</v>
      </c>
      <c r="X300" s="60">
        <f t="shared" si="63"/>
        <v>76.40961291422029</v>
      </c>
      <c r="Y300" s="5">
        <f t="shared" si="57"/>
        <v>88.126796885002648</v>
      </c>
      <c r="Z300" s="35">
        <v>298</v>
      </c>
    </row>
    <row r="301" spans="1:26" ht="15" customHeight="1">
      <c r="A301" s="28" t="s">
        <v>345</v>
      </c>
      <c r="B301" s="22" t="s">
        <v>621</v>
      </c>
      <c r="C301" s="22" t="s">
        <v>637</v>
      </c>
      <c r="D301" s="16"/>
      <c r="E301" s="86">
        <v>2159</v>
      </c>
      <c r="F301" s="78">
        <v>13.293650793650794</v>
      </c>
      <c r="G301" s="1">
        <v>18811</v>
      </c>
      <c r="H301" s="1">
        <v>404.72221111111111</v>
      </c>
      <c r="I301" s="6">
        <v>25.818226215157797</v>
      </c>
      <c r="J301" s="47">
        <v>29.411764705882355</v>
      </c>
      <c r="K301" s="6">
        <v>3.5201482167670219</v>
      </c>
      <c r="L301" s="6">
        <v>60.869565217391312</v>
      </c>
      <c r="M301" s="60">
        <f t="shared" si="53"/>
        <v>102.32504583953586</v>
      </c>
      <c r="N301" s="60">
        <f t="shared" si="58"/>
        <v>91.382629607401242</v>
      </c>
      <c r="O301" s="3">
        <f t="shared" si="64"/>
        <v>92.701131987865296</v>
      </c>
      <c r="P301" s="60">
        <f t="shared" si="59"/>
        <v>94.464170352343629</v>
      </c>
      <c r="Q301" s="3">
        <f t="shared" si="54"/>
        <v>122.79167421096902</v>
      </c>
      <c r="R301" s="60">
        <f t="shared" si="60"/>
        <v>107.32078807656437</v>
      </c>
      <c r="S301" s="51">
        <f t="shared" si="55"/>
        <v>79.519313476390792</v>
      </c>
      <c r="T301" s="60">
        <f t="shared" si="61"/>
        <v>80.064951230460906</v>
      </c>
      <c r="U301" s="4">
        <f t="shared" si="65"/>
        <v>345.56176864926397</v>
      </c>
      <c r="V301" s="60">
        <f t="shared" si="62"/>
        <v>99.21593346599424</v>
      </c>
      <c r="W301" s="56">
        <f t="shared" si="56"/>
        <v>72.993085895803176</v>
      </c>
      <c r="X301" s="60">
        <f t="shared" si="63"/>
        <v>53.397563555192477</v>
      </c>
      <c r="Y301" s="5">
        <f t="shared" si="57"/>
        <v>87.641006047992818</v>
      </c>
      <c r="Z301" s="35">
        <v>299</v>
      </c>
    </row>
    <row r="302" spans="1:26" ht="15" customHeight="1">
      <c r="A302" s="29" t="s">
        <v>339</v>
      </c>
      <c r="B302" s="21" t="s">
        <v>340</v>
      </c>
      <c r="C302" s="21" t="s">
        <v>637</v>
      </c>
      <c r="D302" s="16"/>
      <c r="E302" s="86">
        <v>15001</v>
      </c>
      <c r="F302" s="78">
        <v>19.297971918876755</v>
      </c>
      <c r="G302" s="1">
        <v>18138</v>
      </c>
      <c r="H302" s="1">
        <v>455.3602434426229</v>
      </c>
      <c r="I302" s="2">
        <v>30.126380644566513</v>
      </c>
      <c r="J302" s="47">
        <v>20.11173184357542</v>
      </c>
      <c r="K302" s="2">
        <v>6.8528764749016728</v>
      </c>
      <c r="L302" s="2">
        <v>66.666666666666657</v>
      </c>
      <c r="M302" s="60">
        <f t="shared" si="53"/>
        <v>70.487895440687069</v>
      </c>
      <c r="N302" s="60">
        <f t="shared" si="58"/>
        <v>83.631009993182758</v>
      </c>
      <c r="O302" s="3">
        <f t="shared" si="64"/>
        <v>89.384569241183385</v>
      </c>
      <c r="P302" s="60">
        <f t="shared" si="59"/>
        <v>90.531767090218551</v>
      </c>
      <c r="Q302" s="3">
        <f t="shared" si="54"/>
        <v>105.23213058746681</v>
      </c>
      <c r="R302" s="60">
        <f t="shared" si="60"/>
        <v>90.329167178324369</v>
      </c>
      <c r="S302" s="51">
        <f t="shared" si="55"/>
        <v>116.29049928328392</v>
      </c>
      <c r="T302" s="60">
        <f t="shared" si="61"/>
        <v>100.68956243425062</v>
      </c>
      <c r="U302" s="4">
        <f t="shared" si="65"/>
        <v>177.50628486427203</v>
      </c>
      <c r="V302" s="60">
        <f t="shared" si="62"/>
        <v>92.527329261621404</v>
      </c>
      <c r="W302" s="56">
        <f t="shared" si="56"/>
        <v>79.944808362070134</v>
      </c>
      <c r="X302" s="60">
        <f t="shared" si="63"/>
        <v>64.647898797383846</v>
      </c>
      <c r="Y302" s="5">
        <f t="shared" si="57"/>
        <v>87.059455792496919</v>
      </c>
      <c r="Z302" s="35">
        <v>300</v>
      </c>
    </row>
    <row r="303" spans="1:26" ht="15" customHeight="1">
      <c r="A303" s="27" t="s">
        <v>244</v>
      </c>
      <c r="B303" s="18" t="s">
        <v>614</v>
      </c>
      <c r="C303" s="18" t="s">
        <v>636</v>
      </c>
      <c r="D303" s="17"/>
      <c r="E303" s="85">
        <v>13247</v>
      </c>
      <c r="F303" s="78">
        <v>15.362640850658627</v>
      </c>
      <c r="G303" s="1">
        <v>17069</v>
      </c>
      <c r="H303" s="1">
        <v>470.13846453900709</v>
      </c>
      <c r="I303" s="2">
        <v>33.052091947203024</v>
      </c>
      <c r="J303" s="47">
        <v>22.677322677322678</v>
      </c>
      <c r="K303" s="2">
        <v>13.150147203140333</v>
      </c>
      <c r="L303" s="2">
        <v>77.443609022556387</v>
      </c>
      <c r="M303" s="60">
        <f t="shared" si="53"/>
        <v>88.544244447189698</v>
      </c>
      <c r="N303" s="60">
        <f t="shared" si="58"/>
        <v>88.027318939382951</v>
      </c>
      <c r="O303" s="3">
        <f t="shared" si="64"/>
        <v>84.116507463764435</v>
      </c>
      <c r="P303" s="60">
        <f t="shared" si="59"/>
        <v>84.285498015609789</v>
      </c>
      <c r="Q303" s="3">
        <f t="shared" si="54"/>
        <v>95.917173024354781</v>
      </c>
      <c r="R303" s="60">
        <f t="shared" si="60"/>
        <v>81.315480320099198</v>
      </c>
      <c r="S303" s="51">
        <f t="shared" si="55"/>
        <v>103.13401501667165</v>
      </c>
      <c r="T303" s="60">
        <f t="shared" si="61"/>
        <v>93.310214533079929</v>
      </c>
      <c r="U303" s="4">
        <f t="shared" si="65"/>
        <v>92.503043874906155</v>
      </c>
      <c r="V303" s="60">
        <f t="shared" si="62"/>
        <v>89.144202318889867</v>
      </c>
      <c r="W303" s="56">
        <f t="shared" si="56"/>
        <v>92.868217232630343</v>
      </c>
      <c r="X303" s="60">
        <f t="shared" si="63"/>
        <v>85.562525779577953</v>
      </c>
      <c r="Y303" s="5">
        <f t="shared" si="57"/>
        <v>86.940873317773267</v>
      </c>
      <c r="Z303" s="35">
        <v>301</v>
      </c>
    </row>
    <row r="304" spans="1:26" ht="15" customHeight="1">
      <c r="A304" s="24" t="s">
        <v>268</v>
      </c>
      <c r="B304" s="16" t="s">
        <v>54</v>
      </c>
      <c r="C304" s="16" t="s">
        <v>634</v>
      </c>
      <c r="D304" s="16" t="s">
        <v>650</v>
      </c>
      <c r="E304" s="85">
        <v>125517</v>
      </c>
      <c r="F304" s="78">
        <v>17.126980451824167</v>
      </c>
      <c r="G304" s="1">
        <v>17693</v>
      </c>
      <c r="H304" s="1">
        <v>503.31083926563025</v>
      </c>
      <c r="I304" s="2">
        <v>34.13626898314341</v>
      </c>
      <c r="J304" s="47">
        <v>25.812220566318928</v>
      </c>
      <c r="K304" s="2">
        <v>15.318243743875332</v>
      </c>
      <c r="L304" s="2">
        <v>82.05828779599274</v>
      </c>
      <c r="M304" s="60">
        <f t="shared" si="53"/>
        <v>79.422839925657726</v>
      </c>
      <c r="N304" s="60">
        <f t="shared" si="58"/>
        <v>85.806465084294061</v>
      </c>
      <c r="O304" s="3">
        <f t="shared" si="64"/>
        <v>87.191596845531905</v>
      </c>
      <c r="P304" s="60">
        <f t="shared" si="59"/>
        <v>87.931589598917441</v>
      </c>
      <c r="Q304" s="3">
        <f t="shared" si="54"/>
        <v>92.870817946807293</v>
      </c>
      <c r="R304" s="60">
        <f t="shared" si="60"/>
        <v>78.367652534311247</v>
      </c>
      <c r="S304" s="51">
        <f t="shared" si="55"/>
        <v>90.608374104500456</v>
      </c>
      <c r="T304" s="60">
        <f t="shared" si="61"/>
        <v>86.28470071776573</v>
      </c>
      <c r="U304" s="4">
        <f t="shared" si="65"/>
        <v>79.410450965041434</v>
      </c>
      <c r="V304" s="60">
        <f t="shared" si="62"/>
        <v>88.623117436619069</v>
      </c>
      <c r="W304" s="56">
        <f t="shared" si="56"/>
        <v>98.402011385553593</v>
      </c>
      <c r="X304" s="60">
        <f t="shared" si="63"/>
        <v>94.518153637819637</v>
      </c>
      <c r="Y304" s="5">
        <f t="shared" si="57"/>
        <v>86.921946501621193</v>
      </c>
      <c r="Z304" s="35">
        <v>302</v>
      </c>
    </row>
    <row r="305" spans="1:26" ht="15" customHeight="1">
      <c r="A305" s="24" t="s">
        <v>554</v>
      </c>
      <c r="B305" s="16" t="s">
        <v>555</v>
      </c>
      <c r="C305" s="16" t="s">
        <v>639</v>
      </c>
      <c r="D305" s="16"/>
      <c r="E305" s="85">
        <v>1413</v>
      </c>
      <c r="F305" s="78">
        <v>6.5767284991568298</v>
      </c>
      <c r="G305" s="1">
        <v>19068</v>
      </c>
      <c r="H305" s="1">
        <v>450.72728636363632</v>
      </c>
      <c r="I305" s="2">
        <v>28.365467990159623</v>
      </c>
      <c r="J305" s="47">
        <v>27.338129496402878</v>
      </c>
      <c r="K305" s="2">
        <v>5.095541401273886</v>
      </c>
      <c r="L305" s="2">
        <v>50</v>
      </c>
      <c r="M305" s="60">
        <f t="shared" si="53"/>
        <v>206.83131849056775</v>
      </c>
      <c r="N305" s="60">
        <f t="shared" si="58"/>
        <v>116.82752221688227</v>
      </c>
      <c r="O305" s="3">
        <f t="shared" si="64"/>
        <v>93.967635146702222</v>
      </c>
      <c r="P305" s="60">
        <f t="shared" si="59"/>
        <v>95.965845892263616</v>
      </c>
      <c r="Q305" s="3">
        <f t="shared" si="54"/>
        <v>111.76488338625559</v>
      </c>
      <c r="R305" s="60">
        <f t="shared" si="60"/>
        <v>96.650633234558697</v>
      </c>
      <c r="S305" s="51">
        <f t="shared" si="55"/>
        <v>85.550964188996289</v>
      </c>
      <c r="T305" s="60">
        <f t="shared" si="61"/>
        <v>83.448047209955519</v>
      </c>
      <c r="U305" s="4">
        <f t="shared" si="65"/>
        <v>238.72412132486204</v>
      </c>
      <c r="V305" s="60">
        <f t="shared" si="62"/>
        <v>94.963797677354691</v>
      </c>
      <c r="W305" s="56">
        <f t="shared" si="56"/>
        <v>59.958606271552611</v>
      </c>
      <c r="X305" s="60">
        <f t="shared" si="63"/>
        <v>32.303184976083642</v>
      </c>
      <c r="Y305" s="5">
        <f t="shared" si="57"/>
        <v>86.693171867849742</v>
      </c>
      <c r="Z305" s="35">
        <v>303</v>
      </c>
    </row>
    <row r="306" spans="1:26" ht="15" customHeight="1">
      <c r="A306" s="24" t="s">
        <v>325</v>
      </c>
      <c r="B306" s="16" t="s">
        <v>326</v>
      </c>
      <c r="C306" s="16" t="s">
        <v>634</v>
      </c>
      <c r="D306" s="16"/>
      <c r="E306" s="85">
        <v>702</v>
      </c>
      <c r="F306" s="78">
        <v>8.4805653710247348</v>
      </c>
      <c r="G306" s="11">
        <v>20950.506078679136</v>
      </c>
      <c r="H306" s="1">
        <v>501.33334000000002</v>
      </c>
      <c r="I306" s="12">
        <v>33.509713035839191</v>
      </c>
      <c r="J306" s="47">
        <v>30.434782608695656</v>
      </c>
      <c r="K306" s="6">
        <v>2.8490028490028489</v>
      </c>
      <c r="L306" s="6">
        <v>57.142857142857139</v>
      </c>
      <c r="M306" s="60">
        <f t="shared" si="53"/>
        <v>160.39890824763884</v>
      </c>
      <c r="N306" s="60">
        <f t="shared" si="58"/>
        <v>105.52228988718414</v>
      </c>
      <c r="O306" s="3">
        <f t="shared" si="64"/>
        <v>103.24467754038641</v>
      </c>
      <c r="P306" s="60">
        <f t="shared" si="59"/>
        <v>106.96550866309289</v>
      </c>
      <c r="Q306" s="3">
        <f t="shared" si="54"/>
        <v>94.607292480425215</v>
      </c>
      <c r="R306" s="60">
        <f t="shared" si="60"/>
        <v>80.047964825297726</v>
      </c>
      <c r="S306" s="51">
        <f t="shared" si="55"/>
        <v>76.846395376344034</v>
      </c>
      <c r="T306" s="60">
        <f t="shared" si="61"/>
        <v>78.565736685611981</v>
      </c>
      <c r="U306" s="4">
        <f t="shared" si="65"/>
        <v>426.96645393644121</v>
      </c>
      <c r="V306" s="60">
        <f t="shared" si="62"/>
        <v>102.45583797850671</v>
      </c>
      <c r="W306" s="56">
        <f t="shared" si="56"/>
        <v>68.52412145320298</v>
      </c>
      <c r="X306" s="60">
        <f t="shared" si="63"/>
        <v>46.165205185212301</v>
      </c>
      <c r="Y306" s="5">
        <f t="shared" si="57"/>
        <v>86.620423870817618</v>
      </c>
      <c r="Z306" s="35">
        <v>304</v>
      </c>
    </row>
    <row r="307" spans="1:26" ht="15" customHeight="1">
      <c r="A307" s="24" t="s">
        <v>85</v>
      </c>
      <c r="B307" s="16" t="s">
        <v>50</v>
      </c>
      <c r="C307" s="16" t="s">
        <v>640</v>
      </c>
      <c r="D307" s="19" t="s">
        <v>650</v>
      </c>
      <c r="E307" s="85">
        <v>215634</v>
      </c>
      <c r="F307" s="78">
        <v>14.817626295213875</v>
      </c>
      <c r="G307" s="1">
        <v>18355</v>
      </c>
      <c r="H307" s="1">
        <v>549.16295569119109</v>
      </c>
      <c r="I307" s="2">
        <v>35.902781085776589</v>
      </c>
      <c r="J307" s="47">
        <v>26.814882032667875</v>
      </c>
      <c r="K307" s="2">
        <v>13.842436721481771</v>
      </c>
      <c r="L307" s="2">
        <v>79.792746113989637</v>
      </c>
      <c r="M307" s="60">
        <f t="shared" si="53"/>
        <v>91.801034776701783</v>
      </c>
      <c r="N307" s="60">
        <f t="shared" si="58"/>
        <v>88.820273066287356</v>
      </c>
      <c r="O307" s="3">
        <f t="shared" si="64"/>
        <v>90.45395128580445</v>
      </c>
      <c r="P307" s="60">
        <f t="shared" si="59"/>
        <v>91.799718810695737</v>
      </c>
      <c r="Q307" s="3">
        <f t="shared" si="54"/>
        <v>88.30132725770099</v>
      </c>
      <c r="R307" s="60">
        <f t="shared" si="60"/>
        <v>73.945951426805692</v>
      </c>
      <c r="S307" s="51">
        <f t="shared" si="55"/>
        <v>87.220347816246317</v>
      </c>
      <c r="T307" s="60">
        <f t="shared" si="61"/>
        <v>84.38438873679172</v>
      </c>
      <c r="U307" s="4">
        <f t="shared" si="65"/>
        <v>87.876771132774337</v>
      </c>
      <c r="V307" s="60">
        <f t="shared" si="62"/>
        <v>88.960076775249831</v>
      </c>
      <c r="W307" s="56">
        <f t="shared" si="56"/>
        <v>95.68523695149328</v>
      </c>
      <c r="X307" s="60">
        <f t="shared" si="63"/>
        <v>90.121455796542577</v>
      </c>
      <c r="Y307" s="5">
        <f t="shared" si="57"/>
        <v>86.338644102062148</v>
      </c>
      <c r="Z307" s="35">
        <v>305</v>
      </c>
    </row>
    <row r="308" spans="1:26" ht="15" customHeight="1">
      <c r="A308" s="27" t="s">
        <v>445</v>
      </c>
      <c r="B308" s="19" t="s">
        <v>446</v>
      </c>
      <c r="C308" s="19" t="s">
        <v>637</v>
      </c>
      <c r="D308" s="16"/>
      <c r="E308" s="87">
        <v>1190</v>
      </c>
      <c r="F308" s="78">
        <v>8.840864440078585</v>
      </c>
      <c r="G308" s="1">
        <v>18884</v>
      </c>
      <c r="H308" s="1">
        <v>491.66668333333337</v>
      </c>
      <c r="I308" s="2">
        <v>31.243381698792632</v>
      </c>
      <c r="J308" s="47">
        <v>34.146341463414636</v>
      </c>
      <c r="K308" s="2">
        <v>1.680672268907563</v>
      </c>
      <c r="L308" s="2">
        <v>54.54545454545454</v>
      </c>
      <c r="M308" s="60">
        <f t="shared" si="53"/>
        <v>153.86203872423687</v>
      </c>
      <c r="N308" s="60">
        <f t="shared" si="58"/>
        <v>103.93071132633963</v>
      </c>
      <c r="O308" s="3">
        <f t="shared" si="64"/>
        <v>93.06087802130925</v>
      </c>
      <c r="P308" s="60">
        <f t="shared" si="59"/>
        <v>94.890716322826748</v>
      </c>
      <c r="Q308" s="3">
        <f t="shared" si="54"/>
        <v>101.46991297805856</v>
      </c>
      <c r="R308" s="60">
        <f t="shared" si="60"/>
        <v>86.688629774482777</v>
      </c>
      <c r="S308" s="51">
        <f t="shared" si="55"/>
        <v>68.493526313697956</v>
      </c>
      <c r="T308" s="60">
        <f t="shared" si="61"/>
        <v>73.880691232959109</v>
      </c>
      <c r="U308" s="4">
        <f t="shared" si="65"/>
        <v>723.77504299767099</v>
      </c>
      <c r="V308" s="60">
        <f t="shared" si="62"/>
        <v>114.26881266982232</v>
      </c>
      <c r="W308" s="56">
        <f t="shared" si="56"/>
        <v>65.40938865987556</v>
      </c>
      <c r="X308" s="60">
        <f t="shared" si="63"/>
        <v>41.12447056371095</v>
      </c>
      <c r="Y308" s="5">
        <f t="shared" si="57"/>
        <v>85.797338648356927</v>
      </c>
      <c r="Z308" s="35">
        <v>306</v>
      </c>
    </row>
    <row r="309" spans="1:26" ht="15" customHeight="1">
      <c r="A309" s="24" t="s">
        <v>239</v>
      </c>
      <c r="B309" s="16" t="s">
        <v>56</v>
      </c>
      <c r="C309" s="16" t="s">
        <v>640</v>
      </c>
      <c r="D309" s="16" t="s">
        <v>650</v>
      </c>
      <c r="E309" s="85">
        <v>254804</v>
      </c>
      <c r="F309" s="78">
        <v>13.213767742651314</v>
      </c>
      <c r="G309" s="1">
        <v>17476</v>
      </c>
      <c r="H309" s="1">
        <v>521.68105390978928</v>
      </c>
      <c r="I309" s="2">
        <v>35.821541811155136</v>
      </c>
      <c r="J309" s="47">
        <v>26.029529130087791</v>
      </c>
      <c r="K309" s="2">
        <v>25.413258818542879</v>
      </c>
      <c r="L309" s="2">
        <v>79.082568807339442</v>
      </c>
      <c r="M309" s="60">
        <f t="shared" si="53"/>
        <v>102.94364584935288</v>
      </c>
      <c r="N309" s="60">
        <f t="shared" si="58"/>
        <v>91.533244593647836</v>
      </c>
      <c r="O309" s="3">
        <f t="shared" si="64"/>
        <v>86.122214800910839</v>
      </c>
      <c r="P309" s="60">
        <f t="shared" si="59"/>
        <v>86.663637878440255</v>
      </c>
      <c r="Q309" s="3">
        <f t="shared" si="54"/>
        <v>88.501584851646697</v>
      </c>
      <c r="R309" s="60">
        <f t="shared" si="60"/>
        <v>74.139732153188874</v>
      </c>
      <c r="S309" s="51">
        <f t="shared" si="55"/>
        <v>89.851926473670233</v>
      </c>
      <c r="T309" s="60">
        <f t="shared" si="61"/>
        <v>85.860416378287709</v>
      </c>
      <c r="U309" s="4">
        <f t="shared" si="65"/>
        <v>47.865905446411816</v>
      </c>
      <c r="V309" s="60">
        <f t="shared" si="62"/>
        <v>87.367645285226061</v>
      </c>
      <c r="W309" s="56">
        <f t="shared" si="56"/>
        <v>94.83361212124467</v>
      </c>
      <c r="X309" s="60">
        <f t="shared" si="63"/>
        <v>88.743226891783635</v>
      </c>
      <c r="Y309" s="5">
        <f t="shared" si="57"/>
        <v>85.717983863429055</v>
      </c>
      <c r="Z309" s="35">
        <v>307</v>
      </c>
    </row>
    <row r="310" spans="1:26" ht="15" customHeight="1">
      <c r="A310" s="24" t="s">
        <v>342</v>
      </c>
      <c r="B310" s="16" t="s">
        <v>343</v>
      </c>
      <c r="C310" s="16" t="s">
        <v>634</v>
      </c>
      <c r="D310" s="19" t="s">
        <v>650</v>
      </c>
      <c r="E310" s="85">
        <v>26240</v>
      </c>
      <c r="F310" s="78">
        <v>21.953639397492559</v>
      </c>
      <c r="G310" s="1">
        <v>15777</v>
      </c>
      <c r="H310" s="1">
        <v>459.03922636363632</v>
      </c>
      <c r="I310" s="2">
        <v>34.914563708966448</v>
      </c>
      <c r="J310" s="47">
        <v>22.54283137962128</v>
      </c>
      <c r="K310" s="2">
        <v>14.626524390243903</v>
      </c>
      <c r="L310" s="2">
        <v>78.846153846153854</v>
      </c>
      <c r="M310" s="60">
        <f t="shared" si="53"/>
        <v>61.961181114711387</v>
      </c>
      <c r="N310" s="60">
        <f t="shared" si="58"/>
        <v>81.554949630178015</v>
      </c>
      <c r="O310" s="3">
        <f t="shared" si="64"/>
        <v>77.749495474592038</v>
      </c>
      <c r="P310" s="60">
        <f t="shared" si="59"/>
        <v>76.73621864760743</v>
      </c>
      <c r="Q310" s="3">
        <f t="shared" si="54"/>
        <v>90.800596809479742</v>
      </c>
      <c r="R310" s="60">
        <f t="shared" si="60"/>
        <v>76.364387899693313</v>
      </c>
      <c r="S310" s="51">
        <f t="shared" si="55"/>
        <v>103.74931605331459</v>
      </c>
      <c r="T310" s="60">
        <f t="shared" si="61"/>
        <v>93.655331079516415</v>
      </c>
      <c r="U310" s="4">
        <f t="shared" si="65"/>
        <v>83.165939579257781</v>
      </c>
      <c r="V310" s="60">
        <f t="shared" si="62"/>
        <v>88.772585792954644</v>
      </c>
      <c r="W310" s="56">
        <f t="shared" si="56"/>
        <v>94.550109889756044</v>
      </c>
      <c r="X310" s="60">
        <f t="shared" si="63"/>
        <v>88.284420436026338</v>
      </c>
      <c r="Y310" s="5">
        <f t="shared" si="57"/>
        <v>84.22798224766268</v>
      </c>
      <c r="Z310" s="35">
        <v>308</v>
      </c>
    </row>
    <row r="311" spans="1:26" ht="15" customHeight="1">
      <c r="A311" s="27" t="s">
        <v>388</v>
      </c>
      <c r="B311" s="19" t="s">
        <v>52</v>
      </c>
      <c r="C311" s="19" t="s">
        <v>640</v>
      </c>
      <c r="D311" s="16" t="s">
        <v>650</v>
      </c>
      <c r="E311" s="87">
        <v>36496</v>
      </c>
      <c r="F311" s="78">
        <v>18.261933904528764</v>
      </c>
      <c r="G311" s="1">
        <v>17847</v>
      </c>
      <c r="H311" s="1">
        <v>559.1490543259556</v>
      </c>
      <c r="I311" s="2">
        <v>37.596171075875311</v>
      </c>
      <c r="J311" s="47">
        <v>26.123407109322606</v>
      </c>
      <c r="K311" s="2">
        <v>13.853572994300745</v>
      </c>
      <c r="L311" s="2">
        <v>73.992673992674</v>
      </c>
      <c r="M311" s="60">
        <f t="shared" si="53"/>
        <v>74.486822367578853</v>
      </c>
      <c r="N311" s="60">
        <f t="shared" si="58"/>
        <v>84.604657446361912</v>
      </c>
      <c r="O311" s="3">
        <f t="shared" si="64"/>
        <v>87.95051313526298</v>
      </c>
      <c r="P311" s="60">
        <f t="shared" si="59"/>
        <v>88.831426303772204</v>
      </c>
      <c r="Q311" s="3">
        <f t="shared" si="54"/>
        <v>84.324098209858619</v>
      </c>
      <c r="R311" s="60">
        <f t="shared" si="60"/>
        <v>70.097356630984521</v>
      </c>
      <c r="S311" s="51">
        <f t="shared" si="55"/>
        <v>89.529031483273172</v>
      </c>
      <c r="T311" s="60">
        <f t="shared" si="61"/>
        <v>85.679307624505228</v>
      </c>
      <c r="U311" s="4">
        <f t="shared" si="65"/>
        <v>87.806130894462697</v>
      </c>
      <c r="V311" s="60">
        <f t="shared" si="62"/>
        <v>88.957265295467522</v>
      </c>
      <c r="W311" s="56">
        <f t="shared" si="56"/>
        <v>88.729952138121817</v>
      </c>
      <c r="X311" s="60">
        <f t="shared" si="63"/>
        <v>78.865355422131216</v>
      </c>
      <c r="Y311" s="5">
        <f t="shared" si="57"/>
        <v>82.839228120537101</v>
      </c>
      <c r="Z311" s="35">
        <v>309</v>
      </c>
    </row>
    <row r="312" spans="1:26" ht="15.75" customHeight="1" thickBot="1">
      <c r="A312" s="62" t="s">
        <v>482</v>
      </c>
      <c r="B312" s="63" t="s">
        <v>55</v>
      </c>
      <c r="C312" s="63" t="s">
        <v>640</v>
      </c>
      <c r="D312" s="69" t="s">
        <v>650</v>
      </c>
      <c r="E312" s="89">
        <v>117153</v>
      </c>
      <c r="F312" s="80">
        <v>15.743834935650266</v>
      </c>
      <c r="G312" s="64">
        <v>15961</v>
      </c>
      <c r="H312" s="64">
        <v>483.27753629782836</v>
      </c>
      <c r="I312" s="7">
        <v>36.334380274255622</v>
      </c>
      <c r="J312" s="65">
        <v>23.645320197044335</v>
      </c>
      <c r="K312" s="7">
        <v>22.125767159184999</v>
      </c>
      <c r="L312" s="7">
        <v>72.282076395690495</v>
      </c>
      <c r="M312" s="61">
        <f t="shared" si="53"/>
        <v>86.400386716129944</v>
      </c>
      <c r="N312" s="61">
        <f t="shared" si="58"/>
        <v>87.505338503634619</v>
      </c>
      <c r="O312" s="8">
        <f t="shared" si="64"/>
        <v>78.65625259998501</v>
      </c>
      <c r="P312" s="61">
        <f t="shared" si="59"/>
        <v>77.811348217044298</v>
      </c>
      <c r="Q312" s="8">
        <f t="shared" si="54"/>
        <v>87.252436898256818</v>
      </c>
      <c r="R312" s="61">
        <f t="shared" si="60"/>
        <v>72.930984994099546</v>
      </c>
      <c r="S312" s="52">
        <f t="shared" si="55"/>
        <v>98.911891150167477</v>
      </c>
      <c r="T312" s="61">
        <f t="shared" si="61"/>
        <v>90.942065089703362</v>
      </c>
      <c r="U312" s="9">
        <f t="shared" si="65"/>
        <v>54.977919406902579</v>
      </c>
      <c r="V312" s="61">
        <f t="shared" si="62"/>
        <v>87.650703269448442</v>
      </c>
      <c r="W312" s="57">
        <f t="shared" si="56"/>
        <v>86.678651181989849</v>
      </c>
      <c r="X312" s="61">
        <f t="shared" si="63"/>
        <v>75.545628037861078</v>
      </c>
      <c r="Y312" s="5">
        <f t="shared" si="57"/>
        <v>82.064344685298551</v>
      </c>
      <c r="Z312" s="36">
        <v>310</v>
      </c>
    </row>
    <row r="313" spans="1:26" ht="15.75" customHeight="1">
      <c r="A313" s="71" t="s">
        <v>549</v>
      </c>
      <c r="B313" s="23" t="s">
        <v>651</v>
      </c>
      <c r="C313" s="23" t="s">
        <v>662</v>
      </c>
      <c r="D313" s="72" t="s">
        <v>650</v>
      </c>
      <c r="E313" s="84">
        <v>27412</v>
      </c>
      <c r="F313" s="81">
        <v>9.6100000000000012</v>
      </c>
      <c r="G313" s="74">
        <v>18883.71</v>
      </c>
      <c r="H313" s="74"/>
      <c r="I313" s="73">
        <v>25.479103417707645</v>
      </c>
      <c r="J313" s="75">
        <v>21.8</v>
      </c>
      <c r="K313" s="73">
        <v>5.27</v>
      </c>
      <c r="L313" s="73">
        <v>86.03</v>
      </c>
      <c r="M313" s="59">
        <f t="shared" si="53"/>
        <v>141.54770310458895</v>
      </c>
      <c r="N313" s="59">
        <f t="shared" si="58"/>
        <v>100.93245160995548</v>
      </c>
      <c r="O313" s="32">
        <f t="shared" si="64"/>
        <v>93.059448893231178</v>
      </c>
      <c r="P313" s="59">
        <f t="shared" si="59"/>
        <v>94.889021825135771</v>
      </c>
      <c r="Q313" s="32">
        <f t="shared" si="54"/>
        <v>124.42601178475788</v>
      </c>
      <c r="R313" s="59">
        <f t="shared" si="60"/>
        <v>108.90226679087453</v>
      </c>
      <c r="S313" s="50">
        <f t="shared" si="55"/>
        <v>107.28455676793146</v>
      </c>
      <c r="T313" s="59">
        <f t="shared" si="61"/>
        <v>95.638214243352607</v>
      </c>
      <c r="U313" s="37">
        <f t="shared" si="65"/>
        <v>230.82137451490794</v>
      </c>
      <c r="V313" s="59">
        <f t="shared" si="62"/>
        <v>94.649268544780952</v>
      </c>
      <c r="W313" s="55">
        <f t="shared" si="56"/>
        <v>103.16477795083341</v>
      </c>
      <c r="X313" s="59">
        <f t="shared" si="63"/>
        <v>102.22598731497044</v>
      </c>
      <c r="Y313" s="5">
        <f t="shared" si="57"/>
        <v>99.539535054844947</v>
      </c>
      <c r="Z313" s="34"/>
    </row>
    <row r="314" spans="1:26" ht="15.75" customHeight="1">
      <c r="A314" s="76" t="s">
        <v>657</v>
      </c>
      <c r="B314" s="16" t="s">
        <v>652</v>
      </c>
      <c r="C314" s="16" t="s">
        <v>636</v>
      </c>
      <c r="D314" s="19" t="s">
        <v>650</v>
      </c>
      <c r="E314" s="85">
        <v>34272</v>
      </c>
      <c r="F314" s="82">
        <v>11.59</v>
      </c>
      <c r="G314" s="1">
        <v>22873</v>
      </c>
      <c r="H314" s="1"/>
      <c r="I314" s="2">
        <v>33.464434048878587</v>
      </c>
      <c r="J314" s="47">
        <v>17.850000000000001</v>
      </c>
      <c r="K314" s="2">
        <v>5.96</v>
      </c>
      <c r="L314" s="2">
        <v>84.13</v>
      </c>
      <c r="M314" s="60">
        <f t="shared" si="53"/>
        <v>117.36612828603104</v>
      </c>
      <c r="N314" s="60">
        <f t="shared" si="58"/>
        <v>95.044789953119405</v>
      </c>
      <c r="O314" s="3">
        <f t="shared" si="64"/>
        <v>112.71878113648626</v>
      </c>
      <c r="P314" s="60">
        <f t="shared" si="59"/>
        <v>118.19882421675975</v>
      </c>
      <c r="Q314" s="3">
        <f t="shared" si="54"/>
        <v>94.735300692258178</v>
      </c>
      <c r="R314" s="60">
        <f t="shared" si="60"/>
        <v>80.171832908316475</v>
      </c>
      <c r="S314" s="51">
        <f t="shared" si="55"/>
        <v>131.02539706111517</v>
      </c>
      <c r="T314" s="60">
        <f t="shared" si="61"/>
        <v>108.95422758242718</v>
      </c>
      <c r="U314" s="4">
        <f t="shared" si="65"/>
        <v>204.09876572039676</v>
      </c>
      <c r="V314" s="60">
        <f t="shared" si="62"/>
        <v>93.585709358795384</v>
      </c>
      <c r="W314" s="56">
        <f t="shared" si="56"/>
        <v>100.88635091251442</v>
      </c>
      <c r="X314" s="60">
        <f t="shared" si="63"/>
        <v>98.53868993934222</v>
      </c>
      <c r="Y314" s="5">
        <f t="shared" si="57"/>
        <v>99.08234565979339</v>
      </c>
      <c r="Z314" s="35"/>
    </row>
    <row r="315" spans="1:26" ht="15.75" customHeight="1">
      <c r="A315" s="76">
        <v>43148</v>
      </c>
      <c r="B315" s="16" t="s">
        <v>653</v>
      </c>
      <c r="C315" s="16" t="s">
        <v>661</v>
      </c>
      <c r="D315" s="19" t="s">
        <v>650</v>
      </c>
      <c r="E315" s="85">
        <v>131094</v>
      </c>
      <c r="F315" s="82">
        <v>14.330000000000002</v>
      </c>
      <c r="G315" s="1">
        <v>22298</v>
      </c>
      <c r="H315" s="1"/>
      <c r="I315" s="2">
        <v>23.223184493247103</v>
      </c>
      <c r="J315" s="47">
        <v>27</v>
      </c>
      <c r="K315" s="2">
        <v>14.548339359543533</v>
      </c>
      <c r="L315" s="2">
        <v>93.3</v>
      </c>
      <c r="M315" s="60">
        <f t="shared" si="53"/>
        <v>94.924872772861107</v>
      </c>
      <c r="N315" s="60">
        <f t="shared" si="58"/>
        <v>89.58085633392632</v>
      </c>
      <c r="O315" s="3">
        <f t="shared" si="64"/>
        <v>109.88516511963321</v>
      </c>
      <c r="P315" s="60">
        <f t="shared" si="59"/>
        <v>114.83904431226952</v>
      </c>
      <c r="Q315" s="3">
        <f t="shared" si="54"/>
        <v>136.51285520461732</v>
      </c>
      <c r="R315" s="60">
        <f t="shared" si="60"/>
        <v>120.59818928465499</v>
      </c>
      <c r="S315" s="51">
        <f t="shared" si="55"/>
        <v>86.62234583484836</v>
      </c>
      <c r="T315" s="60">
        <f t="shared" si="61"/>
        <v>84.048975067235375</v>
      </c>
      <c r="U315" s="4">
        <f t="shared" si="65"/>
        <v>83.612886229217793</v>
      </c>
      <c r="V315" s="60">
        <f t="shared" si="62"/>
        <v>88.790374258851287</v>
      </c>
      <c r="W315" s="56">
        <f t="shared" si="56"/>
        <v>111.88275930271716</v>
      </c>
      <c r="X315" s="60">
        <f t="shared" si="63"/>
        <v>116.33475148382159</v>
      </c>
      <c r="Y315" s="5">
        <f t="shared" si="57"/>
        <v>102.36536512345984</v>
      </c>
      <c r="Z315" s="35"/>
    </row>
    <row r="316" spans="1:26" ht="15.75" customHeight="1">
      <c r="A316" s="76">
        <v>25120</v>
      </c>
      <c r="B316" s="16" t="s">
        <v>654</v>
      </c>
      <c r="C316" s="16" t="s">
        <v>658</v>
      </c>
      <c r="D316" s="19" t="s">
        <v>650</v>
      </c>
      <c r="E316" s="85">
        <v>138144</v>
      </c>
      <c r="F316" s="82">
        <v>13.969999999999999</v>
      </c>
      <c r="G316" s="1">
        <v>19336</v>
      </c>
      <c r="H316" s="1"/>
      <c r="I316" s="2">
        <v>23.938584991029757</v>
      </c>
      <c r="J316" s="47">
        <v>28.7</v>
      </c>
      <c r="K316" s="2">
        <v>14.706393328700488</v>
      </c>
      <c r="L316" s="2">
        <v>93.1</v>
      </c>
      <c r="M316" s="60">
        <f t="shared" si="53"/>
        <v>97.371039859348599</v>
      </c>
      <c r="N316" s="60">
        <f t="shared" si="58"/>
        <v>90.176442199172527</v>
      </c>
      <c r="O316" s="3">
        <f t="shared" si="64"/>
        <v>95.288346611948512</v>
      </c>
      <c r="P316" s="60">
        <f t="shared" si="59"/>
        <v>97.531795482530356</v>
      </c>
      <c r="Q316" s="3">
        <f t="shared" si="54"/>
        <v>132.43319199128578</v>
      </c>
      <c r="R316" s="60">
        <f t="shared" si="60"/>
        <v>116.65047331892538</v>
      </c>
      <c r="S316" s="51">
        <f t="shared" si="55"/>
        <v>81.491405489230175</v>
      </c>
      <c r="T316" s="60">
        <f t="shared" si="61"/>
        <v>81.171079034892131</v>
      </c>
      <c r="U316" s="4">
        <f t="shared" si="65"/>
        <v>82.714273751921539</v>
      </c>
      <c r="V316" s="60">
        <f t="shared" si="62"/>
        <v>88.754609503912164</v>
      </c>
      <c r="W316" s="56">
        <f t="shared" si="56"/>
        <v>111.64292487763096</v>
      </c>
      <c r="X316" s="60">
        <f t="shared" si="63"/>
        <v>115.946614917966</v>
      </c>
      <c r="Y316" s="5">
        <f t="shared" si="57"/>
        <v>98.371835742899776</v>
      </c>
      <c r="Z316" s="35"/>
    </row>
    <row r="317" spans="1:26" ht="15.75" customHeight="1">
      <c r="A317" s="76">
        <v>43014</v>
      </c>
      <c r="B317" s="16" t="s">
        <v>655</v>
      </c>
      <c r="C317" s="16" t="s">
        <v>659</v>
      </c>
      <c r="D317" s="19" t="s">
        <v>650</v>
      </c>
      <c r="E317" s="85">
        <v>20654</v>
      </c>
      <c r="F317" s="82">
        <v>16.48</v>
      </c>
      <c r="G317" s="1">
        <v>15331</v>
      </c>
      <c r="H317" s="1"/>
      <c r="I317" s="2">
        <v>21.336211627755283</v>
      </c>
      <c r="J317" s="47">
        <v>23.5</v>
      </c>
      <c r="K317" s="2">
        <v>11.813692262999902</v>
      </c>
      <c r="L317" s="2">
        <v>89.6</v>
      </c>
      <c r="M317" s="60">
        <f t="shared" si="53"/>
        <v>82.540863278828866</v>
      </c>
      <c r="N317" s="60">
        <f t="shared" si="58"/>
        <v>86.56563261905265</v>
      </c>
      <c r="O317" s="3">
        <f t="shared" si="64"/>
        <v>75.551595051085158</v>
      </c>
      <c r="P317" s="60">
        <f t="shared" si="59"/>
        <v>74.130198060820234</v>
      </c>
      <c r="Q317" s="3">
        <f t="shared" si="54"/>
        <v>148.5860413004485</v>
      </c>
      <c r="R317" s="60">
        <f t="shared" si="60"/>
        <v>132.28089616888724</v>
      </c>
      <c r="S317" s="51">
        <f t="shared" si="55"/>
        <v>99.523546278336426</v>
      </c>
      <c r="T317" s="60">
        <f t="shared" si="61"/>
        <v>91.285136680473869</v>
      </c>
      <c r="U317" s="4">
        <f t="shared" si="65"/>
        <v>102.96769347068397</v>
      </c>
      <c r="V317" s="60">
        <f t="shared" si="62"/>
        <v>89.560695120595497</v>
      </c>
      <c r="W317" s="56">
        <f t="shared" si="56"/>
        <v>107.44582243862227</v>
      </c>
      <c r="X317" s="60">
        <f t="shared" si="63"/>
        <v>109.15422501549295</v>
      </c>
      <c r="Y317" s="5">
        <f t="shared" si="57"/>
        <v>97.16279727755375</v>
      </c>
      <c r="Z317" s="35"/>
    </row>
    <row r="318" spans="1:26" ht="15" thickBot="1">
      <c r="A318" s="70">
        <v>43123</v>
      </c>
      <c r="B318" s="63" t="s">
        <v>656</v>
      </c>
      <c r="C318" s="63" t="s">
        <v>660</v>
      </c>
      <c r="D318" s="69" t="s">
        <v>650</v>
      </c>
      <c r="E318" s="89">
        <v>103615</v>
      </c>
      <c r="F318" s="83">
        <v>16.54</v>
      </c>
      <c r="G318" s="64">
        <v>18884</v>
      </c>
      <c r="H318" s="64"/>
      <c r="I318" s="7">
        <v>24.180400710814439</v>
      </c>
      <c r="J318" s="65">
        <v>27.9</v>
      </c>
      <c r="K318" s="7">
        <v>12.947932249191718</v>
      </c>
      <c r="L318" s="7">
        <v>93.4</v>
      </c>
      <c r="M318" s="61">
        <f t="shared" si="53"/>
        <v>82.241440558349453</v>
      </c>
      <c r="N318" s="61">
        <f t="shared" si="58"/>
        <v>86.492730019293134</v>
      </c>
      <c r="O318" s="8">
        <f t="shared" si="64"/>
        <v>93.06087802130925</v>
      </c>
      <c r="P318" s="61">
        <f t="shared" si="59"/>
        <v>94.890716322826748</v>
      </c>
      <c r="Q318" s="8">
        <f t="shared" si="54"/>
        <v>131.10879592243018</v>
      </c>
      <c r="R318" s="61">
        <f t="shared" si="60"/>
        <v>115.36891177019616</v>
      </c>
      <c r="S318" s="52">
        <f t="shared" si="55"/>
        <v>83.828076614369394</v>
      </c>
      <c r="T318" s="61">
        <f t="shared" si="61"/>
        <v>82.481695823815059</v>
      </c>
      <c r="U318" s="9">
        <f t="shared" si="65"/>
        <v>93.947714606670189</v>
      </c>
      <c r="V318" s="61">
        <f t="shared" si="62"/>
        <v>89.201700179196365</v>
      </c>
      <c r="W318" s="57">
        <f t="shared" si="56"/>
        <v>112.00267651526028</v>
      </c>
      <c r="X318" s="61">
        <f t="shared" si="63"/>
        <v>116.52881976674941</v>
      </c>
      <c r="Y318" s="5">
        <f t="shared" si="57"/>
        <v>97.494095647012813</v>
      </c>
      <c r="Z318" s="36"/>
    </row>
    <row r="319" spans="1:26">
      <c r="E319" s="33"/>
      <c r="F319" s="172">
        <v>13.602734268350998</v>
      </c>
      <c r="G319" s="172">
        <v>20292.09309165975</v>
      </c>
      <c r="H319" s="173"/>
      <c r="I319" s="172">
        <v>31.702632221167558</v>
      </c>
      <c r="J319" s="172">
        <v>23.388033375409059</v>
      </c>
      <c r="K319" s="172">
        <v>12.164286436935647</v>
      </c>
      <c r="L319" s="172">
        <v>83.390864313206237</v>
      </c>
      <c r="M319" s="92">
        <f>AVERAGE(M3:M312)</f>
        <v>137.71797414170894</v>
      </c>
      <c r="N319" s="92"/>
      <c r="O319" s="92">
        <f>AVERAGE(O3:O312)</f>
        <v>97.370013879564425</v>
      </c>
      <c r="P319" s="92"/>
      <c r="Q319" s="92">
        <f>AVERAGE(Q3:Q312)</f>
        <v>115.22619835915302</v>
      </c>
      <c r="R319" s="92"/>
      <c r="S319" s="92">
        <f>AVERAGE(S3:S312)</f>
        <v>115.06109291315929</v>
      </c>
      <c r="T319" s="92"/>
      <c r="U319" s="92">
        <f>AVERAGE(U3:U312)</f>
        <v>365.2619447496549</v>
      </c>
      <c r="V319" s="92"/>
      <c r="W319" s="92">
        <f>AVERAGE(W3:W312)</f>
        <v>101.78931262522494</v>
      </c>
      <c r="X319" s="92"/>
      <c r="Y319" s="58"/>
    </row>
    <row r="320" spans="1:26">
      <c r="F320" s="31"/>
      <c r="G320" s="31"/>
      <c r="I320" s="31"/>
      <c r="J320" s="31"/>
      <c r="K320" s="31"/>
      <c r="L320" s="31"/>
      <c r="M320" s="92">
        <f>STDEV(M3:M312)</f>
        <v>82.143221631905647</v>
      </c>
      <c r="O320" s="92">
        <f>STDEV(O3:O312)</f>
        <v>16.867866928223609</v>
      </c>
      <c r="Q320" s="92">
        <f>STDEV(Q3:Q312)</f>
        <v>20.668473865634589</v>
      </c>
      <c r="S320" s="92">
        <f>STDEV(S3:S312)</f>
        <v>35.657579620348471</v>
      </c>
      <c r="U320" s="92">
        <f>STDEV(U3:U312)</f>
        <v>502.51286710946846</v>
      </c>
      <c r="W320" s="92">
        <f>STDEV(W3:W312)</f>
        <v>12.358249450552174</v>
      </c>
      <c r="Y320" s="58"/>
    </row>
    <row r="321" spans="1:25">
      <c r="A321" s="39" t="s">
        <v>647</v>
      </c>
      <c r="E321" s="174"/>
      <c r="F321" s="174"/>
      <c r="G321" s="174"/>
      <c r="H321" s="174"/>
      <c r="I321" s="174"/>
      <c r="J321" s="174"/>
      <c r="K321" s="174"/>
      <c r="L321" s="174"/>
      <c r="M321" s="175">
        <f>CORREL(M3:M318,$Y$3:$Y$318)</f>
        <v>0.59668276689034838</v>
      </c>
      <c r="N321" s="174"/>
      <c r="O321" s="175">
        <f>CORREL(O3:O318,$Y$3:$Y$318)</f>
        <v>0.26306261382218527</v>
      </c>
      <c r="Q321" s="175">
        <f>CORREL(Q3:Q318,$Y$3:$Y$318)</f>
        <v>0.36485300894490097</v>
      </c>
      <c r="S321" s="175">
        <f>CORREL(S3:S318,$Y$3:$Y$318)</f>
        <v>0.37496708230094172</v>
      </c>
      <c r="U321" s="175">
        <f>CORREL(U3:U318,$Y$3:$Y$318)</f>
        <v>0.57315785041007183</v>
      </c>
      <c r="W321" s="175">
        <f>CORREL(W3:W318,$Y$3:$Y$318)</f>
        <v>0.5067691120902259</v>
      </c>
      <c r="Y321" s="176">
        <f>1/6</f>
        <v>0.16666666666666666</v>
      </c>
    </row>
    <row r="322" spans="1:25">
      <c r="A322" s="39" t="s">
        <v>663</v>
      </c>
    </row>
    <row r="323" spans="1:25">
      <c r="A323" s="39" t="s">
        <v>664</v>
      </c>
    </row>
    <row r="324" spans="1:25">
      <c r="E324" s="33"/>
      <c r="M324" s="38">
        <f>M320/M319</f>
        <v>0.59645970065884046</v>
      </c>
      <c r="O324" s="38">
        <f>O320/O319</f>
        <v>0.17323471833009321</v>
      </c>
      <c r="Q324" s="38">
        <f>Q320/Q319</f>
        <v>0.17937304328319692</v>
      </c>
      <c r="S324" s="38">
        <f>S320/S319</f>
        <v>0.3099012769438973</v>
      </c>
      <c r="U324" s="38">
        <f>U320/U319</f>
        <v>1.3757602573514285</v>
      </c>
      <c r="W324" s="38">
        <f>W320/W319</f>
        <v>0.12141008846433267</v>
      </c>
    </row>
    <row r="325" spans="1:25">
      <c r="E325" s="33"/>
    </row>
  </sheetData>
  <mergeCells count="2">
    <mergeCell ref="F1:L1"/>
    <mergeCell ref="M1:Z1"/>
  </mergeCells>
  <conditionalFormatting sqref="D3:D318">
    <cfRule type="containsText" dxfId="130" priority="81" operator="containsText" text="CCI">
      <formula>NOT(ISERROR(SEARCH("CCI",D3)))</formula>
    </cfRule>
  </conditionalFormatting>
  <conditionalFormatting sqref="M60">
    <cfRule type="top10" dxfId="129" priority="79" bottom="1" rank="10"/>
    <cfRule type="top10" dxfId="128" priority="80" rank="10"/>
  </conditionalFormatting>
  <conditionalFormatting sqref="M3:Y318">
    <cfRule type="cellIs" dxfId="127" priority="1" operator="greaterThanOrEqual">
      <formula>110</formula>
    </cfRule>
    <cfRule type="cellIs" dxfId="126" priority="2" operator="between">
      <formula>100.0001</formula>
      <formula>110</formula>
    </cfRule>
    <cfRule type="cellIs" dxfId="125" priority="3" operator="between">
      <formula>90.0001</formula>
      <formula>100</formula>
    </cfRule>
    <cfRule type="cellIs" dxfId="124" priority="4" operator="lessThanOrEqual">
      <formula>90</formula>
    </cfRule>
  </conditionalFormatting>
  <conditionalFormatting sqref="N60">
    <cfRule type="top10" dxfId="123" priority="43" bottom="1" rank="10"/>
    <cfRule type="top10" dxfId="122" priority="44" rank="10"/>
  </conditionalFormatting>
  <conditionalFormatting sqref="O60">
    <cfRule type="top10" dxfId="121" priority="73" rank="10"/>
    <cfRule type="top10" dxfId="120" priority="74" bottom="1" rank="10"/>
  </conditionalFormatting>
  <conditionalFormatting sqref="P60">
    <cfRule type="top10" dxfId="119" priority="37" bottom="1" rank="10"/>
    <cfRule type="top10" dxfId="118" priority="38" rank="10"/>
  </conditionalFormatting>
  <conditionalFormatting sqref="Q60">
    <cfRule type="top10" dxfId="117" priority="67" bottom="1" rank="10"/>
    <cfRule type="top10" dxfId="116" priority="68" rank="10"/>
  </conditionalFormatting>
  <conditionalFormatting sqref="R60">
    <cfRule type="top10" dxfId="115" priority="31" bottom="1" rank="10"/>
    <cfRule type="top10" dxfId="114" priority="32" rank="10"/>
  </conditionalFormatting>
  <conditionalFormatting sqref="S60">
    <cfRule type="top10" dxfId="113" priority="61" bottom="1" rank="10"/>
    <cfRule type="top10" dxfId="112" priority="62" rank="10"/>
  </conditionalFormatting>
  <conditionalFormatting sqref="T60">
    <cfRule type="top10" dxfId="111" priority="25" bottom="1" rank="10"/>
    <cfRule type="top10" dxfId="110" priority="26" rank="10"/>
  </conditionalFormatting>
  <conditionalFormatting sqref="U60">
    <cfRule type="top10" dxfId="109" priority="55" bottom="1" rank="10"/>
    <cfRule type="top10" dxfId="108" priority="56" rank="10"/>
  </conditionalFormatting>
  <conditionalFormatting sqref="V60">
    <cfRule type="top10" dxfId="107" priority="19" bottom="1" rank="10"/>
    <cfRule type="top10" dxfId="106" priority="20" rank="10"/>
  </conditionalFormatting>
  <conditionalFormatting sqref="W60">
    <cfRule type="top10" dxfId="105" priority="49" bottom="1" rank="10"/>
    <cfRule type="top10" dxfId="104" priority="50" rank="10"/>
  </conditionalFormatting>
  <conditionalFormatting sqref="X60">
    <cfRule type="top10" dxfId="103" priority="13" bottom="1" rank="10"/>
    <cfRule type="top10" dxfId="102" priority="14" rank="10"/>
  </conditionalFormatting>
  <pageMargins left="0.23622047244094491" right="0.23622047244094491" top="0.74803149606299213" bottom="0.74803149606299213" header="0.31496062992125984" footer="0.31496062992125984"/>
  <pageSetup paperSize="9" scale="67" orientation="portrait" r:id="rId1"/>
  <headerFooter>
    <oddHeader>&amp;L&amp;"-,Negreta"&amp;14&amp;K000000Correlacions indicadors vs. Índex de Vulnerabilitat Social dels municipis de la demarcació de BCN</oddHeader>
    <oddFooter>&amp;R&amp;P/&amp;N</oddFooter>
  </headerFooter>
  <drawing r:id="rId2"/>
  <legacyDrawing r:id="rId3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AE325"/>
  <sheetViews>
    <sheetView zoomScaleNormal="100" workbookViewId="0">
      <pane xSplit="2" ySplit="2" topLeftCell="W83" activePane="bottomRight" state="frozen"/>
      <selection activeCell="B351" sqref="B351"/>
      <selection pane="topRight" activeCell="B351" sqref="B351"/>
      <selection pane="bottomLeft" activeCell="B351" sqref="B351"/>
      <selection pane="bottomRight" activeCell="B351" sqref="B351"/>
    </sheetView>
  </sheetViews>
  <sheetFormatPr defaultColWidth="9.1796875" defaultRowHeight="14.5"/>
  <cols>
    <col min="1" max="1" width="11.7265625" customWidth="1"/>
    <col min="2" max="2" width="33.453125" customWidth="1"/>
    <col min="3" max="3" width="23.54296875" customWidth="1"/>
    <col min="4" max="5" width="7.1796875" customWidth="1"/>
    <col min="6" max="6" width="11" customWidth="1"/>
    <col min="7" max="12" width="13.7265625" customWidth="1"/>
    <col min="13" max="13" width="13.7265625" style="53" customWidth="1"/>
    <col min="14" max="16" width="13.7265625" customWidth="1"/>
    <col min="17" max="17" width="13.7265625" style="53" customWidth="1"/>
    <col min="18" max="18" width="13.7265625" customWidth="1"/>
    <col min="19" max="19" width="13.54296875" style="53" customWidth="1"/>
    <col min="20" max="20" width="10.7265625" customWidth="1"/>
    <col min="24" max="24" width="18" customWidth="1"/>
    <col min="25" max="25" width="9.1796875" customWidth="1"/>
  </cols>
  <sheetData>
    <row r="1" spans="1:29" ht="15.75" customHeight="1" thickBot="1">
      <c r="G1" s="168" t="s">
        <v>648</v>
      </c>
      <c r="H1" s="169"/>
      <c r="I1" s="169"/>
      <c r="J1" s="169"/>
      <c r="K1" s="169"/>
      <c r="L1" s="169"/>
      <c r="M1" s="169"/>
      <c r="N1" s="169"/>
      <c r="O1" s="169"/>
      <c r="P1" s="169"/>
      <c r="Q1" s="169"/>
      <c r="R1" s="169"/>
      <c r="S1" s="102" t="s">
        <v>665</v>
      </c>
    </row>
    <row r="2" spans="1:29" ht="90.75" customHeight="1" thickBot="1">
      <c r="A2" s="66" t="s">
        <v>57</v>
      </c>
      <c r="B2" s="67" t="s">
        <v>1</v>
      </c>
      <c r="C2" s="67" t="s">
        <v>630</v>
      </c>
      <c r="D2" s="67" t="s">
        <v>690</v>
      </c>
      <c r="E2" s="43" t="s">
        <v>689</v>
      </c>
      <c r="F2" s="68" t="s">
        <v>644</v>
      </c>
      <c r="G2" s="13" t="s">
        <v>693</v>
      </c>
      <c r="H2" s="13" t="s">
        <v>694</v>
      </c>
      <c r="I2" s="14" t="s">
        <v>695</v>
      </c>
      <c r="J2" s="13" t="s">
        <v>700</v>
      </c>
      <c r="K2" s="14" t="s">
        <v>696</v>
      </c>
      <c r="L2" s="13" t="s">
        <v>701</v>
      </c>
      <c r="M2" s="44" t="s">
        <v>697</v>
      </c>
      <c r="N2" s="13" t="s">
        <v>702</v>
      </c>
      <c r="O2" s="15" t="s">
        <v>698</v>
      </c>
      <c r="P2" s="13" t="s">
        <v>703</v>
      </c>
      <c r="Q2" s="54" t="s">
        <v>699</v>
      </c>
      <c r="R2" s="13" t="s">
        <v>704</v>
      </c>
      <c r="S2" s="101" t="s">
        <v>705</v>
      </c>
    </row>
    <row r="3" spans="1:29" ht="15" customHeight="1" thickTop="1">
      <c r="A3" s="99" t="s">
        <v>200</v>
      </c>
      <c r="B3" s="100" t="s">
        <v>608</v>
      </c>
      <c r="C3" s="100" t="s">
        <v>638</v>
      </c>
      <c r="D3" s="180">
        <v>0</v>
      </c>
      <c r="E3" s="180">
        <v>0</v>
      </c>
      <c r="F3" s="84">
        <v>247</v>
      </c>
      <c r="G3" s="59">
        <v>249.38346158643512</v>
      </c>
      <c r="H3" s="59">
        <v>127.18799804203286</v>
      </c>
      <c r="I3" s="32">
        <v>82.467184106952601</v>
      </c>
      <c r="J3" s="59">
        <v>82.329917782697351</v>
      </c>
      <c r="K3" s="32">
        <v>142.51622352526257</v>
      </c>
      <c r="L3" s="59">
        <v>126.40739257626959</v>
      </c>
      <c r="M3" s="50">
        <v>274.80939216105634</v>
      </c>
      <c r="N3" s="59">
        <v>189.60131391348511</v>
      </c>
      <c r="O3" s="37">
        <v>1502.2893749615525</v>
      </c>
      <c r="P3" s="59">
        <v>145.25366431917476</v>
      </c>
      <c r="Q3" s="55">
        <v>114.83272273127756</v>
      </c>
      <c r="R3" s="59">
        <v>121.10883124384623</v>
      </c>
      <c r="S3" s="5">
        <v>131.98151964625097</v>
      </c>
      <c r="W3" s="195" t="s">
        <v>723</v>
      </c>
      <c r="X3" s="196"/>
      <c r="Y3" s="555" t="s">
        <v>725</v>
      </c>
      <c r="Z3" s="557" t="s">
        <v>726</v>
      </c>
      <c r="AC3" s="200" t="s">
        <v>727</v>
      </c>
    </row>
    <row r="4" spans="1:29" ht="15" customHeight="1" thickBot="1">
      <c r="A4" s="24" t="s">
        <v>60</v>
      </c>
      <c r="B4" s="16" t="s">
        <v>61</v>
      </c>
      <c r="C4" s="16" t="s">
        <v>633</v>
      </c>
      <c r="D4" s="181">
        <v>0</v>
      </c>
      <c r="E4" s="181">
        <v>0</v>
      </c>
      <c r="F4" s="85">
        <v>253</v>
      </c>
      <c r="G4" s="60">
        <v>160.20998138280072</v>
      </c>
      <c r="H4" s="60">
        <v>105.47629050681292</v>
      </c>
      <c r="I4" s="3">
        <v>94.128405289618442</v>
      </c>
      <c r="J4" s="60">
        <v>96.156468860301516</v>
      </c>
      <c r="K4" s="3">
        <v>142.05744520646579</v>
      </c>
      <c r="L4" s="60">
        <v>125.96345237847918</v>
      </c>
      <c r="M4" s="51">
        <v>198.79828369097694</v>
      </c>
      <c r="N4" s="60">
        <v>146.96740029434397</v>
      </c>
      <c r="O4" s="4">
        <v>3077.5644685447187</v>
      </c>
      <c r="P4" s="60">
        <v>207.94957507841133</v>
      </c>
      <c r="Q4" s="56">
        <v>103.08083590205324</v>
      </c>
      <c r="R4" s="60">
        <v>102.09013951692094</v>
      </c>
      <c r="S4" s="5">
        <v>130.76722110587832</v>
      </c>
      <c r="W4" s="197"/>
      <c r="X4" s="198"/>
      <c r="Y4" s="556"/>
      <c r="Z4" s="558"/>
    </row>
    <row r="5" spans="1:29" ht="15" customHeight="1" thickTop="1">
      <c r="A5" s="24" t="s">
        <v>237</v>
      </c>
      <c r="B5" s="16" t="s">
        <v>238</v>
      </c>
      <c r="C5" s="16" t="s">
        <v>635</v>
      </c>
      <c r="D5" s="181">
        <v>0</v>
      </c>
      <c r="E5" s="181">
        <v>0</v>
      </c>
      <c r="F5" s="85">
        <v>2559</v>
      </c>
      <c r="G5" s="60">
        <v>340.06835670877513</v>
      </c>
      <c r="H5" s="60">
        <v>149.2677006202226</v>
      </c>
      <c r="I5" s="3">
        <v>118.1494678331333</v>
      </c>
      <c r="J5" s="60">
        <v>124.63791544240856</v>
      </c>
      <c r="K5" s="3">
        <v>113.10574516406135</v>
      </c>
      <c r="L5" s="60">
        <v>97.948127947059319</v>
      </c>
      <c r="M5" s="51">
        <v>252.88311087161037</v>
      </c>
      <c r="N5" s="60">
        <v>177.30306960027133</v>
      </c>
      <c r="O5" s="4">
        <v>389.105112401479</v>
      </c>
      <c r="P5" s="60">
        <v>100.94895749790344</v>
      </c>
      <c r="Q5" s="56">
        <v>119.91721254310522</v>
      </c>
      <c r="R5" s="60">
        <v>129.33732643998533</v>
      </c>
      <c r="S5" s="5">
        <v>129.90718292464175</v>
      </c>
      <c r="W5" s="552" t="s">
        <v>630</v>
      </c>
      <c r="X5" s="188" t="s">
        <v>635</v>
      </c>
      <c r="Y5" s="189">
        <v>127.30544536224181</v>
      </c>
      <c r="Z5" s="189">
        <v>173.85</v>
      </c>
      <c r="AA5" s="178">
        <f>Z5-Y5</f>
        <v>46.544554637758182</v>
      </c>
    </row>
    <row r="6" spans="1:29" ht="15" customHeight="1">
      <c r="A6" s="24" t="s">
        <v>574</v>
      </c>
      <c r="B6" s="16" t="s">
        <v>575</v>
      </c>
      <c r="C6" s="16" t="s">
        <v>637</v>
      </c>
      <c r="D6" s="181">
        <v>0</v>
      </c>
      <c r="E6" s="181">
        <v>0</v>
      </c>
      <c r="F6" s="85">
        <v>173</v>
      </c>
      <c r="G6" s="60">
        <v>897.78046171116637</v>
      </c>
      <c r="H6" s="60">
        <v>285.05787147608964</v>
      </c>
      <c r="I6" s="3">
        <v>90.018872402490047</v>
      </c>
      <c r="J6" s="60">
        <v>91.28385170649625</v>
      </c>
      <c r="K6" s="3">
        <v>124.36060208444837</v>
      </c>
      <c r="L6" s="60">
        <v>108.83897261566369</v>
      </c>
      <c r="M6" s="51">
        <v>94.535300628169168</v>
      </c>
      <c r="N6" s="60">
        <v>88.487276756565521</v>
      </c>
      <c r="O6" s="4">
        <v>526.10538839746675</v>
      </c>
      <c r="P6" s="60">
        <v>106.40156518072892</v>
      </c>
      <c r="Q6" s="56">
        <v>100.19083107976441</v>
      </c>
      <c r="R6" s="60">
        <v>97.413093898360756</v>
      </c>
      <c r="S6" s="5">
        <v>129.58043860565078</v>
      </c>
      <c r="W6" s="553"/>
      <c r="X6" s="190" t="s">
        <v>638</v>
      </c>
      <c r="Y6" s="191">
        <v>119.30243311938381</v>
      </c>
      <c r="Z6" s="191">
        <v>172.87</v>
      </c>
      <c r="AA6" s="178">
        <f t="shared" ref="AA6:AA16" si="0">Z6-Y6</f>
        <v>53.567566880616198</v>
      </c>
    </row>
    <row r="7" spans="1:29" ht="15" customHeight="1">
      <c r="A7" s="27" t="s">
        <v>121</v>
      </c>
      <c r="B7" s="19" t="s">
        <v>122</v>
      </c>
      <c r="C7" s="19" t="s">
        <v>637</v>
      </c>
      <c r="D7" s="182">
        <v>0</v>
      </c>
      <c r="E7" s="182">
        <v>0</v>
      </c>
      <c r="F7" s="87">
        <v>191</v>
      </c>
      <c r="G7" s="60">
        <v>448.89023085558318</v>
      </c>
      <c r="H7" s="60">
        <v>175.76334371405034</v>
      </c>
      <c r="I7" s="3">
        <v>90.018872402490047</v>
      </c>
      <c r="J7" s="60">
        <v>91.28385170649625</v>
      </c>
      <c r="K7" s="3">
        <v>124.36060208444837</v>
      </c>
      <c r="L7" s="60">
        <v>108.83897261566369</v>
      </c>
      <c r="M7" s="51">
        <v>143.66934787751273</v>
      </c>
      <c r="N7" s="60">
        <v>116.04610030683502</v>
      </c>
      <c r="O7" s="4">
        <v>2323.3787094547088</v>
      </c>
      <c r="P7" s="60">
        <v>177.93300004310115</v>
      </c>
      <c r="Q7" s="56">
        <v>100.19083107976441</v>
      </c>
      <c r="R7" s="60">
        <v>97.413093898360756</v>
      </c>
      <c r="S7" s="5">
        <v>127.87972704741786</v>
      </c>
      <c r="W7" s="553"/>
      <c r="X7" s="190" t="s">
        <v>632</v>
      </c>
      <c r="Y7" s="191">
        <v>112.18334644633859</v>
      </c>
      <c r="Z7" s="191">
        <v>122.02</v>
      </c>
      <c r="AA7" s="178">
        <f t="shared" si="0"/>
        <v>9.8366535536614066</v>
      </c>
    </row>
    <row r="8" spans="1:29" ht="15" customHeight="1">
      <c r="A8" s="24" t="s">
        <v>377</v>
      </c>
      <c r="B8" s="16" t="s">
        <v>378</v>
      </c>
      <c r="C8" s="16" t="s">
        <v>638</v>
      </c>
      <c r="D8" s="183">
        <v>0</v>
      </c>
      <c r="E8" s="183">
        <v>0</v>
      </c>
      <c r="F8" s="85">
        <v>152</v>
      </c>
      <c r="G8" s="60">
        <v>462.4929651239342</v>
      </c>
      <c r="H8" s="60">
        <v>179.07529910077881</v>
      </c>
      <c r="I8" s="3">
        <v>82.467184106952601</v>
      </c>
      <c r="J8" s="60">
        <v>82.329917782697351</v>
      </c>
      <c r="K8" s="3">
        <v>142.51622352526257</v>
      </c>
      <c r="L8" s="60">
        <v>126.40739257626959</v>
      </c>
      <c r="M8" s="51">
        <v>93.552133501636206</v>
      </c>
      <c r="N8" s="60">
        <v>87.935827590917782</v>
      </c>
      <c r="O8" s="4">
        <v>1848.9715384142185</v>
      </c>
      <c r="P8" s="60">
        <v>159.051606069277</v>
      </c>
      <c r="Q8" s="56">
        <v>114.83272273127756</v>
      </c>
      <c r="R8" s="60">
        <v>121.10883124384623</v>
      </c>
      <c r="S8" s="5">
        <v>125.98481239396445</v>
      </c>
      <c r="W8" s="553"/>
      <c r="X8" s="190" t="s">
        <v>639</v>
      </c>
      <c r="Y8" s="191">
        <v>111.82454057868738</v>
      </c>
      <c r="Z8" s="191">
        <v>123.89</v>
      </c>
      <c r="AA8" s="178">
        <f t="shared" si="0"/>
        <v>12.065459421312624</v>
      </c>
    </row>
    <row r="9" spans="1:29" ht="15" customHeight="1">
      <c r="A9" s="24" t="s">
        <v>267</v>
      </c>
      <c r="B9" s="16" t="s">
        <v>7</v>
      </c>
      <c r="C9" s="16" t="s">
        <v>643</v>
      </c>
      <c r="D9" s="181" t="s">
        <v>650</v>
      </c>
      <c r="E9" s="181" t="s">
        <v>691</v>
      </c>
      <c r="F9" s="85">
        <v>8984</v>
      </c>
      <c r="G9" s="60">
        <v>249.56040772325915</v>
      </c>
      <c r="H9" s="60">
        <v>127.23108038852686</v>
      </c>
      <c r="I9" s="3">
        <v>176.64515847669085</v>
      </c>
      <c r="J9" s="60">
        <v>193.99545886205786</v>
      </c>
      <c r="K9" s="3">
        <v>105.68929630018704</v>
      </c>
      <c r="L9" s="60">
        <v>90.771546926043101</v>
      </c>
      <c r="M9" s="51">
        <v>174.24084864679742</v>
      </c>
      <c r="N9" s="60">
        <v>133.19336666354454</v>
      </c>
      <c r="O9" s="4">
        <v>324.28471617041504</v>
      </c>
      <c r="P9" s="60">
        <v>98.369107290129804</v>
      </c>
      <c r="Q9" s="56">
        <v>105.06021275900369</v>
      </c>
      <c r="R9" s="60">
        <v>105.2934683781329</v>
      </c>
      <c r="S9" s="5">
        <v>124.80900475140582</v>
      </c>
      <c r="W9" s="553"/>
      <c r="X9" s="190" t="s">
        <v>643</v>
      </c>
      <c r="Y9" s="191">
        <v>107.68485309209946</v>
      </c>
      <c r="Z9" s="191">
        <v>117.45</v>
      </c>
      <c r="AA9" s="178">
        <f t="shared" si="0"/>
        <v>9.7651469079005437</v>
      </c>
    </row>
    <row r="10" spans="1:29" ht="15" customHeight="1">
      <c r="A10" s="24" t="s">
        <v>147</v>
      </c>
      <c r="B10" s="16" t="s">
        <v>148</v>
      </c>
      <c r="C10" s="16" t="s">
        <v>638</v>
      </c>
      <c r="D10" s="181">
        <v>0</v>
      </c>
      <c r="E10" s="181">
        <v>0</v>
      </c>
      <c r="F10" s="85">
        <v>176</v>
      </c>
      <c r="G10" s="60">
        <v>571.31483927074225</v>
      </c>
      <c r="H10" s="60">
        <v>205.57094219460652</v>
      </c>
      <c r="I10" s="3">
        <v>82.467184106952601</v>
      </c>
      <c r="J10" s="60">
        <v>82.329917782697351</v>
      </c>
      <c r="K10" s="3">
        <v>142.51622352526257</v>
      </c>
      <c r="L10" s="60">
        <v>126.40739257626959</v>
      </c>
      <c r="M10" s="51">
        <v>87.009052735896759</v>
      </c>
      <c r="N10" s="60">
        <v>84.265875319673015</v>
      </c>
      <c r="O10" s="4">
        <v>1070.4572064503368</v>
      </c>
      <c r="P10" s="60">
        <v>128.06675441992456</v>
      </c>
      <c r="Q10" s="56">
        <v>114.83272273127756</v>
      </c>
      <c r="R10" s="60">
        <v>121.10883124384623</v>
      </c>
      <c r="S10" s="5">
        <v>124.62495225616952</v>
      </c>
      <c r="W10" s="553"/>
      <c r="X10" s="190" t="s">
        <v>633</v>
      </c>
      <c r="Y10" s="191">
        <v>107.08506328097673</v>
      </c>
      <c r="Z10" s="191">
        <v>125.32</v>
      </c>
      <c r="AA10" s="178">
        <f t="shared" si="0"/>
        <v>18.234936719023267</v>
      </c>
    </row>
    <row r="11" spans="1:29" ht="15" customHeight="1">
      <c r="A11" s="26" t="s">
        <v>282</v>
      </c>
      <c r="B11" s="18" t="s">
        <v>283</v>
      </c>
      <c r="C11" s="18" t="s">
        <v>638</v>
      </c>
      <c r="D11" s="181">
        <v>0</v>
      </c>
      <c r="E11" s="181">
        <v>0</v>
      </c>
      <c r="F11" s="85">
        <v>119</v>
      </c>
      <c r="G11" s="60">
        <v>208.57525878138208</v>
      </c>
      <c r="H11" s="60">
        <v>117.25213188184745</v>
      </c>
      <c r="I11" s="3">
        <v>82.467184106952601</v>
      </c>
      <c r="J11" s="60">
        <v>82.329917782697351</v>
      </c>
      <c r="K11" s="3">
        <v>142.51622352526257</v>
      </c>
      <c r="L11" s="60">
        <v>126.40739257626959</v>
      </c>
      <c r="M11" s="51">
        <v>87.009052735896759</v>
      </c>
      <c r="N11" s="60">
        <v>84.265875319673015</v>
      </c>
      <c r="O11" s="4">
        <v>3078</v>
      </c>
      <c r="P11" s="60">
        <v>207.96690921983486</v>
      </c>
      <c r="Q11" s="56">
        <v>114.83272273127756</v>
      </c>
      <c r="R11" s="60">
        <v>121.10883124384623</v>
      </c>
      <c r="S11" s="5">
        <v>123.22184300402806</v>
      </c>
      <c r="W11" s="553"/>
      <c r="X11" s="190" t="s">
        <v>634</v>
      </c>
      <c r="Y11" s="191">
        <v>100.85751640411773</v>
      </c>
      <c r="Z11" s="191">
        <v>114.61</v>
      </c>
      <c r="AA11" s="178">
        <f t="shared" si="0"/>
        <v>13.752483595882268</v>
      </c>
    </row>
    <row r="12" spans="1:29" ht="15" customHeight="1">
      <c r="A12" s="24" t="s">
        <v>566</v>
      </c>
      <c r="B12" s="16" t="s">
        <v>567</v>
      </c>
      <c r="C12" s="16" t="s">
        <v>638</v>
      </c>
      <c r="D12" s="181">
        <v>0</v>
      </c>
      <c r="E12" s="181">
        <v>0</v>
      </c>
      <c r="F12" s="85">
        <v>254</v>
      </c>
      <c r="G12" s="60">
        <v>113.35611890292505</v>
      </c>
      <c r="H12" s="60">
        <v>94.068444174748208</v>
      </c>
      <c r="I12" s="3">
        <v>82.467184106952601</v>
      </c>
      <c r="J12" s="60">
        <v>82.329917782697351</v>
      </c>
      <c r="K12" s="3">
        <v>142.51622352526257</v>
      </c>
      <c r="L12" s="60">
        <v>126.40739257626959</v>
      </c>
      <c r="M12" s="51">
        <v>222.18631706638598</v>
      </c>
      <c r="N12" s="60">
        <v>160.08552756177204</v>
      </c>
      <c r="O12" s="4">
        <v>1544.8643774908273</v>
      </c>
      <c r="P12" s="60">
        <v>146.94814839374871</v>
      </c>
      <c r="Q12" s="56">
        <v>114.83272273127756</v>
      </c>
      <c r="R12" s="60">
        <v>121.10883124384623</v>
      </c>
      <c r="S12" s="5">
        <v>121.82471028884702</v>
      </c>
      <c r="W12" s="553"/>
      <c r="X12" s="190" t="s">
        <v>636</v>
      </c>
      <c r="Y12" s="191">
        <v>94.919835839397606</v>
      </c>
      <c r="Z12" s="191">
        <v>115.52</v>
      </c>
      <c r="AA12" s="178">
        <f t="shared" si="0"/>
        <v>20.60016416060239</v>
      </c>
    </row>
    <row r="13" spans="1:29" ht="15" customHeight="1">
      <c r="A13" s="24" t="s">
        <v>138</v>
      </c>
      <c r="B13" s="16" t="s">
        <v>139</v>
      </c>
      <c r="C13" s="16" t="s">
        <v>638</v>
      </c>
      <c r="D13" s="182">
        <v>0</v>
      </c>
      <c r="E13" s="182">
        <v>0</v>
      </c>
      <c r="F13" s="85">
        <v>93</v>
      </c>
      <c r="G13" s="60">
        <v>462.4929651239342</v>
      </c>
      <c r="H13" s="60">
        <v>179.07529910077881</v>
      </c>
      <c r="I13" s="3">
        <v>82.467184106952601</v>
      </c>
      <c r="J13" s="60">
        <v>82.329917782697351</v>
      </c>
      <c r="K13" s="3">
        <v>142.51622352526257</v>
      </c>
      <c r="L13" s="60">
        <v>126.40739257626959</v>
      </c>
      <c r="M13" s="51">
        <v>87.009052735896759</v>
      </c>
      <c r="N13" s="60">
        <v>84.265875319673015</v>
      </c>
      <c r="O13" s="4">
        <v>1131.2786386350151</v>
      </c>
      <c r="P13" s="60">
        <v>130.48744595503024</v>
      </c>
      <c r="Q13" s="56">
        <v>114.83272273127756</v>
      </c>
      <c r="R13" s="60">
        <v>121.10883124384623</v>
      </c>
      <c r="S13" s="5">
        <v>120.61246032971586</v>
      </c>
      <c r="W13" s="553"/>
      <c r="X13" s="190" t="s">
        <v>640</v>
      </c>
      <c r="Y13" s="191">
        <v>94.322315959153116</v>
      </c>
      <c r="Z13" s="191">
        <v>88.9</v>
      </c>
      <c r="AA13" s="178">
        <f t="shared" si="0"/>
        <v>-5.42231595915311</v>
      </c>
    </row>
    <row r="14" spans="1:29" ht="15" customHeight="1">
      <c r="A14" s="25" t="s">
        <v>478</v>
      </c>
      <c r="B14" s="17" t="s">
        <v>479</v>
      </c>
      <c r="C14" s="17" t="s">
        <v>635</v>
      </c>
      <c r="D14" s="181">
        <v>0</v>
      </c>
      <c r="E14" s="181">
        <v>0</v>
      </c>
      <c r="F14" s="86">
        <v>183</v>
      </c>
      <c r="G14" s="60">
        <v>244.84921683031811</v>
      </c>
      <c r="H14" s="60">
        <v>126.08401291312336</v>
      </c>
      <c r="I14" s="3">
        <v>91.503234013688242</v>
      </c>
      <c r="J14" s="60">
        <v>93.043839045161491</v>
      </c>
      <c r="K14" s="3">
        <v>123.28006778358208</v>
      </c>
      <c r="L14" s="60">
        <v>107.79338569145168</v>
      </c>
      <c r="M14" s="51">
        <v>87.04143422184238</v>
      </c>
      <c r="N14" s="60">
        <v>84.284037789638958</v>
      </c>
      <c r="O14" s="4">
        <v>3078</v>
      </c>
      <c r="P14" s="60">
        <v>207.96690921983486</v>
      </c>
      <c r="Q14" s="56">
        <v>100.93431779753166</v>
      </c>
      <c r="R14" s="60">
        <v>98.61631725251317</v>
      </c>
      <c r="S14" s="5">
        <v>119.63141698528725</v>
      </c>
      <c r="W14" s="553"/>
      <c r="X14" s="190" t="s">
        <v>642</v>
      </c>
      <c r="Y14" s="191">
        <v>90.428922832865808</v>
      </c>
      <c r="Z14" s="191">
        <v>88.53</v>
      </c>
      <c r="AA14" s="178">
        <f t="shared" si="0"/>
        <v>-1.8989228328658072</v>
      </c>
    </row>
    <row r="15" spans="1:29" ht="15" customHeight="1">
      <c r="A15" s="27" t="s">
        <v>598</v>
      </c>
      <c r="B15" s="19" t="s">
        <v>599</v>
      </c>
      <c r="C15" s="19" t="s">
        <v>638</v>
      </c>
      <c r="D15" s="182">
        <v>0</v>
      </c>
      <c r="E15" s="182">
        <v>0</v>
      </c>
      <c r="F15" s="87">
        <v>251</v>
      </c>
      <c r="G15" s="60">
        <v>136.02734268351006</v>
      </c>
      <c r="H15" s="60">
        <v>99.58836981929565</v>
      </c>
      <c r="I15" s="3">
        <v>82.467184106952601</v>
      </c>
      <c r="J15" s="60">
        <v>82.329917782697351</v>
      </c>
      <c r="K15" s="3">
        <v>142.51622352526257</v>
      </c>
      <c r="L15" s="60">
        <v>126.40739257626959</v>
      </c>
      <c r="M15" s="51">
        <v>79.519313476390764</v>
      </c>
      <c r="N15" s="60">
        <v>80.064951230460935</v>
      </c>
      <c r="O15" s="4">
        <v>3053.2358956708476</v>
      </c>
      <c r="P15" s="60">
        <v>206.98129846436905</v>
      </c>
      <c r="Q15" s="56">
        <v>114.83272273127756</v>
      </c>
      <c r="R15" s="60">
        <v>121.10883124384623</v>
      </c>
      <c r="S15" s="5">
        <v>119.41346018615647</v>
      </c>
      <c r="W15" s="553"/>
      <c r="X15" s="190" t="s">
        <v>637</v>
      </c>
      <c r="Y15" s="191">
        <v>90.014023267292998</v>
      </c>
      <c r="Z15" s="191">
        <v>164.5</v>
      </c>
      <c r="AA15" s="178">
        <f t="shared" si="0"/>
        <v>74.485976732707002</v>
      </c>
    </row>
    <row r="16" spans="1:29" ht="15" customHeight="1">
      <c r="A16" s="24" t="s">
        <v>427</v>
      </c>
      <c r="B16" s="16" t="s">
        <v>428</v>
      </c>
      <c r="C16" s="16" t="s">
        <v>638</v>
      </c>
      <c r="D16" s="181">
        <v>0</v>
      </c>
      <c r="E16" s="181">
        <v>0</v>
      </c>
      <c r="F16" s="85">
        <v>27</v>
      </c>
      <c r="G16" s="60">
        <v>111.67066533297455</v>
      </c>
      <c r="H16" s="60">
        <v>93.658074691675523</v>
      </c>
      <c r="I16" s="3">
        <v>82.467184106952601</v>
      </c>
      <c r="J16" s="60">
        <v>82.329917782697351</v>
      </c>
      <c r="K16" s="3">
        <v>142.51622352526257</v>
      </c>
      <c r="L16" s="60">
        <v>126.40739257626959</v>
      </c>
      <c r="M16" s="51">
        <v>87.009052735896759</v>
      </c>
      <c r="N16" s="60">
        <v>84.265875319673015</v>
      </c>
      <c r="O16" s="4">
        <v>3078</v>
      </c>
      <c r="P16" s="60">
        <v>207.96690921983486</v>
      </c>
      <c r="Q16" s="56">
        <v>114.83272273127756</v>
      </c>
      <c r="R16" s="60">
        <v>121.10883124384623</v>
      </c>
      <c r="S16" s="5">
        <v>119.28950013899943</v>
      </c>
      <c r="W16" s="553"/>
      <c r="X16" s="202" t="s">
        <v>641</v>
      </c>
      <c r="Y16" s="203">
        <v>151.37621621621622</v>
      </c>
      <c r="Z16" s="203"/>
      <c r="AA16" s="178">
        <f t="shared" si="0"/>
        <v>-151.37621621621622</v>
      </c>
    </row>
    <row r="17" spans="1:29" ht="15" customHeight="1" thickBot="1">
      <c r="A17" s="24" t="s">
        <v>170</v>
      </c>
      <c r="B17" s="16" t="s">
        <v>171</v>
      </c>
      <c r="C17" s="16" t="s">
        <v>633</v>
      </c>
      <c r="D17" s="181">
        <v>0</v>
      </c>
      <c r="E17" s="181">
        <v>0</v>
      </c>
      <c r="F17" s="85">
        <v>1287</v>
      </c>
      <c r="G17" s="60">
        <v>144.01155627580303</v>
      </c>
      <c r="H17" s="60">
        <v>101.53234363324496</v>
      </c>
      <c r="I17" s="3">
        <v>101.85247971533677</v>
      </c>
      <c r="J17" s="60">
        <v>105.31479866997552</v>
      </c>
      <c r="K17" s="3">
        <v>156.03389217844276</v>
      </c>
      <c r="L17" s="60">
        <v>139.4878635786842</v>
      </c>
      <c r="M17" s="51">
        <v>214.39030594124964</v>
      </c>
      <c r="N17" s="60">
        <v>155.71281847262935</v>
      </c>
      <c r="O17" s="4">
        <v>460.45401895106403</v>
      </c>
      <c r="P17" s="60">
        <v>103.78864225901194</v>
      </c>
      <c r="Q17" s="56">
        <v>106.59307781609353</v>
      </c>
      <c r="R17" s="60">
        <v>107.77418389245101</v>
      </c>
      <c r="S17" s="5">
        <v>118.93510841766616</v>
      </c>
      <c r="W17" s="554"/>
      <c r="X17" s="192" t="s">
        <v>631</v>
      </c>
      <c r="Y17" s="193">
        <v>62.75</v>
      </c>
      <c r="Z17" s="193"/>
    </row>
    <row r="18" spans="1:29" ht="15" customHeight="1" thickTop="1">
      <c r="A18" s="26" t="s">
        <v>379</v>
      </c>
      <c r="B18" s="18" t="s">
        <v>380</v>
      </c>
      <c r="C18" s="18" t="s">
        <v>637</v>
      </c>
      <c r="D18" s="181">
        <v>0</v>
      </c>
      <c r="E18" s="181">
        <v>0</v>
      </c>
      <c r="F18" s="85">
        <v>158</v>
      </c>
      <c r="G18" s="60">
        <v>401.28066091635469</v>
      </c>
      <c r="H18" s="60">
        <v>164.17149986050072</v>
      </c>
      <c r="I18" s="3">
        <v>90.018872402490047</v>
      </c>
      <c r="J18" s="60">
        <v>91.28385170649625</v>
      </c>
      <c r="K18" s="3">
        <v>124.36060208444837</v>
      </c>
      <c r="L18" s="60">
        <v>108.83897261566369</v>
      </c>
      <c r="M18" s="51">
        <v>94.535300628169168</v>
      </c>
      <c r="N18" s="60">
        <v>88.487276756565521</v>
      </c>
      <c r="O18" s="4">
        <v>1921.9572570358321</v>
      </c>
      <c r="P18" s="60">
        <v>161.95643591140379</v>
      </c>
      <c r="Q18" s="56">
        <v>100.19083107976441</v>
      </c>
      <c r="R18" s="60">
        <v>97.413093898360756</v>
      </c>
      <c r="S18" s="5">
        <v>118.69185512483178</v>
      </c>
      <c r="X18" s="194" t="s">
        <v>724</v>
      </c>
    </row>
    <row r="19" spans="1:29" ht="15" customHeight="1" thickBot="1">
      <c r="A19" s="27" t="s">
        <v>255</v>
      </c>
      <c r="B19" s="19" t="s">
        <v>256</v>
      </c>
      <c r="C19" s="19" t="s">
        <v>635</v>
      </c>
      <c r="D19" s="181">
        <v>0</v>
      </c>
      <c r="E19" s="181">
        <v>0</v>
      </c>
      <c r="F19" s="87">
        <v>267</v>
      </c>
      <c r="G19" s="60">
        <v>438.68818015431987</v>
      </c>
      <c r="H19" s="60">
        <v>173.27937717400397</v>
      </c>
      <c r="I19" s="3">
        <v>91.503234013688242</v>
      </c>
      <c r="J19" s="60">
        <v>93.043839045161491</v>
      </c>
      <c r="K19" s="3">
        <v>123.28006778358208</v>
      </c>
      <c r="L19" s="60">
        <v>107.79338569145168</v>
      </c>
      <c r="M19" s="51">
        <v>157.86922528401109</v>
      </c>
      <c r="N19" s="60">
        <v>124.0106775763449</v>
      </c>
      <c r="O19" s="4">
        <v>649.57289573236346</v>
      </c>
      <c r="P19" s="60">
        <v>111.31556899699341</v>
      </c>
      <c r="Q19" s="56">
        <v>100.93431779753166</v>
      </c>
      <c r="R19" s="60">
        <v>98.61631725251317</v>
      </c>
      <c r="S19" s="5">
        <v>118.00986095607809</v>
      </c>
    </row>
    <row r="20" spans="1:29" ht="14.25" customHeight="1" thickTop="1">
      <c r="A20" s="27" t="s">
        <v>225</v>
      </c>
      <c r="B20" s="19" t="s">
        <v>226</v>
      </c>
      <c r="C20" s="19" t="s">
        <v>638</v>
      </c>
      <c r="D20" s="181">
        <v>0</v>
      </c>
      <c r="E20" s="181">
        <v>0</v>
      </c>
      <c r="F20" s="87">
        <v>29</v>
      </c>
      <c r="G20" s="60">
        <v>63.479426585638031</v>
      </c>
      <c r="H20" s="60">
        <v>81.924607756743839</v>
      </c>
      <c r="I20" s="3">
        <v>82.467184106952601</v>
      </c>
      <c r="J20" s="60">
        <v>82.329917782697351</v>
      </c>
      <c r="K20" s="3">
        <v>142.51622352526257</v>
      </c>
      <c r="L20" s="60">
        <v>126.40739257626959</v>
      </c>
      <c r="M20" s="51">
        <v>87.009052735896759</v>
      </c>
      <c r="N20" s="60">
        <v>84.265875319673015</v>
      </c>
      <c r="O20" s="4">
        <v>3078</v>
      </c>
      <c r="P20" s="60">
        <v>207.96690921983486</v>
      </c>
      <c r="Q20" s="56">
        <v>114.83272273127756</v>
      </c>
      <c r="R20" s="60">
        <v>121.10883124384623</v>
      </c>
      <c r="S20" s="5">
        <v>117.33392231651081</v>
      </c>
      <c r="W20" s="559" t="s">
        <v>723</v>
      </c>
      <c r="X20" s="560"/>
      <c r="Y20" s="557" t="s">
        <v>728</v>
      </c>
    </row>
    <row r="21" spans="1:29" ht="15" customHeight="1" thickBot="1">
      <c r="A21" s="24" t="s">
        <v>468</v>
      </c>
      <c r="B21" s="16" t="s">
        <v>469</v>
      </c>
      <c r="C21" s="16" t="s">
        <v>643</v>
      </c>
      <c r="D21" s="181" t="s">
        <v>650</v>
      </c>
      <c r="E21" s="181">
        <v>0</v>
      </c>
      <c r="F21" s="85">
        <v>19664</v>
      </c>
      <c r="G21" s="60">
        <v>164.19279113528876</v>
      </c>
      <c r="H21" s="60">
        <v>106.44601379581064</v>
      </c>
      <c r="I21" s="3">
        <v>149.45230077061245</v>
      </c>
      <c r="J21" s="60">
        <v>161.75325796992433</v>
      </c>
      <c r="K21" s="3">
        <v>113.96354507086095</v>
      </c>
      <c r="L21" s="60">
        <v>98.778184304752799</v>
      </c>
      <c r="M21" s="51">
        <v>155.67659715506647</v>
      </c>
      <c r="N21" s="60">
        <v>122.78085314502351</v>
      </c>
      <c r="O21" s="4">
        <v>275.8921897299914</v>
      </c>
      <c r="P21" s="60">
        <v>96.443085904099036</v>
      </c>
      <c r="Q21" s="56">
        <v>108.0335248136083</v>
      </c>
      <c r="R21" s="60">
        <v>110.10533443813037</v>
      </c>
      <c r="S21" s="5">
        <v>116.05112159295678</v>
      </c>
      <c r="W21" s="561"/>
      <c r="X21" s="562"/>
      <c r="Y21" s="558"/>
      <c r="AC21" s="200" t="s">
        <v>729</v>
      </c>
    </row>
    <row r="22" spans="1:29" ht="15" customHeight="1" thickTop="1">
      <c r="A22" s="24" t="s">
        <v>443</v>
      </c>
      <c r="B22" s="16" t="s">
        <v>444</v>
      </c>
      <c r="C22" s="16" t="s">
        <v>635</v>
      </c>
      <c r="D22" s="181">
        <v>0</v>
      </c>
      <c r="E22" s="181">
        <v>0</v>
      </c>
      <c r="F22" s="85">
        <v>108</v>
      </c>
      <c r="G22" s="60">
        <v>156.43144408603658</v>
      </c>
      <c r="H22" s="60">
        <v>104.55630289938834</v>
      </c>
      <c r="I22" s="3">
        <v>91.503234013688242</v>
      </c>
      <c r="J22" s="60">
        <v>93.043839045161491</v>
      </c>
      <c r="K22" s="3">
        <v>123.28006778358208</v>
      </c>
      <c r="L22" s="60">
        <v>107.79338569145168</v>
      </c>
      <c r="M22" s="51">
        <v>87.04143422184238</v>
      </c>
      <c r="N22" s="60">
        <v>84.284037789638958</v>
      </c>
      <c r="O22" s="4">
        <v>3078</v>
      </c>
      <c r="P22" s="60">
        <v>207.96690921983486</v>
      </c>
      <c r="Q22" s="56">
        <v>100.93431779753166</v>
      </c>
      <c r="R22" s="60">
        <v>98.61631725251317</v>
      </c>
      <c r="S22" s="5">
        <v>116.04346531633141</v>
      </c>
      <c r="W22" s="552" t="s">
        <v>630</v>
      </c>
      <c r="X22" s="188" t="s">
        <v>642</v>
      </c>
      <c r="Y22" s="189">
        <v>108.71004725074212</v>
      </c>
    </row>
    <row r="23" spans="1:29" ht="15" customHeight="1">
      <c r="A23" s="24" t="s">
        <v>407</v>
      </c>
      <c r="B23" s="16" t="s">
        <v>10</v>
      </c>
      <c r="C23" s="16" t="s">
        <v>643</v>
      </c>
      <c r="D23" s="181" t="s">
        <v>650</v>
      </c>
      <c r="E23" s="181" t="s">
        <v>691</v>
      </c>
      <c r="F23" s="85">
        <v>88921</v>
      </c>
      <c r="G23" s="60">
        <v>181.34974768030418</v>
      </c>
      <c r="H23" s="60">
        <v>110.62334120132633</v>
      </c>
      <c r="I23" s="3">
        <v>178.81349073306535</v>
      </c>
      <c r="J23" s="60">
        <v>196.5664208759286</v>
      </c>
      <c r="K23" s="3">
        <v>106.80406318936562</v>
      </c>
      <c r="L23" s="60">
        <v>91.850259264869521</v>
      </c>
      <c r="M23" s="51">
        <v>127.6019742705278</v>
      </c>
      <c r="N23" s="60">
        <v>107.03406203724039</v>
      </c>
      <c r="O23" s="4">
        <v>101.60252810997132</v>
      </c>
      <c r="P23" s="60">
        <v>89.50636157214069</v>
      </c>
      <c r="Q23" s="56">
        <v>101.10890449214291</v>
      </c>
      <c r="R23" s="60">
        <v>98.898860011194031</v>
      </c>
      <c r="S23" s="5">
        <v>115.74655082711659</v>
      </c>
      <c r="W23" s="553"/>
      <c r="X23" s="190" t="s">
        <v>643</v>
      </c>
      <c r="Y23" s="191">
        <v>106.66545873883041</v>
      </c>
    </row>
    <row r="24" spans="1:29" ht="15" customHeight="1">
      <c r="A24" s="24" t="s">
        <v>109</v>
      </c>
      <c r="B24" s="16" t="s">
        <v>110</v>
      </c>
      <c r="C24" s="16" t="s">
        <v>634</v>
      </c>
      <c r="D24" s="181" t="s">
        <v>650</v>
      </c>
      <c r="E24" s="181">
        <v>0</v>
      </c>
      <c r="F24" s="85">
        <v>7287</v>
      </c>
      <c r="G24" s="60">
        <v>155.09102866543265</v>
      </c>
      <c r="H24" s="60">
        <v>104.22994233208298</v>
      </c>
      <c r="I24" s="3">
        <v>164.90659612513616</v>
      </c>
      <c r="J24" s="60">
        <v>180.07720541423942</v>
      </c>
      <c r="K24" s="3">
        <v>87.16895913290611</v>
      </c>
      <c r="L24" s="60">
        <v>72.850207123519795</v>
      </c>
      <c r="M24" s="51">
        <v>148.37981829972628</v>
      </c>
      <c r="N24" s="60">
        <v>118.68815872603599</v>
      </c>
      <c r="O24" s="4">
        <v>149.22753411776105</v>
      </c>
      <c r="P24" s="60">
        <v>91.401835663450484</v>
      </c>
      <c r="Q24" s="56">
        <v>117.6965234219366</v>
      </c>
      <c r="R24" s="60">
        <v>125.7434693487296</v>
      </c>
      <c r="S24" s="5">
        <v>115.49846976800971</v>
      </c>
      <c r="W24" s="553"/>
      <c r="X24" s="190" t="s">
        <v>632</v>
      </c>
      <c r="Y24" s="191">
        <v>105.62091318128668</v>
      </c>
    </row>
    <row r="25" spans="1:29" ht="15" customHeight="1">
      <c r="A25" s="24" t="s">
        <v>104</v>
      </c>
      <c r="B25" s="16" t="s">
        <v>607</v>
      </c>
      <c r="C25" s="16" t="s">
        <v>639</v>
      </c>
      <c r="D25" s="181">
        <v>0</v>
      </c>
      <c r="E25" s="181">
        <v>0</v>
      </c>
      <c r="F25" s="85">
        <v>943</v>
      </c>
      <c r="G25" s="60">
        <v>169.41587225128072</v>
      </c>
      <c r="H25" s="60">
        <v>107.71771485944733</v>
      </c>
      <c r="I25" s="3">
        <v>96.48720498116549</v>
      </c>
      <c r="J25" s="60">
        <v>98.953265517026651</v>
      </c>
      <c r="K25" s="3">
        <v>120.53115028146453</v>
      </c>
      <c r="L25" s="60">
        <v>105.13337555234983</v>
      </c>
      <c r="M25" s="51">
        <v>198.79828369097694</v>
      </c>
      <c r="N25" s="60">
        <v>146.96740029434397</v>
      </c>
      <c r="O25" s="4">
        <v>458.83688440121256</v>
      </c>
      <c r="P25" s="60">
        <v>103.72428034290206</v>
      </c>
      <c r="Q25" s="56">
        <v>119.91721254310522</v>
      </c>
      <c r="R25" s="60">
        <v>129.33732643998533</v>
      </c>
      <c r="S25" s="5">
        <v>115.3055605010092</v>
      </c>
      <c r="W25" s="553"/>
      <c r="X25" s="190" t="s">
        <v>634</v>
      </c>
      <c r="Y25" s="191">
        <v>103.2447689833637</v>
      </c>
    </row>
    <row r="26" spans="1:29" ht="15" customHeight="1">
      <c r="A26" s="24" t="s">
        <v>451</v>
      </c>
      <c r="B26" s="16" t="s">
        <v>452</v>
      </c>
      <c r="C26" s="16" t="s">
        <v>633</v>
      </c>
      <c r="D26" s="181">
        <v>0</v>
      </c>
      <c r="E26" s="181">
        <v>0</v>
      </c>
      <c r="F26" s="85">
        <v>618</v>
      </c>
      <c r="G26" s="60">
        <v>161.53246943666821</v>
      </c>
      <c r="H26" s="60">
        <v>105.79828616941151</v>
      </c>
      <c r="I26" s="3">
        <v>94.128405289618442</v>
      </c>
      <c r="J26" s="60">
        <v>96.156468860301516</v>
      </c>
      <c r="K26" s="3">
        <v>142.05744520646579</v>
      </c>
      <c r="L26" s="60">
        <v>125.96345237847918</v>
      </c>
      <c r="M26" s="51">
        <v>133.31179023983159</v>
      </c>
      <c r="N26" s="60">
        <v>110.23664394554545</v>
      </c>
      <c r="O26" s="4">
        <v>835.28100200291442</v>
      </c>
      <c r="P26" s="60">
        <v>118.70674715084935</v>
      </c>
      <c r="Q26" s="56">
        <v>119.91721254310522</v>
      </c>
      <c r="R26" s="60">
        <v>129.33732643998533</v>
      </c>
      <c r="S26" s="5">
        <v>114.36648749076205</v>
      </c>
      <c r="W26" s="553"/>
      <c r="X26" s="190" t="s">
        <v>639</v>
      </c>
      <c r="Y26" s="191">
        <v>96.488729428369794</v>
      </c>
    </row>
    <row r="27" spans="1:29" ht="15" customHeight="1">
      <c r="A27" s="24" t="s">
        <v>419</v>
      </c>
      <c r="B27" s="16" t="s">
        <v>420</v>
      </c>
      <c r="C27" s="16" t="s">
        <v>633</v>
      </c>
      <c r="D27" s="181">
        <v>0</v>
      </c>
      <c r="E27" s="181">
        <v>0</v>
      </c>
      <c r="F27" s="85">
        <v>612</v>
      </c>
      <c r="G27" s="60">
        <v>193.83896332400184</v>
      </c>
      <c r="H27" s="60">
        <v>113.66418021289162</v>
      </c>
      <c r="I27" s="3">
        <v>94.128405289618442</v>
      </c>
      <c r="J27" s="60">
        <v>96.156468860301516</v>
      </c>
      <c r="K27" s="3">
        <v>142.05744520646579</v>
      </c>
      <c r="L27" s="60">
        <v>125.96345237847918</v>
      </c>
      <c r="M27" s="51">
        <v>210.49230037868145</v>
      </c>
      <c r="N27" s="60">
        <v>153.52646392805801</v>
      </c>
      <c r="O27" s="4">
        <v>225.59222119407926</v>
      </c>
      <c r="P27" s="60">
        <v>94.441148368638693</v>
      </c>
      <c r="Q27" s="56">
        <v>103.08083590205324</v>
      </c>
      <c r="R27" s="60">
        <v>102.09013951692094</v>
      </c>
      <c r="S27" s="5">
        <v>114.30697554421499</v>
      </c>
      <c r="W27" s="553"/>
      <c r="X27" s="190" t="s">
        <v>633</v>
      </c>
      <c r="Y27" s="191">
        <v>94.126443018448086</v>
      </c>
    </row>
    <row r="28" spans="1:29" ht="15" customHeight="1">
      <c r="A28" s="29" t="s">
        <v>434</v>
      </c>
      <c r="B28" s="21" t="s">
        <v>435</v>
      </c>
      <c r="C28" s="21" t="s">
        <v>635</v>
      </c>
      <c r="D28" s="181">
        <v>0</v>
      </c>
      <c r="E28" s="181">
        <v>0</v>
      </c>
      <c r="F28" s="86">
        <v>3113</v>
      </c>
      <c r="G28" s="60">
        <v>197.71102877167598</v>
      </c>
      <c r="H28" s="60">
        <v>114.60693979079699</v>
      </c>
      <c r="I28" s="3">
        <v>115.80372657396452</v>
      </c>
      <c r="J28" s="60">
        <v>121.85660199103931</v>
      </c>
      <c r="K28" s="3">
        <v>146.82750521940304</v>
      </c>
      <c r="L28" s="60">
        <v>130.57923586007266</v>
      </c>
      <c r="M28" s="51">
        <v>116.44254914565357</v>
      </c>
      <c r="N28" s="60">
        <v>100.77484576754948</v>
      </c>
      <c r="O28" s="4">
        <v>360.64213026838729</v>
      </c>
      <c r="P28" s="60">
        <v>99.81613149498672</v>
      </c>
      <c r="Q28" s="56">
        <v>111.55089538893506</v>
      </c>
      <c r="R28" s="60">
        <v>115.79767879385908</v>
      </c>
      <c r="S28" s="5">
        <v>113.90523894971737</v>
      </c>
      <c r="W28" s="553"/>
      <c r="X28" s="190" t="s">
        <v>636</v>
      </c>
      <c r="Y28" s="191">
        <v>92.061546681664765</v>
      </c>
    </row>
    <row r="29" spans="1:29" ht="15" customHeight="1">
      <c r="A29" s="24" t="s">
        <v>286</v>
      </c>
      <c r="B29" s="16" t="s">
        <v>287</v>
      </c>
      <c r="C29" s="16" t="s">
        <v>638</v>
      </c>
      <c r="D29" s="184">
        <v>0</v>
      </c>
      <c r="E29" s="184">
        <v>0</v>
      </c>
      <c r="F29" s="85">
        <v>471</v>
      </c>
      <c r="G29" s="60">
        <v>223.47349155148078</v>
      </c>
      <c r="H29" s="60">
        <v>120.87951159112149</v>
      </c>
      <c r="I29" s="3">
        <v>82.467184106952601</v>
      </c>
      <c r="J29" s="60">
        <v>82.329917782697351</v>
      </c>
      <c r="K29" s="3">
        <v>142.51622352526257</v>
      </c>
      <c r="L29" s="60">
        <v>126.40739257626959</v>
      </c>
      <c r="M29" s="51">
        <v>158.51889287777246</v>
      </c>
      <c r="N29" s="60">
        <v>124.37507000044013</v>
      </c>
      <c r="O29" s="4">
        <v>286.4689455898345</v>
      </c>
      <c r="P29" s="60">
        <v>96.864040532412631</v>
      </c>
      <c r="Q29" s="56">
        <v>119.91721254310522</v>
      </c>
      <c r="R29" s="60">
        <v>129.33732643998533</v>
      </c>
      <c r="S29" s="5">
        <v>113.36554315382106</v>
      </c>
      <c r="W29" s="553"/>
      <c r="X29" s="190" t="s">
        <v>635</v>
      </c>
      <c r="Y29" s="191">
        <v>91.502570833927621</v>
      </c>
    </row>
    <row r="30" spans="1:29" ht="15" customHeight="1">
      <c r="A30" s="24" t="s">
        <v>548</v>
      </c>
      <c r="B30" s="16" t="s">
        <v>8</v>
      </c>
      <c r="C30" s="16" t="s">
        <v>634</v>
      </c>
      <c r="D30" s="181" t="s">
        <v>650</v>
      </c>
      <c r="E30" s="181" t="s">
        <v>691</v>
      </c>
      <c r="F30" s="85">
        <v>8553</v>
      </c>
      <c r="G30" s="60">
        <v>176.26679004877138</v>
      </c>
      <c r="H30" s="60">
        <v>109.38575700860737</v>
      </c>
      <c r="I30" s="3">
        <v>145.65279129410169</v>
      </c>
      <c r="J30" s="60">
        <v>157.24823135016447</v>
      </c>
      <c r="K30" s="3">
        <v>102.34475451615501</v>
      </c>
      <c r="L30" s="60">
        <v>87.535176591421632</v>
      </c>
      <c r="M30" s="51">
        <v>139.58177365536676</v>
      </c>
      <c r="N30" s="60">
        <v>113.75341848957935</v>
      </c>
      <c r="O30" s="4">
        <v>298.11215442725103</v>
      </c>
      <c r="P30" s="60">
        <v>97.32743996353129</v>
      </c>
      <c r="Q30" s="56">
        <v>109.33628202459593</v>
      </c>
      <c r="R30" s="60">
        <v>112.21365441694336</v>
      </c>
      <c r="S30" s="5">
        <v>112.91061297004126</v>
      </c>
      <c r="W30" s="553"/>
      <c r="X30" s="190" t="s">
        <v>637</v>
      </c>
      <c r="Y30" s="191">
        <v>90.017754884940103</v>
      </c>
    </row>
    <row r="31" spans="1:29" ht="15" customHeight="1">
      <c r="A31" s="24" t="s">
        <v>577</v>
      </c>
      <c r="B31" s="16" t="s">
        <v>578</v>
      </c>
      <c r="C31" s="16" t="s">
        <v>638</v>
      </c>
      <c r="D31" s="181">
        <v>0</v>
      </c>
      <c r="E31" s="181">
        <v>0</v>
      </c>
      <c r="F31" s="85">
        <v>430</v>
      </c>
      <c r="G31" s="60">
        <v>99.40459657641118</v>
      </c>
      <c r="H31" s="60">
        <v>90.671566855026697</v>
      </c>
      <c r="I31" s="3">
        <v>82.467184106952601</v>
      </c>
      <c r="J31" s="60">
        <v>82.329917782697351</v>
      </c>
      <c r="K31" s="3">
        <v>142.51622352526257</v>
      </c>
      <c r="L31" s="60">
        <v>126.40739257626959</v>
      </c>
      <c r="M31" s="51">
        <v>101.80673351648645</v>
      </c>
      <c r="N31" s="60">
        <v>92.565754861774735</v>
      </c>
      <c r="O31" s="4">
        <v>1743.5477226274427</v>
      </c>
      <c r="P31" s="60">
        <v>154.85574074176054</v>
      </c>
      <c r="Q31" s="56">
        <v>119.91721254310522</v>
      </c>
      <c r="R31" s="60">
        <v>129.33732643998533</v>
      </c>
      <c r="S31" s="5">
        <v>112.69461654291904</v>
      </c>
      <c r="W31" s="553"/>
      <c r="X31" s="190" t="s">
        <v>640</v>
      </c>
      <c r="Y31" s="191">
        <v>86.32273058083247</v>
      </c>
    </row>
    <row r="32" spans="1:29" ht="15" customHeight="1">
      <c r="A32" s="24" t="s">
        <v>107</v>
      </c>
      <c r="B32" s="16" t="s">
        <v>108</v>
      </c>
      <c r="C32" s="16" t="s">
        <v>634</v>
      </c>
      <c r="D32" s="181" t="s">
        <v>650</v>
      </c>
      <c r="E32" s="181">
        <v>0</v>
      </c>
      <c r="F32" s="85">
        <v>4553</v>
      </c>
      <c r="G32" s="60">
        <v>182.80319665145254</v>
      </c>
      <c r="H32" s="60">
        <v>110.97722285881997</v>
      </c>
      <c r="I32" s="3">
        <v>143.11978497642784</v>
      </c>
      <c r="J32" s="60">
        <v>154.24488027032459</v>
      </c>
      <c r="K32" s="3">
        <v>102.48721005730815</v>
      </c>
      <c r="L32" s="60">
        <v>87.673024738391007</v>
      </c>
      <c r="M32" s="51">
        <v>119.31861094912074</v>
      </c>
      <c r="N32" s="60">
        <v>102.38800169910121</v>
      </c>
      <c r="O32" s="4">
        <v>221.53598458947201</v>
      </c>
      <c r="P32" s="60">
        <v>94.279710249533835</v>
      </c>
      <c r="Q32" s="56">
        <v>114.70342069340499</v>
      </c>
      <c r="R32" s="60">
        <v>120.89957500834146</v>
      </c>
      <c r="S32" s="5">
        <v>111.74373580408533</v>
      </c>
      <c r="W32" s="553"/>
      <c r="X32" s="190" t="s">
        <v>638</v>
      </c>
      <c r="Y32" s="191">
        <v>82.467801283697057</v>
      </c>
    </row>
    <row r="33" spans="1:31" ht="15" customHeight="1">
      <c r="A33" s="24" t="s">
        <v>62</v>
      </c>
      <c r="B33" s="16" t="s">
        <v>63</v>
      </c>
      <c r="C33" s="16" t="s">
        <v>634</v>
      </c>
      <c r="D33" s="182">
        <v>0</v>
      </c>
      <c r="E33" s="182">
        <v>0</v>
      </c>
      <c r="F33" s="85">
        <v>9632</v>
      </c>
      <c r="G33" s="60">
        <v>182.52230730643558</v>
      </c>
      <c r="H33" s="60">
        <v>110.90883271306318</v>
      </c>
      <c r="I33" s="3">
        <v>157.41599378493333</v>
      </c>
      <c r="J33" s="60">
        <v>171.19570027541323</v>
      </c>
      <c r="K33" s="3">
        <v>81.950638700746239</v>
      </c>
      <c r="L33" s="60">
        <v>67.800661166634953</v>
      </c>
      <c r="M33" s="51">
        <v>141.52758657939833</v>
      </c>
      <c r="N33" s="60">
        <v>114.84480660102658</v>
      </c>
      <c r="O33" s="4">
        <v>163.86910064414568</v>
      </c>
      <c r="P33" s="60">
        <v>91.984569658327274</v>
      </c>
      <c r="Q33" s="56">
        <v>109.63859432512477</v>
      </c>
      <c r="R33" s="60">
        <v>112.70290218903028</v>
      </c>
      <c r="S33" s="5">
        <v>111.57291210058256</v>
      </c>
      <c r="W33" s="553"/>
      <c r="X33" s="190"/>
      <c r="Y33" s="191"/>
    </row>
    <row r="34" spans="1:31" ht="15" customHeight="1" thickBot="1">
      <c r="A34" s="28" t="s">
        <v>517</v>
      </c>
      <c r="B34" s="20" t="s">
        <v>518</v>
      </c>
      <c r="C34" s="20" t="s">
        <v>635</v>
      </c>
      <c r="D34" s="181">
        <v>0</v>
      </c>
      <c r="E34" s="181">
        <v>0</v>
      </c>
      <c r="F34" s="88">
        <v>1996</v>
      </c>
      <c r="G34" s="60">
        <v>177.19828506905242</v>
      </c>
      <c r="H34" s="60">
        <v>109.61255478979379</v>
      </c>
      <c r="I34" s="3">
        <v>96.185247681630685</v>
      </c>
      <c r="J34" s="60">
        <v>98.595238860995167</v>
      </c>
      <c r="K34" s="3">
        <v>165.68473904362011</v>
      </c>
      <c r="L34" s="60">
        <v>148.82657617828602</v>
      </c>
      <c r="M34" s="51">
        <v>85.04739409239653</v>
      </c>
      <c r="N34" s="60">
        <v>83.165599493671209</v>
      </c>
      <c r="O34" s="4">
        <v>311.28097087337892</v>
      </c>
      <c r="P34" s="60">
        <v>97.851558540708297</v>
      </c>
      <c r="Q34" s="56">
        <v>119.91721254310522</v>
      </c>
      <c r="R34" s="60">
        <v>129.33732643998533</v>
      </c>
      <c r="S34" s="5">
        <v>111.23147571723997</v>
      </c>
      <c r="W34" s="554"/>
      <c r="X34" s="192" t="s">
        <v>641</v>
      </c>
      <c r="Y34" s="204">
        <v>88.928011961541401</v>
      </c>
    </row>
    <row r="35" spans="1:31" ht="15" customHeight="1" thickTop="1">
      <c r="A35" s="27" t="s">
        <v>436</v>
      </c>
      <c r="B35" s="19" t="s">
        <v>12</v>
      </c>
      <c r="C35" s="19" t="s">
        <v>632</v>
      </c>
      <c r="D35" s="181" t="s">
        <v>650</v>
      </c>
      <c r="E35" s="181" t="s">
        <v>691</v>
      </c>
      <c r="F35" s="87">
        <v>16927</v>
      </c>
      <c r="G35" s="60">
        <v>178.08327830814204</v>
      </c>
      <c r="H35" s="60">
        <v>109.82803044840757</v>
      </c>
      <c r="I35" s="3">
        <v>173.5355728999356</v>
      </c>
      <c r="J35" s="60">
        <v>190.30846561034778</v>
      </c>
      <c r="K35" s="3">
        <v>98.802127001802589</v>
      </c>
      <c r="L35" s="60">
        <v>84.107127150148997</v>
      </c>
      <c r="M35" s="51">
        <v>115.24761183014066</v>
      </c>
      <c r="N35" s="60">
        <v>100.10461670083458</v>
      </c>
      <c r="O35" s="4">
        <v>139.7860668825592</v>
      </c>
      <c r="P35" s="60">
        <v>91.026065495036264</v>
      </c>
      <c r="Q35" s="56">
        <v>94.274538162818573</v>
      </c>
      <c r="R35" s="60">
        <v>87.83844832963625</v>
      </c>
      <c r="S35" s="5">
        <v>110.53545895573524</v>
      </c>
    </row>
    <row r="36" spans="1:31" ht="15" customHeight="1">
      <c r="A36" s="27" t="s">
        <v>392</v>
      </c>
      <c r="B36" s="19" t="s">
        <v>393</v>
      </c>
      <c r="C36" s="19" t="s">
        <v>634</v>
      </c>
      <c r="D36" s="181" t="s">
        <v>650</v>
      </c>
      <c r="E36" s="181">
        <v>0</v>
      </c>
      <c r="F36" s="87">
        <v>10663</v>
      </c>
      <c r="G36" s="60">
        <v>131.05073258533284</v>
      </c>
      <c r="H36" s="60">
        <v>98.376678824151085</v>
      </c>
      <c r="I36" s="3">
        <v>146.60882869804863</v>
      </c>
      <c r="J36" s="60">
        <v>158.38179187446204</v>
      </c>
      <c r="K36" s="3">
        <v>102.48954543447853</v>
      </c>
      <c r="L36" s="60">
        <v>87.675284583201574</v>
      </c>
      <c r="M36" s="51">
        <v>121.05777838680035</v>
      </c>
      <c r="N36" s="60">
        <v>103.36348430683667</v>
      </c>
      <c r="O36" s="4">
        <v>130.49073066101087</v>
      </c>
      <c r="P36" s="60">
        <v>90.656111337443576</v>
      </c>
      <c r="Q36" s="56">
        <v>117.08452248303185</v>
      </c>
      <c r="R36" s="60">
        <v>124.7530362920843</v>
      </c>
      <c r="S36" s="5">
        <v>110.53439786969653</v>
      </c>
    </row>
    <row r="37" spans="1:31" ht="15" customHeight="1" thickBot="1">
      <c r="A37" s="27" t="s">
        <v>208</v>
      </c>
      <c r="B37" s="19" t="s">
        <v>209</v>
      </c>
      <c r="C37" s="19" t="s">
        <v>635</v>
      </c>
      <c r="D37" s="182" t="s">
        <v>650</v>
      </c>
      <c r="E37" s="182">
        <v>0</v>
      </c>
      <c r="F37" s="87">
        <v>2298</v>
      </c>
      <c r="G37" s="60">
        <v>230.59873331109324</v>
      </c>
      <c r="H37" s="60">
        <v>122.61434536512212</v>
      </c>
      <c r="I37" s="3">
        <v>100.5022000829581</v>
      </c>
      <c r="J37" s="60">
        <v>103.71379050679236</v>
      </c>
      <c r="K37" s="3">
        <v>128.55572814077993</v>
      </c>
      <c r="L37" s="60">
        <v>112.89841704644645</v>
      </c>
      <c r="M37" s="51">
        <v>129.41378467726341</v>
      </c>
      <c r="N37" s="60">
        <v>108.05028940097411</v>
      </c>
      <c r="O37" s="4">
        <v>665.5602436209075</v>
      </c>
      <c r="P37" s="60">
        <v>111.95186505764975</v>
      </c>
      <c r="Q37" s="56">
        <v>103.9282508706912</v>
      </c>
      <c r="R37" s="60">
        <v>103.46155538294416</v>
      </c>
      <c r="S37" s="5">
        <v>110.44837712665482</v>
      </c>
    </row>
    <row r="38" spans="1:31" ht="15" customHeight="1" thickTop="1">
      <c r="A38" s="24" t="s">
        <v>360</v>
      </c>
      <c r="B38" s="16" t="s">
        <v>361</v>
      </c>
      <c r="C38" s="16" t="s">
        <v>637</v>
      </c>
      <c r="D38" s="181">
        <v>0</v>
      </c>
      <c r="E38" s="181">
        <v>0</v>
      </c>
      <c r="F38" s="85">
        <v>198</v>
      </c>
      <c r="G38" s="60">
        <v>421.68476231888121</v>
      </c>
      <c r="H38" s="60">
        <v>169.13943294059339</v>
      </c>
      <c r="I38" s="3">
        <v>90.018872402490047</v>
      </c>
      <c r="J38" s="60">
        <v>91.28385170649625</v>
      </c>
      <c r="K38" s="3">
        <v>124.36060208444837</v>
      </c>
      <c r="L38" s="60">
        <v>108.83897261566369</v>
      </c>
      <c r="M38" s="51">
        <v>109.14415575190891</v>
      </c>
      <c r="N38" s="60">
        <v>96.681245769203144</v>
      </c>
      <c r="O38" s="4">
        <v>344.07553064475121</v>
      </c>
      <c r="P38" s="60">
        <v>99.156781229234142</v>
      </c>
      <c r="Q38" s="56">
        <v>100.19083107976441</v>
      </c>
      <c r="R38" s="60">
        <v>97.413093898360756</v>
      </c>
      <c r="S38" s="5">
        <v>110.41889635992523</v>
      </c>
      <c r="W38" s="559" t="s">
        <v>723</v>
      </c>
      <c r="X38" s="560"/>
      <c r="Y38" s="557" t="s">
        <v>731</v>
      </c>
      <c r="Z38" s="199"/>
      <c r="AA38" s="199"/>
      <c r="AB38" s="199"/>
      <c r="AC38" s="199"/>
      <c r="AD38" s="199"/>
      <c r="AE38" s="199"/>
    </row>
    <row r="39" spans="1:31" ht="15" customHeight="1" thickBot="1">
      <c r="A39" s="24" t="s">
        <v>399</v>
      </c>
      <c r="B39" s="16" t="s">
        <v>400</v>
      </c>
      <c r="C39" s="16" t="s">
        <v>635</v>
      </c>
      <c r="D39" s="181">
        <v>0</v>
      </c>
      <c r="E39" s="181">
        <v>0</v>
      </c>
      <c r="F39" s="85">
        <v>527</v>
      </c>
      <c r="G39" s="60">
        <v>211.29580563505229</v>
      </c>
      <c r="H39" s="60">
        <v>117.91452295919315</v>
      </c>
      <c r="I39" s="3">
        <v>91.503234013688242</v>
      </c>
      <c r="J39" s="60">
        <v>93.043839045161491</v>
      </c>
      <c r="K39" s="3">
        <v>123.28006778358208</v>
      </c>
      <c r="L39" s="60">
        <v>107.79338569145168</v>
      </c>
      <c r="M39" s="51">
        <v>206.23993067406161</v>
      </c>
      <c r="N39" s="60">
        <v>151.14134987943473</v>
      </c>
      <c r="O39" s="4">
        <v>246.56072893327254</v>
      </c>
      <c r="P39" s="60">
        <v>95.275694471300994</v>
      </c>
      <c r="Q39" s="56">
        <v>99.931010452587685</v>
      </c>
      <c r="R39" s="60">
        <v>96.99261261868385</v>
      </c>
      <c r="S39" s="5">
        <v>110.36023411087098</v>
      </c>
      <c r="W39" s="561"/>
      <c r="X39" s="562"/>
      <c r="Y39" s="558"/>
      <c r="Z39" s="199"/>
      <c r="AA39" s="199"/>
      <c r="AB39" s="199"/>
      <c r="AC39" s="200" t="s">
        <v>730</v>
      </c>
      <c r="AD39" s="199"/>
      <c r="AE39" s="199"/>
    </row>
    <row r="40" spans="1:31" ht="15" customHeight="1" thickTop="1">
      <c r="A40" s="27" t="s">
        <v>515</v>
      </c>
      <c r="B40" s="19" t="s">
        <v>516</v>
      </c>
      <c r="C40" s="19" t="s">
        <v>634</v>
      </c>
      <c r="D40" s="181" t="s">
        <v>650</v>
      </c>
      <c r="E40" s="181">
        <v>0</v>
      </c>
      <c r="F40" s="87">
        <v>6182</v>
      </c>
      <c r="G40" s="60">
        <v>144.03277959741999</v>
      </c>
      <c r="H40" s="60">
        <v>101.53751102775307</v>
      </c>
      <c r="I40" s="3">
        <v>166.93201557370415</v>
      </c>
      <c r="J40" s="60">
        <v>182.47871765901414</v>
      </c>
      <c r="K40" s="3">
        <v>85.281610342916892</v>
      </c>
      <c r="L40" s="60">
        <v>71.023900254170087</v>
      </c>
      <c r="M40" s="51">
        <v>145.25199675254044</v>
      </c>
      <c r="N40" s="60">
        <v>116.93379312944293</v>
      </c>
      <c r="O40" s="4">
        <v>130.78194565762811</v>
      </c>
      <c r="P40" s="60">
        <v>90.667701687290432</v>
      </c>
      <c r="Q40" s="56">
        <v>101.46841061339671</v>
      </c>
      <c r="R40" s="60">
        <v>99.480667528014706</v>
      </c>
      <c r="S40" s="5">
        <v>110.35371521428088</v>
      </c>
      <c r="W40" s="552" t="s">
        <v>630</v>
      </c>
      <c r="X40" s="188" t="s">
        <v>633</v>
      </c>
      <c r="Y40" s="189">
        <v>143.93014164387176</v>
      </c>
      <c r="Z40" s="201"/>
      <c r="AA40" s="201"/>
      <c r="AB40" s="201"/>
      <c r="AC40" s="201"/>
      <c r="AD40" s="201"/>
      <c r="AE40" s="201"/>
    </row>
    <row r="41" spans="1:31" ht="15" customHeight="1">
      <c r="A41" s="24" t="s">
        <v>480</v>
      </c>
      <c r="B41" s="16" t="s">
        <v>481</v>
      </c>
      <c r="C41" s="16" t="s">
        <v>632</v>
      </c>
      <c r="D41" s="181" t="s">
        <v>650</v>
      </c>
      <c r="E41" s="181">
        <v>0</v>
      </c>
      <c r="F41" s="85">
        <v>8073</v>
      </c>
      <c r="G41" s="60">
        <v>155.00294377885862</v>
      </c>
      <c r="H41" s="60">
        <v>104.20849567225541</v>
      </c>
      <c r="I41" s="3">
        <v>114.56186355440458</v>
      </c>
      <c r="J41" s="60">
        <v>120.3841419285497</v>
      </c>
      <c r="K41" s="3">
        <v>97.313110358262676</v>
      </c>
      <c r="L41" s="60">
        <v>82.666269297537383</v>
      </c>
      <c r="M41" s="51">
        <v>164.39414763874478</v>
      </c>
      <c r="N41" s="60">
        <v>127.67044496617085</v>
      </c>
      <c r="O41" s="4">
        <v>299.39720855299237</v>
      </c>
      <c r="P41" s="60">
        <v>97.378585086764971</v>
      </c>
      <c r="Q41" s="56">
        <v>119.91721254310522</v>
      </c>
      <c r="R41" s="60">
        <v>129.33732643998533</v>
      </c>
      <c r="S41" s="5">
        <v>110.27421056521059</v>
      </c>
      <c r="W41" s="553"/>
      <c r="X41" s="190" t="s">
        <v>638</v>
      </c>
      <c r="Y41" s="191">
        <v>143.12543671373561</v>
      </c>
      <c r="Z41" s="201"/>
      <c r="AA41" s="201"/>
      <c r="AB41" s="201"/>
      <c r="AC41" s="201"/>
      <c r="AD41" s="201"/>
      <c r="AE41" s="201"/>
    </row>
    <row r="42" spans="1:31" ht="15" customHeight="1">
      <c r="A42" s="24" t="s">
        <v>363</v>
      </c>
      <c r="B42" s="16" t="s">
        <v>364</v>
      </c>
      <c r="C42" s="16" t="s">
        <v>633</v>
      </c>
      <c r="D42" s="181">
        <v>0</v>
      </c>
      <c r="E42" s="181">
        <v>0</v>
      </c>
      <c r="F42" s="85">
        <v>533</v>
      </c>
      <c r="G42" s="60">
        <v>236.6875762693075</v>
      </c>
      <c r="H42" s="60">
        <v>124.09683968108628</v>
      </c>
      <c r="I42" s="3">
        <v>94.128405289618442</v>
      </c>
      <c r="J42" s="60">
        <v>96.156468860301516</v>
      </c>
      <c r="K42" s="3">
        <v>142.05744520646579</v>
      </c>
      <c r="L42" s="60">
        <v>125.96345237847918</v>
      </c>
      <c r="M42" s="51">
        <v>135.65059357737249</v>
      </c>
      <c r="N42" s="60">
        <v>111.54845667228825</v>
      </c>
      <c r="O42" s="4">
        <v>648.35646708867</v>
      </c>
      <c r="P42" s="60">
        <v>111.2671551662913</v>
      </c>
      <c r="Q42" s="56">
        <v>95.933770034484169</v>
      </c>
      <c r="R42" s="60">
        <v>90.523669854423531</v>
      </c>
      <c r="S42" s="5">
        <v>109.92600710214499</v>
      </c>
      <c r="W42" s="553"/>
      <c r="X42" s="190" t="s">
        <v>637</v>
      </c>
      <c r="Y42" s="191">
        <v>128.09477575231483</v>
      </c>
      <c r="Z42" s="201"/>
      <c r="AA42" s="201"/>
      <c r="AB42" s="201"/>
      <c r="AC42" s="201"/>
      <c r="AD42" s="201"/>
      <c r="AE42" s="201"/>
    </row>
    <row r="43" spans="1:31" ht="15" customHeight="1">
      <c r="A43" s="24" t="s">
        <v>533</v>
      </c>
      <c r="B43" s="16" t="s">
        <v>534</v>
      </c>
      <c r="C43" s="16" t="s">
        <v>633</v>
      </c>
      <c r="D43" s="182" t="s">
        <v>650</v>
      </c>
      <c r="E43" s="182" t="s">
        <v>691</v>
      </c>
      <c r="F43" s="85">
        <v>5873</v>
      </c>
      <c r="G43" s="60">
        <v>105.44205366908892</v>
      </c>
      <c r="H43" s="60">
        <v>92.141549885332566</v>
      </c>
      <c r="I43" s="3">
        <v>104.74030403859916</v>
      </c>
      <c r="J43" s="60">
        <v>108.73885262481245</v>
      </c>
      <c r="K43" s="3">
        <v>171.01535276709495</v>
      </c>
      <c r="L43" s="60">
        <v>153.98478356033942</v>
      </c>
      <c r="M43" s="51">
        <v>102.64747981429527</v>
      </c>
      <c r="N43" s="60">
        <v>93.037321528250899</v>
      </c>
      <c r="O43" s="4">
        <v>216.48743710340318</v>
      </c>
      <c r="P43" s="60">
        <v>94.078778181262265</v>
      </c>
      <c r="Q43" s="56">
        <v>111.35169736145485</v>
      </c>
      <c r="R43" s="60">
        <v>115.47530623085613</v>
      </c>
      <c r="S43" s="5">
        <v>109.57609866847562</v>
      </c>
      <c r="W43" s="553"/>
      <c r="X43" s="190" t="s">
        <v>635</v>
      </c>
      <c r="Y43" s="191">
        <v>124.06169560537884</v>
      </c>
      <c r="Z43" s="201"/>
      <c r="AA43" s="201"/>
      <c r="AB43" s="201"/>
      <c r="AC43" s="201"/>
      <c r="AD43" s="201"/>
      <c r="AE43" s="201"/>
    </row>
    <row r="44" spans="1:31" ht="15" customHeight="1">
      <c r="A44" s="27" t="s">
        <v>204</v>
      </c>
      <c r="B44" s="19" t="s">
        <v>205</v>
      </c>
      <c r="C44" s="19" t="s">
        <v>636</v>
      </c>
      <c r="D44" s="181">
        <v>0</v>
      </c>
      <c r="E44" s="181">
        <v>0</v>
      </c>
      <c r="F44" s="87">
        <v>462</v>
      </c>
      <c r="G44" s="60">
        <v>133.00451284609869</v>
      </c>
      <c r="H44" s="60">
        <v>98.852379733355974</v>
      </c>
      <c r="I44" s="3">
        <v>99.923087961727575</v>
      </c>
      <c r="J44" s="60">
        <v>103.02714515478104</v>
      </c>
      <c r="K44" s="3">
        <v>101.49865120822025</v>
      </c>
      <c r="L44" s="60">
        <v>86.716438533222231</v>
      </c>
      <c r="M44" s="51">
        <v>245.57435044179502</v>
      </c>
      <c r="N44" s="60">
        <v>173.20365482920008</v>
      </c>
      <c r="O44" s="4">
        <v>255.45001517564859</v>
      </c>
      <c r="P44" s="60">
        <v>95.629487849508749</v>
      </c>
      <c r="Q44" s="56">
        <v>100.27477312854458</v>
      </c>
      <c r="R44" s="60">
        <v>97.548941696410225</v>
      </c>
      <c r="S44" s="5">
        <v>109.1630079660797</v>
      </c>
      <c r="W44" s="553"/>
      <c r="X44" s="190" t="s">
        <v>639</v>
      </c>
      <c r="Y44" s="191">
        <v>121.71834288402732</v>
      </c>
      <c r="Z44" s="201"/>
      <c r="AA44" s="201"/>
      <c r="AB44" s="201"/>
      <c r="AC44" s="201"/>
      <c r="AD44" s="201"/>
      <c r="AE44" s="201"/>
    </row>
    <row r="45" spans="1:31" ht="15" customHeight="1">
      <c r="A45" s="24" t="s">
        <v>66</v>
      </c>
      <c r="B45" s="16" t="s">
        <v>604</v>
      </c>
      <c r="C45" s="16" t="s">
        <v>636</v>
      </c>
      <c r="D45" s="181" t="s">
        <v>650</v>
      </c>
      <c r="E45" s="181">
        <v>0</v>
      </c>
      <c r="F45" s="85">
        <v>8337</v>
      </c>
      <c r="G45" s="60">
        <v>157.01921655442212</v>
      </c>
      <c r="H45" s="60">
        <v>104.69941208276551</v>
      </c>
      <c r="I45" s="3">
        <v>143.26269778423432</v>
      </c>
      <c r="J45" s="60">
        <v>154.41433003942058</v>
      </c>
      <c r="K45" s="3">
        <v>94.937826965094402</v>
      </c>
      <c r="L45" s="60">
        <v>80.367808938432105</v>
      </c>
      <c r="M45" s="51">
        <v>157.3376790709336</v>
      </c>
      <c r="N45" s="60">
        <v>123.71253832026699</v>
      </c>
      <c r="O45" s="4">
        <v>189.55823556024765</v>
      </c>
      <c r="P45" s="60">
        <v>93.006996608859694</v>
      </c>
      <c r="Q45" s="56">
        <v>99.390842828519638</v>
      </c>
      <c r="R45" s="60">
        <v>96.118431164054059</v>
      </c>
      <c r="S45" s="5">
        <v>108.71991952563314</v>
      </c>
      <c r="W45" s="553"/>
      <c r="X45" s="190" t="s">
        <v>643</v>
      </c>
      <c r="Y45" s="191">
        <v>105.80794442847029</v>
      </c>
      <c r="Z45" s="201"/>
      <c r="AA45" s="201"/>
      <c r="AB45" s="201"/>
      <c r="AC45" s="201"/>
      <c r="AD45" s="201"/>
      <c r="AE45" s="201"/>
    </row>
    <row r="46" spans="1:31" ht="15" customHeight="1">
      <c r="A46" s="25" t="s">
        <v>579</v>
      </c>
      <c r="B46" s="17" t="s">
        <v>580</v>
      </c>
      <c r="C46" s="17" t="s">
        <v>643</v>
      </c>
      <c r="D46" s="181" t="s">
        <v>650</v>
      </c>
      <c r="E46" s="181">
        <v>0</v>
      </c>
      <c r="F46" s="86">
        <v>7354</v>
      </c>
      <c r="G46" s="60">
        <v>114.36130087295579</v>
      </c>
      <c r="H46" s="60">
        <v>94.313183046699223</v>
      </c>
      <c r="I46" s="3">
        <v>113.00953477995465</v>
      </c>
      <c r="J46" s="60">
        <v>118.54356685043768</v>
      </c>
      <c r="K46" s="3">
        <v>92.426885802615772</v>
      </c>
      <c r="L46" s="60">
        <v>77.938078346031176</v>
      </c>
      <c r="M46" s="51">
        <v>201.93570280231228</v>
      </c>
      <c r="N46" s="60">
        <v>148.72714907412092</v>
      </c>
      <c r="O46" s="4">
        <v>388.9398367705424</v>
      </c>
      <c r="P46" s="60">
        <v>100.94237953177543</v>
      </c>
      <c r="Q46" s="56">
        <v>107.79075284773501</v>
      </c>
      <c r="R46" s="60">
        <v>109.71244389672371</v>
      </c>
      <c r="S46" s="5">
        <v>108.36280012429802</v>
      </c>
      <c r="W46" s="553"/>
      <c r="X46" s="190" t="s">
        <v>642</v>
      </c>
      <c r="Y46" s="191">
        <v>99.41005235709035</v>
      </c>
      <c r="Z46" s="201"/>
      <c r="AA46" s="201"/>
      <c r="AB46" s="201"/>
      <c r="AC46" s="201"/>
      <c r="AD46" s="201"/>
      <c r="AE46" s="201"/>
    </row>
    <row r="47" spans="1:31" ht="15" customHeight="1">
      <c r="A47" s="24" t="s">
        <v>160</v>
      </c>
      <c r="B47" s="16" t="s">
        <v>161</v>
      </c>
      <c r="C47" s="16" t="s">
        <v>638</v>
      </c>
      <c r="D47" s="182">
        <v>0</v>
      </c>
      <c r="E47" s="182">
        <v>0</v>
      </c>
      <c r="F47" s="85">
        <v>69</v>
      </c>
      <c r="G47" s="60">
        <v>299.26015390372208</v>
      </c>
      <c r="H47" s="60">
        <v>139.33183446003721</v>
      </c>
      <c r="I47" s="3">
        <v>82.467184106952601</v>
      </c>
      <c r="J47" s="60">
        <v>82.329917782697351</v>
      </c>
      <c r="K47" s="3">
        <v>142.51622352526257</v>
      </c>
      <c r="L47" s="60">
        <v>126.40739257626959</v>
      </c>
      <c r="M47" s="51">
        <v>87.009052735896759</v>
      </c>
      <c r="N47" s="60">
        <v>84.265875319673015</v>
      </c>
      <c r="O47" s="4">
        <v>279.7785880495199</v>
      </c>
      <c r="P47" s="60">
        <v>96.597764463551016</v>
      </c>
      <c r="Q47" s="56">
        <v>114.83272273127756</v>
      </c>
      <c r="R47" s="60">
        <v>121.10883124384623</v>
      </c>
      <c r="S47" s="5">
        <v>108.34026930767905</v>
      </c>
      <c r="W47" s="553"/>
      <c r="X47" s="190" t="s">
        <v>634</v>
      </c>
      <c r="Y47" s="191">
        <v>94.992299973952711</v>
      </c>
      <c r="Z47" s="201"/>
      <c r="AA47" s="201"/>
      <c r="AB47" s="201"/>
      <c r="AC47" s="201"/>
      <c r="AD47" s="201"/>
      <c r="AE47" s="201"/>
    </row>
    <row r="48" spans="1:31" ht="15" customHeight="1">
      <c r="A48" s="28" t="s">
        <v>384</v>
      </c>
      <c r="B48" s="20" t="s">
        <v>385</v>
      </c>
      <c r="C48" s="20" t="s">
        <v>633</v>
      </c>
      <c r="D48" s="181" t="s">
        <v>650</v>
      </c>
      <c r="E48" s="181">
        <v>0</v>
      </c>
      <c r="F48" s="88">
        <v>7520</v>
      </c>
      <c r="G48" s="60">
        <v>155.45346972687409</v>
      </c>
      <c r="H48" s="60">
        <v>104.31818845981964</v>
      </c>
      <c r="I48" s="3">
        <v>101.13298764844886</v>
      </c>
      <c r="J48" s="60">
        <v>104.46170672900931</v>
      </c>
      <c r="K48" s="3">
        <v>130.52639705390831</v>
      </c>
      <c r="L48" s="60">
        <v>114.80534924273692</v>
      </c>
      <c r="M48" s="51">
        <v>118.56716050316066</v>
      </c>
      <c r="N48" s="60">
        <v>101.96652023347126</v>
      </c>
      <c r="O48" s="4">
        <v>389.25716598194072</v>
      </c>
      <c r="P48" s="60">
        <v>100.9550092267412</v>
      </c>
      <c r="Q48" s="56">
        <v>115.70959105036471</v>
      </c>
      <c r="R48" s="60">
        <v>122.5279130039219</v>
      </c>
      <c r="S48" s="5">
        <v>108.17244781595002</v>
      </c>
      <c r="W48" s="553"/>
      <c r="X48" s="190" t="s">
        <v>636</v>
      </c>
      <c r="Y48" s="191">
        <v>94.64650839053283</v>
      </c>
      <c r="Z48" s="201"/>
      <c r="AA48" s="201"/>
      <c r="AB48" s="201"/>
      <c r="AC48" s="201"/>
      <c r="AD48" s="201"/>
      <c r="AE48" s="201"/>
    </row>
    <row r="49" spans="1:31" ht="15" customHeight="1">
      <c r="A49" s="28" t="s">
        <v>288</v>
      </c>
      <c r="B49" s="20" t="s">
        <v>289</v>
      </c>
      <c r="C49" s="20" t="s">
        <v>637</v>
      </c>
      <c r="D49" s="181">
        <v>0</v>
      </c>
      <c r="E49" s="181">
        <v>0</v>
      </c>
      <c r="F49" s="88">
        <v>151</v>
      </c>
      <c r="G49" s="60">
        <v>190.43827975691408</v>
      </c>
      <c r="H49" s="60">
        <v>112.8361913662095</v>
      </c>
      <c r="I49" s="3">
        <v>90.018872402490047</v>
      </c>
      <c r="J49" s="60">
        <v>91.28385170649625</v>
      </c>
      <c r="K49" s="3">
        <v>124.36060208444837</v>
      </c>
      <c r="L49" s="60">
        <v>108.83897261566369</v>
      </c>
      <c r="M49" s="51">
        <v>192.95127534712466</v>
      </c>
      <c r="N49" s="60">
        <v>143.68786847748697</v>
      </c>
      <c r="O49" s="4">
        <v>229.60090649716031</v>
      </c>
      <c r="P49" s="60">
        <v>94.600693947088843</v>
      </c>
      <c r="Q49" s="56">
        <v>100.19083107976441</v>
      </c>
      <c r="R49" s="60">
        <v>97.413093898360756</v>
      </c>
      <c r="S49" s="5">
        <v>108.11011200188433</v>
      </c>
      <c r="W49" s="553"/>
      <c r="X49" s="190" t="s">
        <v>632</v>
      </c>
      <c r="Y49" s="191">
        <v>92.96350655588526</v>
      </c>
      <c r="Z49" s="201"/>
      <c r="AA49" s="201"/>
      <c r="AB49" s="201"/>
      <c r="AC49" s="201"/>
      <c r="AD49" s="201"/>
      <c r="AE49" s="201"/>
    </row>
    <row r="50" spans="1:31" ht="15" customHeight="1">
      <c r="A50" s="24" t="s">
        <v>184</v>
      </c>
      <c r="B50" s="16" t="s">
        <v>185</v>
      </c>
      <c r="C50" s="16" t="s">
        <v>632</v>
      </c>
      <c r="D50" s="181" t="s">
        <v>650</v>
      </c>
      <c r="E50" s="181">
        <v>0</v>
      </c>
      <c r="F50" s="85">
        <v>4396</v>
      </c>
      <c r="G50" s="60">
        <v>139.15440803255629</v>
      </c>
      <c r="H50" s="60">
        <v>100.34973887371599</v>
      </c>
      <c r="I50" s="3">
        <v>128.68559138797121</v>
      </c>
      <c r="J50" s="60">
        <v>137.13045359162595</v>
      </c>
      <c r="K50" s="3">
        <v>93.348881961260744</v>
      </c>
      <c r="L50" s="60">
        <v>78.830254676648366</v>
      </c>
      <c r="M50" s="51">
        <v>133.44936690674578</v>
      </c>
      <c r="N50" s="60">
        <v>110.31380940005975</v>
      </c>
      <c r="O50" s="4">
        <v>358.88726964274565</v>
      </c>
      <c r="P50" s="60">
        <v>99.746288084379714</v>
      </c>
      <c r="Q50" s="56">
        <v>114.70342069340499</v>
      </c>
      <c r="R50" s="60">
        <v>120.89957500834146</v>
      </c>
      <c r="S50" s="5">
        <v>107.87835327246188</v>
      </c>
      <c r="W50" s="553"/>
      <c r="X50" s="190" t="s">
        <v>640</v>
      </c>
      <c r="Y50" s="191">
        <v>87.951805068844578</v>
      </c>
      <c r="Z50" s="201"/>
      <c r="AA50" s="201"/>
      <c r="AB50" s="201"/>
      <c r="AC50" s="201"/>
      <c r="AD50" s="201"/>
      <c r="AE50" s="201"/>
    </row>
    <row r="51" spans="1:31" ht="15" customHeight="1">
      <c r="A51" s="24" t="s">
        <v>164</v>
      </c>
      <c r="B51" s="16" t="s">
        <v>165</v>
      </c>
      <c r="C51" s="16" t="s">
        <v>633</v>
      </c>
      <c r="D51" s="181">
        <v>0</v>
      </c>
      <c r="E51" s="181">
        <v>0</v>
      </c>
      <c r="F51" s="85">
        <v>448</v>
      </c>
      <c r="G51" s="60">
        <v>141.9785389259136</v>
      </c>
      <c r="H51" s="60">
        <v>101.03735030098935</v>
      </c>
      <c r="I51" s="3">
        <v>94.128405289618442</v>
      </c>
      <c r="J51" s="60">
        <v>96.156468860301516</v>
      </c>
      <c r="K51" s="3">
        <v>142.05744520646579</v>
      </c>
      <c r="L51" s="60">
        <v>125.96345237847918</v>
      </c>
      <c r="M51" s="51">
        <v>98.949371972884435</v>
      </c>
      <c r="N51" s="60">
        <v>90.963087729555014</v>
      </c>
      <c r="O51" s="4">
        <v>454.13336031226419</v>
      </c>
      <c r="P51" s="60">
        <v>103.53708019752057</v>
      </c>
      <c r="Q51" s="56">
        <v>119.91721254310522</v>
      </c>
      <c r="R51" s="60">
        <v>129.33732643998533</v>
      </c>
      <c r="S51" s="5">
        <v>107.83246098447181</v>
      </c>
      <c r="W51" s="553"/>
      <c r="X51" s="190"/>
      <c r="Y51" s="191"/>
      <c r="Z51" s="201"/>
      <c r="AA51" s="201"/>
      <c r="AB51" s="201"/>
      <c r="AC51" s="201"/>
      <c r="AD51" s="201"/>
      <c r="AE51" s="201"/>
    </row>
    <row r="52" spans="1:31" ht="15" customHeight="1" thickBot="1">
      <c r="A52" s="28" t="s">
        <v>546</v>
      </c>
      <c r="B52" s="20" t="s">
        <v>547</v>
      </c>
      <c r="C52" s="20" t="s">
        <v>634</v>
      </c>
      <c r="D52" s="183">
        <v>0</v>
      </c>
      <c r="E52" s="183">
        <v>0</v>
      </c>
      <c r="F52" s="88">
        <v>6254</v>
      </c>
      <c r="G52" s="60">
        <v>162.87167668211424</v>
      </c>
      <c r="H52" s="60">
        <v>106.12435257363589</v>
      </c>
      <c r="I52" s="3">
        <v>144.67211375087774</v>
      </c>
      <c r="J52" s="60">
        <v>156.08545534843657</v>
      </c>
      <c r="K52" s="3">
        <v>87.595333555120661</v>
      </c>
      <c r="L52" s="60">
        <v>73.26279145363182</v>
      </c>
      <c r="M52" s="51">
        <v>141.59928902285694</v>
      </c>
      <c r="N52" s="60">
        <v>114.8850238250906</v>
      </c>
      <c r="O52" s="4">
        <v>235.52770085633293</v>
      </c>
      <c r="P52" s="60">
        <v>94.836580219743482</v>
      </c>
      <c r="Q52" s="56">
        <v>101.81650121584406</v>
      </c>
      <c r="R52" s="60">
        <v>100.04400071503304</v>
      </c>
      <c r="S52" s="5">
        <v>107.53970068926188</v>
      </c>
      <c r="W52" s="554"/>
      <c r="X52" s="192" t="s">
        <v>641</v>
      </c>
      <c r="Y52" s="204">
        <v>121.33862139450376</v>
      </c>
      <c r="Z52" s="201"/>
      <c r="AA52" s="201"/>
      <c r="AB52" s="201"/>
      <c r="AC52" s="201"/>
      <c r="AD52" s="201"/>
      <c r="AE52" s="201"/>
    </row>
    <row r="53" spans="1:31" ht="15" customHeight="1" thickTop="1">
      <c r="A53" s="24" t="s">
        <v>594</v>
      </c>
      <c r="B53" s="16" t="s">
        <v>595</v>
      </c>
      <c r="C53" s="16" t="s">
        <v>635</v>
      </c>
      <c r="D53" s="185">
        <v>0</v>
      </c>
      <c r="E53" s="185">
        <v>0</v>
      </c>
      <c r="F53" s="85">
        <v>277</v>
      </c>
      <c r="G53" s="60">
        <v>274.32180774507856</v>
      </c>
      <c r="H53" s="60">
        <v>133.25991625103501</v>
      </c>
      <c r="I53" s="3">
        <v>91.503234013688242</v>
      </c>
      <c r="J53" s="60">
        <v>93.043839045161491</v>
      </c>
      <c r="K53" s="3">
        <v>123.28006778358208</v>
      </c>
      <c r="L53" s="60">
        <v>107.79338569145168</v>
      </c>
      <c r="M53" s="51">
        <v>81.858116813931673</v>
      </c>
      <c r="N53" s="60">
        <v>81.37676395720375</v>
      </c>
      <c r="O53" s="4">
        <v>374.38970478124162</v>
      </c>
      <c r="P53" s="60">
        <v>100.36328462927092</v>
      </c>
      <c r="Q53" s="56">
        <v>119.91721254310522</v>
      </c>
      <c r="R53" s="60">
        <v>129.33732643998533</v>
      </c>
      <c r="S53" s="5">
        <v>107.52908600235136</v>
      </c>
    </row>
    <row r="54" spans="1:31" ht="15" customHeight="1">
      <c r="A54" s="27" t="s">
        <v>381</v>
      </c>
      <c r="B54" s="19" t="s">
        <v>382</v>
      </c>
      <c r="C54" s="19" t="s">
        <v>638</v>
      </c>
      <c r="D54" s="181">
        <v>0</v>
      </c>
      <c r="E54" s="181">
        <v>0</v>
      </c>
      <c r="F54" s="87">
        <v>276</v>
      </c>
      <c r="G54" s="60">
        <v>136.02734268351006</v>
      </c>
      <c r="H54" s="60">
        <v>99.58836981929565</v>
      </c>
      <c r="I54" s="3">
        <v>82.467184106952601</v>
      </c>
      <c r="J54" s="60">
        <v>82.329917782697351</v>
      </c>
      <c r="K54" s="3">
        <v>142.51622352526257</v>
      </c>
      <c r="L54" s="60">
        <v>126.40739257626959</v>
      </c>
      <c r="M54" s="51">
        <v>87.009052735896759</v>
      </c>
      <c r="N54" s="60">
        <v>84.265875319673015</v>
      </c>
      <c r="O54" s="4">
        <v>1119.1143521980796</v>
      </c>
      <c r="P54" s="60">
        <v>130.0033076480091</v>
      </c>
      <c r="Q54" s="56">
        <v>114.83272273127756</v>
      </c>
      <c r="R54" s="60">
        <v>121.10883124384623</v>
      </c>
      <c r="S54" s="5">
        <v>107.28394906496516</v>
      </c>
    </row>
    <row r="55" spans="1:31" ht="15" customHeight="1" thickBot="1">
      <c r="A55" s="24" t="s">
        <v>449</v>
      </c>
      <c r="B55" s="16" t="s">
        <v>450</v>
      </c>
      <c r="C55" s="16" t="s">
        <v>637</v>
      </c>
      <c r="D55" s="181">
        <v>0</v>
      </c>
      <c r="E55" s="181">
        <v>0</v>
      </c>
      <c r="F55" s="85">
        <v>371</v>
      </c>
      <c r="G55" s="60">
        <v>156.43144408603658</v>
      </c>
      <c r="H55" s="60">
        <v>104.55630289938834</v>
      </c>
      <c r="I55" s="3">
        <v>90.018872402490047</v>
      </c>
      <c r="J55" s="60">
        <v>91.28385170649625</v>
      </c>
      <c r="K55" s="3">
        <v>124.36060208444837</v>
      </c>
      <c r="L55" s="60">
        <v>108.83897261566369</v>
      </c>
      <c r="M55" s="51">
        <v>93.552133501636206</v>
      </c>
      <c r="N55" s="60">
        <v>87.935827590917782</v>
      </c>
      <c r="O55" s="4">
        <v>902.59005362062487</v>
      </c>
      <c r="P55" s="60">
        <v>121.38564578303294</v>
      </c>
      <c r="Q55" s="56">
        <v>119.91721254310522</v>
      </c>
      <c r="R55" s="60">
        <v>129.33732643998533</v>
      </c>
      <c r="S55" s="5">
        <v>107.22298783924738</v>
      </c>
      <c r="AC55" s="200" t="s">
        <v>733</v>
      </c>
    </row>
    <row r="56" spans="1:31" ht="15" customHeight="1" thickTop="1">
      <c r="A56" s="24" t="s">
        <v>92</v>
      </c>
      <c r="B56" s="16" t="s">
        <v>93</v>
      </c>
      <c r="C56" s="16" t="s">
        <v>632</v>
      </c>
      <c r="D56" s="181">
        <v>0</v>
      </c>
      <c r="E56" s="181">
        <v>0</v>
      </c>
      <c r="F56" s="85">
        <v>6736</v>
      </c>
      <c r="G56" s="60">
        <v>171.13867387190325</v>
      </c>
      <c r="H56" s="60">
        <v>108.13717774059475</v>
      </c>
      <c r="I56" s="3">
        <v>137.62503391766063</v>
      </c>
      <c r="J56" s="60">
        <v>147.72982880335667</v>
      </c>
      <c r="K56" s="3">
        <v>87.659347423565237</v>
      </c>
      <c r="L56" s="60">
        <v>73.324734941922955</v>
      </c>
      <c r="M56" s="51">
        <v>159.13034473072432</v>
      </c>
      <c r="N56" s="60">
        <v>124.71802757605916</v>
      </c>
      <c r="O56" s="4">
        <v>225.10613582197396</v>
      </c>
      <c r="P56" s="60">
        <v>94.421802182543942</v>
      </c>
      <c r="Q56" s="56">
        <v>98.666060953187838</v>
      </c>
      <c r="R56" s="60">
        <v>94.945478832525509</v>
      </c>
      <c r="S56" s="5">
        <v>107.21284167950047</v>
      </c>
      <c r="W56" s="559" t="s">
        <v>723</v>
      </c>
      <c r="X56" s="560"/>
      <c r="Y56" s="557" t="s">
        <v>732</v>
      </c>
    </row>
    <row r="57" spans="1:31" ht="15" customHeight="1" thickBot="1">
      <c r="A57" s="24" t="s">
        <v>474</v>
      </c>
      <c r="B57" s="16" t="s">
        <v>475</v>
      </c>
      <c r="C57" s="16" t="s">
        <v>635</v>
      </c>
      <c r="D57" s="182">
        <v>0</v>
      </c>
      <c r="E57" s="182">
        <v>0</v>
      </c>
      <c r="F57" s="85">
        <v>80</v>
      </c>
      <c r="G57" s="60">
        <v>394.47929378217918</v>
      </c>
      <c r="H57" s="60">
        <v>162.51552216713648</v>
      </c>
      <c r="I57" s="3">
        <v>91.503234013688242</v>
      </c>
      <c r="J57" s="60">
        <v>93.043839045161491</v>
      </c>
      <c r="K57" s="3">
        <v>123.28006778358208</v>
      </c>
      <c r="L57" s="60">
        <v>107.79338569145168</v>
      </c>
      <c r="M57" s="51">
        <v>87.04143422184238</v>
      </c>
      <c r="N57" s="60">
        <v>84.284037789638958</v>
      </c>
      <c r="O57" s="4">
        <v>243.28572873871295</v>
      </c>
      <c r="P57" s="60">
        <v>95.145349542487608</v>
      </c>
      <c r="Q57" s="56">
        <v>100.93431779753166</v>
      </c>
      <c r="R57" s="60">
        <v>98.61631725251317</v>
      </c>
      <c r="S57" s="5">
        <v>106.89974191473155</v>
      </c>
      <c r="W57" s="561"/>
      <c r="X57" s="562"/>
      <c r="Y57" s="558"/>
    </row>
    <row r="58" spans="1:31" ht="15" customHeight="1" thickTop="1">
      <c r="A58" s="24" t="s">
        <v>365</v>
      </c>
      <c r="B58" s="16" t="s">
        <v>366</v>
      </c>
      <c r="C58" s="16" t="s">
        <v>643</v>
      </c>
      <c r="D58" s="181" t="s">
        <v>650</v>
      </c>
      <c r="E58" s="181">
        <v>0</v>
      </c>
      <c r="F58" s="85">
        <v>723</v>
      </c>
      <c r="G58" s="60">
        <v>84.463489526737632</v>
      </c>
      <c r="H58" s="60">
        <v>87.033748237045884</v>
      </c>
      <c r="I58" s="3">
        <v>106.6659388797985</v>
      </c>
      <c r="J58" s="60">
        <v>111.02205162014873</v>
      </c>
      <c r="K58" s="3">
        <v>104.60301578703896</v>
      </c>
      <c r="L58" s="60">
        <v>89.720399637462492</v>
      </c>
      <c r="M58" s="51">
        <v>292.35041719261312</v>
      </c>
      <c r="N58" s="60">
        <v>199.43990936405618</v>
      </c>
      <c r="O58" s="4">
        <v>293.15930313014911</v>
      </c>
      <c r="P58" s="60">
        <v>97.130316601274259</v>
      </c>
      <c r="Q58" s="56">
        <v>74.948257839440757</v>
      </c>
      <c r="R58" s="60">
        <v>56.561720342056965</v>
      </c>
      <c r="S58" s="5">
        <v>106.81802430034075</v>
      </c>
      <c r="W58" s="552" t="s">
        <v>630</v>
      </c>
      <c r="X58" s="188" t="s">
        <v>632</v>
      </c>
      <c r="Y58" s="189">
        <v>111.24530444521</v>
      </c>
    </row>
    <row r="59" spans="1:31" ht="15.75" customHeight="1">
      <c r="A59" s="27" t="s">
        <v>586</v>
      </c>
      <c r="B59" s="19" t="s">
        <v>587</v>
      </c>
      <c r="C59" s="19" t="s">
        <v>639</v>
      </c>
      <c r="D59" s="182">
        <v>0</v>
      </c>
      <c r="E59" s="182">
        <v>0</v>
      </c>
      <c r="F59" s="87">
        <v>1103</v>
      </c>
      <c r="G59" s="60">
        <v>241.82638699290675</v>
      </c>
      <c r="H59" s="60">
        <v>125.3480228271837</v>
      </c>
      <c r="I59" s="3">
        <v>92.701131987865296</v>
      </c>
      <c r="J59" s="60">
        <v>94.464170352343771</v>
      </c>
      <c r="K59" s="3">
        <v>96.381125610082094</v>
      </c>
      <c r="L59" s="60">
        <v>81.764427435153749</v>
      </c>
      <c r="M59" s="51">
        <v>145.5255410025452</v>
      </c>
      <c r="N59" s="60">
        <v>117.08722151853566</v>
      </c>
      <c r="O59" s="4">
        <v>174.2494537654548</v>
      </c>
      <c r="P59" s="60">
        <v>92.397707462380666</v>
      </c>
      <c r="Q59" s="56">
        <v>119.91721254310522</v>
      </c>
      <c r="R59" s="60">
        <v>129.33732643998533</v>
      </c>
      <c r="S59" s="5">
        <v>106.73314600593046</v>
      </c>
      <c r="W59" s="553"/>
      <c r="X59" s="190" t="s">
        <v>634</v>
      </c>
      <c r="Y59" s="191">
        <v>108.91067032083441</v>
      </c>
    </row>
    <row r="60" spans="1:31" ht="15" customHeight="1">
      <c r="A60" s="24" t="s">
        <v>558</v>
      </c>
      <c r="B60" s="16" t="s">
        <v>559</v>
      </c>
      <c r="C60" s="16" t="s">
        <v>632</v>
      </c>
      <c r="D60" s="181" t="s">
        <v>650</v>
      </c>
      <c r="E60" s="181">
        <v>0</v>
      </c>
      <c r="F60" s="85">
        <v>5933</v>
      </c>
      <c r="G60" s="60">
        <v>133.87954253587569</v>
      </c>
      <c r="H60" s="60">
        <v>99.065429495075364</v>
      </c>
      <c r="I60" s="3">
        <v>115.9663514931926</v>
      </c>
      <c r="J60" s="60">
        <v>122.0494241420796</v>
      </c>
      <c r="K60" s="3">
        <v>102.31935613769384</v>
      </c>
      <c r="L60" s="60">
        <v>87.51059966462357</v>
      </c>
      <c r="M60" s="51">
        <v>168.06749565119526</v>
      </c>
      <c r="N60" s="60">
        <v>129.73079121039783</v>
      </c>
      <c r="O60" s="4">
        <v>262.43895065577891</v>
      </c>
      <c r="P60" s="60">
        <v>95.907647313179069</v>
      </c>
      <c r="Q60" s="56">
        <v>105.52714703793259</v>
      </c>
      <c r="R60" s="60">
        <v>106.04913248864825</v>
      </c>
      <c r="S60" s="5">
        <v>106.71883738566727</v>
      </c>
      <c r="W60" s="553"/>
      <c r="X60" s="190" t="s">
        <v>643</v>
      </c>
      <c r="Y60" s="191">
        <v>103.79037925771922</v>
      </c>
    </row>
    <row r="61" spans="1:31" ht="15" customHeight="1">
      <c r="A61" s="24" t="s">
        <v>305</v>
      </c>
      <c r="B61" s="16" t="s">
        <v>617</v>
      </c>
      <c r="C61" s="16" t="s">
        <v>638</v>
      </c>
      <c r="D61" s="181">
        <v>0</v>
      </c>
      <c r="E61" s="181">
        <v>0</v>
      </c>
      <c r="F61" s="85">
        <v>151</v>
      </c>
      <c r="G61" s="60">
        <v>104.93537864156491</v>
      </c>
      <c r="H61" s="60">
        <v>92.018186078202007</v>
      </c>
      <c r="I61" s="3">
        <v>82.467184106952601</v>
      </c>
      <c r="J61" s="60">
        <v>82.329917782697351</v>
      </c>
      <c r="K61" s="3">
        <v>142.51622352526257</v>
      </c>
      <c r="L61" s="60">
        <v>126.40739257626959</v>
      </c>
      <c r="M61" s="51">
        <v>128.63418356474978</v>
      </c>
      <c r="N61" s="60">
        <v>107.61301849205984</v>
      </c>
      <c r="O61" s="4">
        <v>612.26908399242757</v>
      </c>
      <c r="P61" s="60">
        <v>109.83087818879528</v>
      </c>
      <c r="Q61" s="56">
        <v>114.83272273127756</v>
      </c>
      <c r="R61" s="60">
        <v>121.10883124384623</v>
      </c>
      <c r="S61" s="5">
        <v>106.55137072697838</v>
      </c>
      <c r="W61" s="553"/>
      <c r="X61" s="190" t="s">
        <v>636</v>
      </c>
      <c r="Y61" s="191">
        <v>102.25463568329467</v>
      </c>
    </row>
    <row r="62" spans="1:31" ht="15" customHeight="1">
      <c r="A62" s="24" t="s">
        <v>190</v>
      </c>
      <c r="B62" s="16" t="s">
        <v>191</v>
      </c>
      <c r="C62" s="16" t="s">
        <v>632</v>
      </c>
      <c r="D62" s="181" t="s">
        <v>650</v>
      </c>
      <c r="E62" s="181">
        <v>0</v>
      </c>
      <c r="F62" s="85">
        <v>14168</v>
      </c>
      <c r="G62" s="60">
        <v>137.9945073315485</v>
      </c>
      <c r="H62" s="60">
        <v>100.06732952137638</v>
      </c>
      <c r="I62" s="3">
        <v>115.71009404471198</v>
      </c>
      <c r="J62" s="60">
        <v>121.74558317680396</v>
      </c>
      <c r="K62" s="3">
        <v>109.33669069392451</v>
      </c>
      <c r="L62" s="60">
        <v>94.300974804897677</v>
      </c>
      <c r="M62" s="51">
        <v>167.19544520437046</v>
      </c>
      <c r="N62" s="60">
        <v>129.24166634207549</v>
      </c>
      <c r="O62" s="4">
        <v>125.43203074126946</v>
      </c>
      <c r="P62" s="60">
        <v>90.454775202556533</v>
      </c>
      <c r="Q62" s="56">
        <v>103.73790608887673</v>
      </c>
      <c r="R62" s="60">
        <v>103.15351048940792</v>
      </c>
      <c r="S62" s="5">
        <v>106.49397325618632</v>
      </c>
      <c r="W62" s="553"/>
      <c r="X62" s="190" t="s">
        <v>639</v>
      </c>
      <c r="Y62" s="191">
        <v>101.80977426487884</v>
      </c>
    </row>
    <row r="63" spans="1:31" ht="15" customHeight="1">
      <c r="A63" s="24" t="s">
        <v>83</v>
      </c>
      <c r="B63" s="16" t="s">
        <v>84</v>
      </c>
      <c r="C63" s="16" t="s">
        <v>636</v>
      </c>
      <c r="D63" s="181">
        <v>0</v>
      </c>
      <c r="E63" s="181">
        <v>0</v>
      </c>
      <c r="F63" s="85">
        <v>2467</v>
      </c>
      <c r="G63" s="60">
        <v>113.53463247600051</v>
      </c>
      <c r="H63" s="60">
        <v>94.111908156201338</v>
      </c>
      <c r="I63" s="3">
        <v>98.698541887882953</v>
      </c>
      <c r="J63" s="60">
        <v>101.57521755889081</v>
      </c>
      <c r="K63" s="3">
        <v>126.54301537369354</v>
      </c>
      <c r="L63" s="60">
        <v>110.95080080717213</v>
      </c>
      <c r="M63" s="51">
        <v>127.76796010640129</v>
      </c>
      <c r="N63" s="60">
        <v>107.12716192659954</v>
      </c>
      <c r="O63" s="4">
        <v>234.44761437437688</v>
      </c>
      <c r="P63" s="60">
        <v>94.793592803792578</v>
      </c>
      <c r="Q63" s="56">
        <v>119.91721254310522</v>
      </c>
      <c r="R63" s="60">
        <v>129.33732643998533</v>
      </c>
      <c r="S63" s="5">
        <v>106.31600128210694</v>
      </c>
      <c r="W63" s="553"/>
      <c r="X63" s="190" t="s">
        <v>633</v>
      </c>
      <c r="Y63" s="191">
        <v>98.369934396522567</v>
      </c>
    </row>
    <row r="64" spans="1:31">
      <c r="A64" s="28" t="s">
        <v>489</v>
      </c>
      <c r="B64" s="20" t="s">
        <v>490</v>
      </c>
      <c r="C64" s="20" t="s">
        <v>639</v>
      </c>
      <c r="D64" s="182">
        <v>0</v>
      </c>
      <c r="E64" s="182">
        <v>0</v>
      </c>
      <c r="F64" s="88">
        <v>374</v>
      </c>
      <c r="G64" s="60">
        <v>151.33041873540492</v>
      </c>
      <c r="H64" s="60">
        <v>103.31431962936516</v>
      </c>
      <c r="I64" s="3">
        <v>96.48720498116549</v>
      </c>
      <c r="J64" s="60">
        <v>98.953265517026651</v>
      </c>
      <c r="K64" s="3">
        <v>120.53115028146453</v>
      </c>
      <c r="L64" s="60">
        <v>105.13337555234983</v>
      </c>
      <c r="M64" s="51">
        <v>121.61777355212705</v>
      </c>
      <c r="N64" s="60">
        <v>103.67758031183142</v>
      </c>
      <c r="O64" s="4">
        <v>284.34019546337078</v>
      </c>
      <c r="P64" s="60">
        <v>96.779316328683933</v>
      </c>
      <c r="Q64" s="56">
        <v>119.91721254310522</v>
      </c>
      <c r="R64" s="60">
        <v>129.33732643998533</v>
      </c>
      <c r="S64" s="5">
        <v>106.19919729654038</v>
      </c>
      <c r="W64" s="553"/>
      <c r="X64" s="190" t="s">
        <v>637</v>
      </c>
      <c r="Y64" s="191">
        <v>97.692712418300701</v>
      </c>
    </row>
    <row r="65" spans="1:29" ht="15" customHeight="1">
      <c r="A65" s="27" t="s">
        <v>592</v>
      </c>
      <c r="B65" s="19" t="s">
        <v>593</v>
      </c>
      <c r="C65" s="19" t="s">
        <v>638</v>
      </c>
      <c r="D65" s="181">
        <v>0</v>
      </c>
      <c r="E65" s="181">
        <v>0</v>
      </c>
      <c r="F65" s="87">
        <v>162</v>
      </c>
      <c r="G65" s="60">
        <v>210.84238115944061</v>
      </c>
      <c r="H65" s="60">
        <v>117.80412444630221</v>
      </c>
      <c r="I65" s="3">
        <v>82.467184106952601</v>
      </c>
      <c r="J65" s="60">
        <v>82.329917782697351</v>
      </c>
      <c r="K65" s="3">
        <v>142.51622352526257</v>
      </c>
      <c r="L65" s="60">
        <v>126.40739257626959</v>
      </c>
      <c r="M65" s="51">
        <v>87.009052735896759</v>
      </c>
      <c r="N65" s="60">
        <v>84.265875319673015</v>
      </c>
      <c r="O65" s="4">
        <v>492.65360069589372</v>
      </c>
      <c r="P65" s="60">
        <v>105.07018483642081</v>
      </c>
      <c r="Q65" s="56">
        <v>114.83272273127756</v>
      </c>
      <c r="R65" s="60">
        <v>121.10883124384623</v>
      </c>
      <c r="S65" s="5">
        <v>106.1643877008682</v>
      </c>
      <c r="W65" s="553"/>
      <c r="X65" s="190" t="s">
        <v>642</v>
      </c>
      <c r="Y65" s="191">
        <v>94.629206201149259</v>
      </c>
    </row>
    <row r="66" spans="1:29" ht="15" customHeight="1">
      <c r="A66" s="24" t="s">
        <v>262</v>
      </c>
      <c r="B66" s="16" t="s">
        <v>615</v>
      </c>
      <c r="C66" s="16" t="s">
        <v>635</v>
      </c>
      <c r="D66" s="182">
        <v>0</v>
      </c>
      <c r="E66" s="182">
        <v>0</v>
      </c>
      <c r="F66" s="85">
        <v>714</v>
      </c>
      <c r="G66" s="60">
        <v>137.91661133189214</v>
      </c>
      <c r="H66" s="60">
        <v>100.04836362300793</v>
      </c>
      <c r="I66" s="3">
        <v>91.503234013688242</v>
      </c>
      <c r="J66" s="60">
        <v>93.043839045161491</v>
      </c>
      <c r="K66" s="3">
        <v>123.28006778358208</v>
      </c>
      <c r="L66" s="60">
        <v>107.79338569145168</v>
      </c>
      <c r="M66" s="51">
        <v>120.05857132709977</v>
      </c>
      <c r="N66" s="60">
        <v>102.80303849400288</v>
      </c>
      <c r="O66" s="4">
        <v>434.26502579860255</v>
      </c>
      <c r="P66" s="60">
        <v>102.74632096271938</v>
      </c>
      <c r="Q66" s="56">
        <v>119.91721254310522</v>
      </c>
      <c r="R66" s="60">
        <v>129.33732643998533</v>
      </c>
      <c r="S66" s="5">
        <v>105.96204570938811</v>
      </c>
      <c r="W66" s="553"/>
      <c r="X66" s="190" t="s">
        <v>635</v>
      </c>
      <c r="Y66" s="191">
        <v>92.363303940765306</v>
      </c>
    </row>
    <row r="67" spans="1:29" ht="15" customHeight="1">
      <c r="A67" s="24" t="s">
        <v>560</v>
      </c>
      <c r="B67" s="16" t="s">
        <v>561</v>
      </c>
      <c r="C67" s="16" t="s">
        <v>643</v>
      </c>
      <c r="D67" s="181" t="s">
        <v>650</v>
      </c>
      <c r="E67" s="181">
        <v>0</v>
      </c>
      <c r="F67" s="85">
        <v>2039</v>
      </c>
      <c r="G67" s="60">
        <v>155.10650243652188</v>
      </c>
      <c r="H67" s="60">
        <v>104.23370984223946</v>
      </c>
      <c r="I67" s="3">
        <v>105.95259889102672</v>
      </c>
      <c r="J67" s="60">
        <v>110.17625411438563</v>
      </c>
      <c r="K67" s="3">
        <v>87.324419963909008</v>
      </c>
      <c r="L67" s="60">
        <v>73.000639934392566</v>
      </c>
      <c r="M67" s="51">
        <v>194.90027812840876</v>
      </c>
      <c r="N67" s="60">
        <v>144.78104574977266</v>
      </c>
      <c r="O67" s="4">
        <v>496.05960089823571</v>
      </c>
      <c r="P67" s="60">
        <v>105.20574356238673</v>
      </c>
      <c r="Q67" s="56">
        <v>99.931010452587685</v>
      </c>
      <c r="R67" s="60">
        <v>96.99261261868385</v>
      </c>
      <c r="S67" s="5">
        <v>105.73166763697681</v>
      </c>
      <c r="W67" s="553"/>
      <c r="X67" s="190" t="s">
        <v>638</v>
      </c>
      <c r="Y67" s="191">
        <v>90.704769961489077</v>
      </c>
    </row>
    <row r="68" spans="1:29" ht="15" customHeight="1">
      <c r="A68" s="24" t="s">
        <v>79</v>
      </c>
      <c r="B68" s="16" t="s">
        <v>80</v>
      </c>
      <c r="C68" s="16" t="s">
        <v>633</v>
      </c>
      <c r="D68" s="181">
        <v>0</v>
      </c>
      <c r="E68" s="181">
        <v>0</v>
      </c>
      <c r="F68" s="85">
        <v>2212</v>
      </c>
      <c r="G68" s="60">
        <v>153.1031154884613</v>
      </c>
      <c r="H68" s="60">
        <v>103.74593083667818</v>
      </c>
      <c r="I68" s="3">
        <v>82.056591820208652</v>
      </c>
      <c r="J68" s="60">
        <v>81.843084102432854</v>
      </c>
      <c r="K68" s="3">
        <v>149.31302278341141</v>
      </c>
      <c r="L68" s="60">
        <v>132.98436512134919</v>
      </c>
      <c r="M68" s="51">
        <v>120.05857132709977</v>
      </c>
      <c r="N68" s="60">
        <v>102.80303849400288</v>
      </c>
      <c r="O68" s="4">
        <v>184.29727122261406</v>
      </c>
      <c r="P68" s="60">
        <v>92.79761035501528</v>
      </c>
      <c r="Q68" s="56">
        <v>114.20686908867162</v>
      </c>
      <c r="R68" s="60">
        <v>120.09597963389916</v>
      </c>
      <c r="S68" s="5">
        <v>105.71166809056291</v>
      </c>
      <c r="W68" s="553"/>
      <c r="X68" s="190" t="s">
        <v>640</v>
      </c>
      <c r="Y68" s="191">
        <v>90.623305708979672</v>
      </c>
    </row>
    <row r="69" spans="1:29" ht="15" customHeight="1">
      <c r="A69" s="27" t="s">
        <v>501</v>
      </c>
      <c r="B69" s="19" t="s">
        <v>502</v>
      </c>
      <c r="C69" s="19" t="s">
        <v>636</v>
      </c>
      <c r="D69" s="181">
        <v>0</v>
      </c>
      <c r="E69" s="181">
        <v>0</v>
      </c>
      <c r="F69" s="87">
        <v>861</v>
      </c>
      <c r="G69" s="60">
        <v>94.695957791212763</v>
      </c>
      <c r="H69" s="60">
        <v>89.525120759620691</v>
      </c>
      <c r="I69" s="3">
        <v>99.923087961727575</v>
      </c>
      <c r="J69" s="60">
        <v>103.02714515478104</v>
      </c>
      <c r="K69" s="3">
        <v>101.49865120822025</v>
      </c>
      <c r="L69" s="60">
        <v>86.716438533222231</v>
      </c>
      <c r="M69" s="51">
        <v>159.03862695278153</v>
      </c>
      <c r="N69" s="60">
        <v>124.6665839397163</v>
      </c>
      <c r="O69" s="4">
        <v>361.15346973108939</v>
      </c>
      <c r="P69" s="60">
        <v>99.836482793278577</v>
      </c>
      <c r="Q69" s="56">
        <v>119.91721254310522</v>
      </c>
      <c r="R69" s="60">
        <v>129.33732643998533</v>
      </c>
      <c r="S69" s="5">
        <v>105.51818293676736</v>
      </c>
      <c r="W69" s="553"/>
      <c r="X69" s="190"/>
      <c r="Y69" s="191"/>
    </row>
    <row r="70" spans="1:29" ht="15" customHeight="1" thickBot="1">
      <c r="A70" s="24" t="s">
        <v>290</v>
      </c>
      <c r="B70" s="16" t="s">
        <v>291</v>
      </c>
      <c r="C70" s="16" t="s">
        <v>636</v>
      </c>
      <c r="D70" s="181">
        <v>0</v>
      </c>
      <c r="E70" s="181">
        <v>0</v>
      </c>
      <c r="F70" s="85">
        <v>1092</v>
      </c>
      <c r="G70" s="60">
        <v>77.025482794537567</v>
      </c>
      <c r="H70" s="60">
        <v>85.22276332936093</v>
      </c>
      <c r="I70" s="3">
        <v>95.170073943418984</v>
      </c>
      <c r="J70" s="60">
        <v>97.391561190864778</v>
      </c>
      <c r="K70" s="3">
        <v>125.96446201551356</v>
      </c>
      <c r="L70" s="60">
        <v>110.39095941593915</v>
      </c>
      <c r="M70" s="51">
        <v>194.90027812840876</v>
      </c>
      <c r="N70" s="60">
        <v>144.78104574977266</v>
      </c>
      <c r="O70" s="4">
        <v>89.752708034687345</v>
      </c>
      <c r="P70" s="60">
        <v>89.034739018734413</v>
      </c>
      <c r="Q70" s="56">
        <v>104.92756097521706</v>
      </c>
      <c r="R70" s="60">
        <v>105.0787910740092</v>
      </c>
      <c r="S70" s="5">
        <v>105.31664329644684</v>
      </c>
      <c r="W70" s="554"/>
      <c r="X70" s="192" t="s">
        <v>641</v>
      </c>
      <c r="Y70" s="204">
        <v>117.86880081762435</v>
      </c>
    </row>
    <row r="71" spans="1:29" ht="15" customHeight="1" thickTop="1">
      <c r="A71" s="28" t="s">
        <v>249</v>
      </c>
      <c r="B71" s="20" t="s">
        <v>250</v>
      </c>
      <c r="C71" s="20" t="s">
        <v>636</v>
      </c>
      <c r="D71" s="181">
        <v>0</v>
      </c>
      <c r="E71" s="181">
        <v>0</v>
      </c>
      <c r="F71" s="88">
        <v>6370</v>
      </c>
      <c r="G71" s="60">
        <v>119.24814574260455</v>
      </c>
      <c r="H71" s="60">
        <v>95.503018257094865</v>
      </c>
      <c r="I71" s="3">
        <v>101.77363126965042</v>
      </c>
      <c r="J71" s="60">
        <v>105.22130914219839</v>
      </c>
      <c r="K71" s="3">
        <v>86.861609582207691</v>
      </c>
      <c r="L71" s="60">
        <v>72.552798081423617</v>
      </c>
      <c r="M71" s="51">
        <v>179.87523850541871</v>
      </c>
      <c r="N71" s="60">
        <v>136.35364277797038</v>
      </c>
      <c r="O71" s="4">
        <v>376.14808059844694</v>
      </c>
      <c r="P71" s="60">
        <v>100.43326794441745</v>
      </c>
      <c r="Q71" s="56">
        <v>114.98910791804609</v>
      </c>
      <c r="R71" s="60">
        <v>121.3619175525411</v>
      </c>
      <c r="S71" s="5">
        <v>105.2376589592743</v>
      </c>
    </row>
    <row r="72" spans="1:29" ht="15" customHeight="1" thickBot="1">
      <c r="A72" s="27" t="s">
        <v>541</v>
      </c>
      <c r="B72" s="19" t="s">
        <v>542</v>
      </c>
      <c r="C72" s="19" t="s">
        <v>635</v>
      </c>
      <c r="D72" s="183">
        <v>0</v>
      </c>
      <c r="E72" s="183">
        <v>0</v>
      </c>
      <c r="F72" s="87">
        <v>6321</v>
      </c>
      <c r="G72" s="60">
        <v>157.91444894987933</v>
      </c>
      <c r="H72" s="60">
        <v>104.91738074230234</v>
      </c>
      <c r="I72" s="3">
        <v>97.678440121815854</v>
      </c>
      <c r="J72" s="60">
        <v>100.36569679327434</v>
      </c>
      <c r="K72" s="3">
        <v>135.23394250138111</v>
      </c>
      <c r="L72" s="60">
        <v>119.36064004754076</v>
      </c>
      <c r="M72" s="51">
        <v>107.7720577938849</v>
      </c>
      <c r="N72" s="60">
        <v>95.911648969514019</v>
      </c>
      <c r="O72" s="4">
        <v>214.77780605550342</v>
      </c>
      <c r="P72" s="60">
        <v>94.010734906759325</v>
      </c>
      <c r="Q72" s="56">
        <v>111.8146981820846</v>
      </c>
      <c r="R72" s="60">
        <v>116.22460462053878</v>
      </c>
      <c r="S72" s="5">
        <v>105.13178434665492</v>
      </c>
    </row>
    <row r="73" spans="1:29" ht="15" customHeight="1" thickTop="1">
      <c r="A73" s="24" t="s">
        <v>499</v>
      </c>
      <c r="B73" s="16" t="s">
        <v>500</v>
      </c>
      <c r="C73" s="16" t="s">
        <v>638</v>
      </c>
      <c r="D73" s="181">
        <v>0</v>
      </c>
      <c r="E73" s="181">
        <v>0</v>
      </c>
      <c r="F73" s="85">
        <v>178</v>
      </c>
      <c r="G73" s="60">
        <v>176.83554548856307</v>
      </c>
      <c r="H73" s="60">
        <v>109.52423597948103</v>
      </c>
      <c r="I73" s="3">
        <v>82.467184106952601</v>
      </c>
      <c r="J73" s="60">
        <v>82.329917782697351</v>
      </c>
      <c r="K73" s="3">
        <v>142.51622352526257</v>
      </c>
      <c r="L73" s="60">
        <v>126.40739257626959</v>
      </c>
      <c r="M73" s="51">
        <v>87.009052735896759</v>
      </c>
      <c r="N73" s="60">
        <v>84.265875319673015</v>
      </c>
      <c r="O73" s="4">
        <v>541.31074644363628</v>
      </c>
      <c r="P73" s="60">
        <v>107.00673806450534</v>
      </c>
      <c r="Q73" s="56">
        <v>114.83272273127756</v>
      </c>
      <c r="R73" s="60">
        <v>121.10883124384623</v>
      </c>
      <c r="S73" s="5">
        <v>105.10716516107877</v>
      </c>
      <c r="W73" s="559" t="s">
        <v>723</v>
      </c>
      <c r="X73" s="560"/>
      <c r="Y73" s="557" t="s">
        <v>734</v>
      </c>
      <c r="AC73" s="200" t="s">
        <v>682</v>
      </c>
    </row>
    <row r="74" spans="1:29" ht="15" customHeight="1" thickBot="1">
      <c r="A74" s="24" t="s">
        <v>321</v>
      </c>
      <c r="B74" s="16" t="s">
        <v>322</v>
      </c>
      <c r="C74" s="16" t="s">
        <v>635</v>
      </c>
      <c r="D74" s="181">
        <v>0</v>
      </c>
      <c r="E74" s="181">
        <v>0</v>
      </c>
      <c r="F74" s="85">
        <v>547</v>
      </c>
      <c r="G74" s="60">
        <v>226.14545721133547</v>
      </c>
      <c r="H74" s="60">
        <v>121.53007425637172</v>
      </c>
      <c r="I74" s="3">
        <v>91.503234013688242</v>
      </c>
      <c r="J74" s="60">
        <v>93.043839045161491</v>
      </c>
      <c r="K74" s="3">
        <v>123.28006778358208</v>
      </c>
      <c r="L74" s="60">
        <v>107.79338569145168</v>
      </c>
      <c r="M74" s="51">
        <v>121.61777355212705</v>
      </c>
      <c r="N74" s="60">
        <v>103.67758031183142</v>
      </c>
      <c r="O74" s="4">
        <v>511.83574469259992</v>
      </c>
      <c r="P74" s="60">
        <v>105.83363370518491</v>
      </c>
      <c r="Q74" s="56">
        <v>100.93431779753166</v>
      </c>
      <c r="R74" s="60">
        <v>98.61631725251317</v>
      </c>
      <c r="S74" s="5">
        <v>105.08247171041904</v>
      </c>
      <c r="W74" s="561"/>
      <c r="X74" s="562"/>
      <c r="Y74" s="558"/>
    </row>
    <row r="75" spans="1:29" ht="15" customHeight="1" thickTop="1">
      <c r="A75" s="24" t="s">
        <v>151</v>
      </c>
      <c r="B75" s="16" t="s">
        <v>152</v>
      </c>
      <c r="C75" s="16" t="s">
        <v>638</v>
      </c>
      <c r="D75" s="181">
        <v>0</v>
      </c>
      <c r="E75" s="181">
        <v>0</v>
      </c>
      <c r="F75" s="85">
        <v>157</v>
      </c>
      <c r="G75" s="60">
        <v>104.93537864156491</v>
      </c>
      <c r="H75" s="60">
        <v>92.018186078202007</v>
      </c>
      <c r="I75" s="3">
        <v>82.467184106952601</v>
      </c>
      <c r="J75" s="60">
        <v>82.329917782697351</v>
      </c>
      <c r="K75" s="3">
        <v>142.51622352526257</v>
      </c>
      <c r="L75" s="60">
        <v>126.40739257626959</v>
      </c>
      <c r="M75" s="51">
        <v>87.009052735896759</v>
      </c>
      <c r="N75" s="60">
        <v>84.265875319673015</v>
      </c>
      <c r="O75" s="4">
        <v>954.89648529944816</v>
      </c>
      <c r="P75" s="60">
        <v>123.46744050322381</v>
      </c>
      <c r="Q75" s="56">
        <v>114.83272273127756</v>
      </c>
      <c r="R75" s="60">
        <v>121.10883124384623</v>
      </c>
      <c r="S75" s="5">
        <v>104.93294058398533</v>
      </c>
      <c r="W75" s="552" t="s">
        <v>630</v>
      </c>
      <c r="X75" s="188" t="s">
        <v>638</v>
      </c>
      <c r="Y75" s="189">
        <v>315.70089473684214</v>
      </c>
    </row>
    <row r="76" spans="1:29" ht="15" customHeight="1">
      <c r="A76" s="24" t="s">
        <v>600</v>
      </c>
      <c r="B76" s="16" t="s">
        <v>601</v>
      </c>
      <c r="C76" s="16" t="s">
        <v>643</v>
      </c>
      <c r="D76" s="181">
        <v>0</v>
      </c>
      <c r="E76" s="181">
        <v>0</v>
      </c>
      <c r="F76" s="85">
        <v>13482</v>
      </c>
      <c r="G76" s="60">
        <v>64.865758890381841</v>
      </c>
      <c r="H76" s="60">
        <v>82.262148037536846</v>
      </c>
      <c r="I76" s="3">
        <v>78.744957101382141</v>
      </c>
      <c r="J76" s="60">
        <v>77.916523935793904</v>
      </c>
      <c r="K76" s="3">
        <v>202.61901013022901</v>
      </c>
      <c r="L76" s="60">
        <v>184.56629390173009</v>
      </c>
      <c r="M76" s="51">
        <v>94.154031419385703</v>
      </c>
      <c r="N76" s="60">
        <v>88.273426454417759</v>
      </c>
      <c r="O76" s="4">
        <v>176.91360274300581</v>
      </c>
      <c r="P76" s="60">
        <v>92.50374052747911</v>
      </c>
      <c r="Q76" s="56">
        <v>103.99070775222405</v>
      </c>
      <c r="R76" s="60">
        <v>103.5626326136357</v>
      </c>
      <c r="S76" s="5">
        <v>104.84746091176557</v>
      </c>
      <c r="W76" s="553"/>
      <c r="X76" s="190" t="s">
        <v>633</v>
      </c>
      <c r="Y76" s="191">
        <v>189.49254534610995</v>
      </c>
    </row>
    <row r="77" spans="1:29" ht="15" customHeight="1">
      <c r="A77" s="27" t="s">
        <v>410</v>
      </c>
      <c r="B77" s="19" t="s">
        <v>411</v>
      </c>
      <c r="C77" s="19" t="s">
        <v>636</v>
      </c>
      <c r="D77" s="181">
        <v>0</v>
      </c>
      <c r="E77" s="181">
        <v>0</v>
      </c>
      <c r="F77" s="87">
        <v>2599</v>
      </c>
      <c r="G77" s="60">
        <v>140.77546690925521</v>
      </c>
      <c r="H77" s="60">
        <v>100.74442971843671</v>
      </c>
      <c r="I77" s="3">
        <v>111.42270981051695</v>
      </c>
      <c r="J77" s="60">
        <v>116.66209010392319</v>
      </c>
      <c r="K77" s="3">
        <v>116.94281777087207</v>
      </c>
      <c r="L77" s="60">
        <v>101.66109933696976</v>
      </c>
      <c r="M77" s="51">
        <v>88.154895030387962</v>
      </c>
      <c r="N77" s="60">
        <v>84.908567452280536</v>
      </c>
      <c r="O77" s="4">
        <v>225.82128892568389</v>
      </c>
      <c r="P77" s="60">
        <v>94.450265258835842</v>
      </c>
      <c r="Q77" s="56">
        <v>119.91721254310522</v>
      </c>
      <c r="R77" s="60">
        <v>129.33732643998533</v>
      </c>
      <c r="S77" s="5">
        <v>104.62729638507189</v>
      </c>
      <c r="W77" s="553"/>
      <c r="X77" s="190" t="s">
        <v>637</v>
      </c>
      <c r="Y77" s="191">
        <v>187.78458690767971</v>
      </c>
    </row>
    <row r="78" spans="1:29" ht="15" customHeight="1">
      <c r="A78" s="24" t="s">
        <v>77</v>
      </c>
      <c r="B78" s="16" t="s">
        <v>78</v>
      </c>
      <c r="C78" s="16" t="s">
        <v>638</v>
      </c>
      <c r="D78" s="181">
        <v>0</v>
      </c>
      <c r="E78" s="181">
        <v>0</v>
      </c>
      <c r="F78" s="85">
        <v>2257</v>
      </c>
      <c r="G78" s="60">
        <v>165.73446349944902</v>
      </c>
      <c r="H78" s="60">
        <v>106.82137583628884</v>
      </c>
      <c r="I78" s="3">
        <v>82.352273491532458</v>
      </c>
      <c r="J78" s="60">
        <v>82.193669831597063</v>
      </c>
      <c r="K78" s="3">
        <v>144.90773715753039</v>
      </c>
      <c r="L78" s="60">
        <v>128.72155824502187</v>
      </c>
      <c r="M78" s="51">
        <v>127.0291224507511</v>
      </c>
      <c r="N78" s="60">
        <v>106.71275485605987</v>
      </c>
      <c r="O78" s="4">
        <v>351.98454472004812</v>
      </c>
      <c r="P78" s="60">
        <v>99.471559798817466</v>
      </c>
      <c r="Q78" s="56">
        <v>103.9282508706912</v>
      </c>
      <c r="R78" s="60">
        <v>103.46155538294416</v>
      </c>
      <c r="S78" s="5">
        <v>104.56374565845488</v>
      </c>
      <c r="W78" s="553"/>
      <c r="X78" s="190" t="s">
        <v>635</v>
      </c>
      <c r="Y78" s="191">
        <v>170.2770571988018</v>
      </c>
    </row>
    <row r="79" spans="1:29" ht="15" customHeight="1">
      <c r="A79" s="24" t="s">
        <v>453</v>
      </c>
      <c r="B79" s="16" t="s">
        <v>454</v>
      </c>
      <c r="C79" s="16" t="s">
        <v>634</v>
      </c>
      <c r="D79" s="181" t="s">
        <v>650</v>
      </c>
      <c r="E79" s="181">
        <v>0</v>
      </c>
      <c r="F79" s="85">
        <v>10446</v>
      </c>
      <c r="G79" s="60">
        <v>125.50396755071094</v>
      </c>
      <c r="H79" s="60">
        <v>97.026168112633655</v>
      </c>
      <c r="I79" s="3">
        <v>137.46240899843255</v>
      </c>
      <c r="J79" s="60">
        <v>147.53700665231636</v>
      </c>
      <c r="K79" s="3">
        <v>96.848530314591471</v>
      </c>
      <c r="L79" s="60">
        <v>82.216715018211843</v>
      </c>
      <c r="M79" s="51">
        <v>136.63535287738969</v>
      </c>
      <c r="N79" s="60">
        <v>112.10079887302206</v>
      </c>
      <c r="O79" s="4">
        <v>138.87227991281941</v>
      </c>
      <c r="P79" s="60">
        <v>90.989696795663605</v>
      </c>
      <c r="Q79" s="56">
        <v>99.241831070156053</v>
      </c>
      <c r="R79" s="60">
        <v>95.877277659328627</v>
      </c>
      <c r="S79" s="5">
        <v>104.29127718519602</v>
      </c>
      <c r="W79" s="553"/>
      <c r="X79" s="190" t="s">
        <v>639</v>
      </c>
      <c r="Y79" s="191">
        <v>146.96230185838624</v>
      </c>
    </row>
    <row r="80" spans="1:29" ht="15" customHeight="1">
      <c r="A80" s="29" t="s">
        <v>141</v>
      </c>
      <c r="B80" s="21" t="s">
        <v>142</v>
      </c>
      <c r="C80" s="21" t="s">
        <v>633</v>
      </c>
      <c r="D80" s="181" t="s">
        <v>650</v>
      </c>
      <c r="E80" s="181">
        <v>0</v>
      </c>
      <c r="F80" s="86">
        <v>4775</v>
      </c>
      <c r="G80" s="60">
        <v>130.04465863030012</v>
      </c>
      <c r="H80" s="60">
        <v>98.131722774206736</v>
      </c>
      <c r="I80" s="3">
        <v>87.802672299601085</v>
      </c>
      <c r="J80" s="60">
        <v>88.656133439190327</v>
      </c>
      <c r="K80" s="3">
        <v>174.32724979220211</v>
      </c>
      <c r="L80" s="60">
        <v>157.18956495507391</v>
      </c>
      <c r="M80" s="51">
        <v>78.099325735740933</v>
      </c>
      <c r="N80" s="60">
        <v>79.268493503509958</v>
      </c>
      <c r="O80" s="4">
        <v>271.42274643162483</v>
      </c>
      <c r="P80" s="60">
        <v>96.265202168541165</v>
      </c>
      <c r="Q80" s="56">
        <v>105.29316223297045</v>
      </c>
      <c r="R80" s="60">
        <v>105.67046266830133</v>
      </c>
      <c r="S80" s="5">
        <v>104.19692991813724</v>
      </c>
      <c r="W80" s="553"/>
      <c r="X80" s="190" t="s">
        <v>636</v>
      </c>
      <c r="Y80" s="191">
        <v>142.1377069396938</v>
      </c>
    </row>
    <row r="81" spans="1:29" ht="15" customHeight="1">
      <c r="A81" s="24" t="s">
        <v>437</v>
      </c>
      <c r="B81" s="16" t="s">
        <v>438</v>
      </c>
      <c r="C81" s="16" t="s">
        <v>639</v>
      </c>
      <c r="D81" s="181">
        <v>0</v>
      </c>
      <c r="E81" s="181">
        <v>0</v>
      </c>
      <c r="F81" s="85">
        <v>2562</v>
      </c>
      <c r="G81" s="60">
        <v>124.9184430310234</v>
      </c>
      <c r="H81" s="60">
        <v>96.883606253467391</v>
      </c>
      <c r="I81" s="3">
        <v>105.7061974982569</v>
      </c>
      <c r="J81" s="60">
        <v>109.88409934008214</v>
      </c>
      <c r="K81" s="3">
        <v>121.24891174980466</v>
      </c>
      <c r="L81" s="60">
        <v>105.82792269018523</v>
      </c>
      <c r="M81" s="51">
        <v>94.083679714713682</v>
      </c>
      <c r="N81" s="60">
        <v>88.233966846995685</v>
      </c>
      <c r="O81" s="4">
        <v>237.9000141330468</v>
      </c>
      <c r="P81" s="60">
        <v>94.93099823098207</v>
      </c>
      <c r="Q81" s="56">
        <v>119.91721254310522</v>
      </c>
      <c r="R81" s="60">
        <v>129.33732643998533</v>
      </c>
      <c r="S81" s="5">
        <v>104.1829866336163</v>
      </c>
      <c r="W81" s="553"/>
      <c r="X81" s="190" t="s">
        <v>634</v>
      </c>
      <c r="Y81" s="191">
        <v>129.47300186860852</v>
      </c>
    </row>
    <row r="82" spans="1:29" ht="15" customHeight="1">
      <c r="A82" s="24" t="s">
        <v>295</v>
      </c>
      <c r="B82" s="16" t="s">
        <v>296</v>
      </c>
      <c r="C82" s="16" t="s">
        <v>636</v>
      </c>
      <c r="D82" s="182">
        <v>0</v>
      </c>
      <c r="E82" s="182">
        <v>0</v>
      </c>
      <c r="F82" s="85">
        <v>320</v>
      </c>
      <c r="G82" s="60">
        <v>310.14234131840294</v>
      </c>
      <c r="H82" s="60">
        <v>141.98139876942</v>
      </c>
      <c r="I82" s="3">
        <v>99.923087961727575</v>
      </c>
      <c r="J82" s="60">
        <v>103.02714515478104</v>
      </c>
      <c r="K82" s="3">
        <v>101.49865120822025</v>
      </c>
      <c r="L82" s="60">
        <v>86.716438533222231</v>
      </c>
      <c r="M82" s="51">
        <v>112.26256020196342</v>
      </c>
      <c r="N82" s="60">
        <v>98.430329404860203</v>
      </c>
      <c r="O82" s="4">
        <v>299.42858921687747</v>
      </c>
      <c r="P82" s="60">
        <v>97.379834036431305</v>
      </c>
      <c r="Q82" s="56">
        <v>100.27477312854458</v>
      </c>
      <c r="R82" s="60">
        <v>97.548941696410225</v>
      </c>
      <c r="S82" s="5">
        <v>104.18068126585416</v>
      </c>
      <c r="W82" s="553"/>
      <c r="X82" s="190" t="s">
        <v>632</v>
      </c>
      <c r="Y82" s="191">
        <v>128.95305945426682</v>
      </c>
    </row>
    <row r="83" spans="1:29" ht="15" customHeight="1">
      <c r="A83" s="24" t="s">
        <v>405</v>
      </c>
      <c r="B83" s="16" t="s">
        <v>406</v>
      </c>
      <c r="C83" s="16" t="s">
        <v>632</v>
      </c>
      <c r="D83" s="181" t="s">
        <v>650</v>
      </c>
      <c r="E83" s="181">
        <v>0</v>
      </c>
      <c r="F83" s="85">
        <v>4024</v>
      </c>
      <c r="G83" s="60">
        <v>135.95649510919574</v>
      </c>
      <c r="H83" s="60">
        <v>99.571120051656436</v>
      </c>
      <c r="I83" s="3">
        <v>104.18836491879475</v>
      </c>
      <c r="J83" s="60">
        <v>108.08442593037262</v>
      </c>
      <c r="K83" s="3">
        <v>95.229049066639348</v>
      </c>
      <c r="L83" s="60">
        <v>80.649612136324862</v>
      </c>
      <c r="M83" s="51">
        <v>119.01910317708162</v>
      </c>
      <c r="N83" s="60">
        <v>102.22001061545055</v>
      </c>
      <c r="O83" s="4">
        <v>461.78385492668912</v>
      </c>
      <c r="P83" s="60">
        <v>103.84156969879172</v>
      </c>
      <c r="Q83" s="56">
        <v>119.91721254310522</v>
      </c>
      <c r="R83" s="60">
        <v>129.33732643998533</v>
      </c>
      <c r="S83" s="5">
        <v>103.95067747876358</v>
      </c>
      <c r="W83" s="553"/>
      <c r="X83" s="190" t="s">
        <v>643</v>
      </c>
      <c r="Y83" s="191">
        <v>126.28020734539506</v>
      </c>
    </row>
    <row r="84" spans="1:29" ht="15" customHeight="1">
      <c r="A84" s="24" t="s">
        <v>331</v>
      </c>
      <c r="B84" s="16" t="s">
        <v>14</v>
      </c>
      <c r="C84" s="16" t="s">
        <v>643</v>
      </c>
      <c r="D84" s="182" t="s">
        <v>650</v>
      </c>
      <c r="E84" s="182" t="s">
        <v>691</v>
      </c>
      <c r="F84" s="85">
        <v>14494</v>
      </c>
      <c r="G84" s="60">
        <v>117.57137156564687</v>
      </c>
      <c r="H84" s="60">
        <v>95.094762008156522</v>
      </c>
      <c r="I84" s="3">
        <v>103.6857060775443</v>
      </c>
      <c r="J84" s="60">
        <v>107.48843019079349</v>
      </c>
      <c r="K84" s="3">
        <v>93.576698989424315</v>
      </c>
      <c r="L84" s="60">
        <v>79.050703491248413</v>
      </c>
      <c r="M84" s="51">
        <v>160.01453050369787</v>
      </c>
      <c r="N84" s="60">
        <v>125.2139590343284</v>
      </c>
      <c r="O84" s="4">
        <v>206.20955276835704</v>
      </c>
      <c r="P84" s="60">
        <v>93.669718632432563</v>
      </c>
      <c r="Q84" s="56">
        <v>115.94644391585008</v>
      </c>
      <c r="R84" s="60">
        <v>122.91122435628306</v>
      </c>
      <c r="S84" s="5">
        <v>103.90479961887372</v>
      </c>
      <c r="W84" s="553"/>
      <c r="X84" s="190" t="s">
        <v>642</v>
      </c>
      <c r="Y84" s="191">
        <v>112.48740849424004</v>
      </c>
    </row>
    <row r="85" spans="1:29" ht="15" customHeight="1">
      <c r="A85" s="27" t="s">
        <v>143</v>
      </c>
      <c r="B85" s="19" t="s">
        <v>144</v>
      </c>
      <c r="C85" s="19" t="s">
        <v>637</v>
      </c>
      <c r="D85" s="183">
        <v>0</v>
      </c>
      <c r="E85" s="183">
        <v>0</v>
      </c>
      <c r="F85" s="87">
        <v>791</v>
      </c>
      <c r="G85" s="60">
        <v>92.603229442235687</v>
      </c>
      <c r="H85" s="60">
        <v>89.015589161662461</v>
      </c>
      <c r="I85" s="3">
        <v>90.018872402490047</v>
      </c>
      <c r="J85" s="60">
        <v>91.28385170649625</v>
      </c>
      <c r="K85" s="3">
        <v>124.36060208444837</v>
      </c>
      <c r="L85" s="60">
        <v>108.83897261566369</v>
      </c>
      <c r="M85" s="51">
        <v>115.82645100202576</v>
      </c>
      <c r="N85" s="60">
        <v>100.42928213132544</v>
      </c>
      <c r="O85" s="4">
        <v>458.18812245790934</v>
      </c>
      <c r="P85" s="60">
        <v>103.69845963319428</v>
      </c>
      <c r="Q85" s="56">
        <v>119.91721254310522</v>
      </c>
      <c r="R85" s="60">
        <v>129.33732643998533</v>
      </c>
      <c r="S85" s="5">
        <v>103.76724694805456</v>
      </c>
      <c r="W85" s="553"/>
      <c r="X85" s="190" t="s">
        <v>640</v>
      </c>
      <c r="Y85" s="191">
        <v>65.364555102093135</v>
      </c>
    </row>
    <row r="86" spans="1:29">
      <c r="A86" s="24" t="s">
        <v>231</v>
      </c>
      <c r="B86" s="16" t="s">
        <v>232</v>
      </c>
      <c r="C86" s="16" t="s">
        <v>636</v>
      </c>
      <c r="D86" s="181">
        <v>0</v>
      </c>
      <c r="E86" s="181">
        <v>0</v>
      </c>
      <c r="F86" s="85">
        <v>1426</v>
      </c>
      <c r="G86" s="60">
        <v>111.99584547608994</v>
      </c>
      <c r="H86" s="60">
        <v>93.73724863607535</v>
      </c>
      <c r="I86" s="3">
        <v>107.07126121420175</v>
      </c>
      <c r="J86" s="60">
        <v>111.5026367897235</v>
      </c>
      <c r="K86" s="3">
        <v>110.55120117681571</v>
      </c>
      <c r="L86" s="60">
        <v>95.476204762161757</v>
      </c>
      <c r="M86" s="51">
        <v>130.09593565071282</v>
      </c>
      <c r="N86" s="60">
        <v>108.43290144627409</v>
      </c>
      <c r="O86" s="4">
        <v>225.27626570221082</v>
      </c>
      <c r="P86" s="60">
        <v>94.428573347677101</v>
      </c>
      <c r="Q86" s="56">
        <v>113.25514517959935</v>
      </c>
      <c r="R86" s="60">
        <v>118.55575516621813</v>
      </c>
      <c r="S86" s="5">
        <v>103.68888669135498</v>
      </c>
      <c r="W86" s="553"/>
      <c r="X86" s="190"/>
      <c r="Y86" s="191"/>
    </row>
    <row r="87" spans="1:29" ht="15" customHeight="1" thickBot="1">
      <c r="A87" s="24" t="s">
        <v>219</v>
      </c>
      <c r="B87" s="16" t="s">
        <v>220</v>
      </c>
      <c r="C87" s="16" t="s">
        <v>633</v>
      </c>
      <c r="D87" s="181">
        <v>0</v>
      </c>
      <c r="E87" s="181">
        <v>0</v>
      </c>
      <c r="F87" s="85">
        <v>160</v>
      </c>
      <c r="G87" s="60">
        <v>198.59992031792467</v>
      </c>
      <c r="H87" s="60">
        <v>114.82336459824657</v>
      </c>
      <c r="I87" s="3">
        <v>94.128405289618442</v>
      </c>
      <c r="J87" s="60">
        <v>96.156468860301516</v>
      </c>
      <c r="K87" s="3">
        <v>142.05744520646579</v>
      </c>
      <c r="L87" s="60">
        <v>125.96345237847918</v>
      </c>
      <c r="M87" s="51">
        <v>94.841984490709848</v>
      </c>
      <c r="N87" s="60">
        <v>88.659292841676177</v>
      </c>
      <c r="O87" s="4">
        <v>216.25398110107818</v>
      </c>
      <c r="P87" s="60">
        <v>94.069486637996206</v>
      </c>
      <c r="Q87" s="56">
        <v>103.08083590205324</v>
      </c>
      <c r="R87" s="60">
        <v>102.09013951692094</v>
      </c>
      <c r="S87" s="5">
        <v>103.62703413893676</v>
      </c>
      <c r="W87" s="554"/>
      <c r="X87" s="192" t="s">
        <v>641</v>
      </c>
      <c r="Y87" s="204">
        <v>231.0943243243243</v>
      </c>
    </row>
    <row r="88" spans="1:29" ht="15" customHeight="1" thickTop="1">
      <c r="A88" s="24" t="s">
        <v>212</v>
      </c>
      <c r="B88" s="16" t="s">
        <v>213</v>
      </c>
      <c r="C88" s="16" t="s">
        <v>639</v>
      </c>
      <c r="D88" s="184">
        <v>0</v>
      </c>
      <c r="E88" s="184">
        <v>0</v>
      </c>
      <c r="F88" s="85">
        <v>1363</v>
      </c>
      <c r="G88" s="60">
        <v>146.95811129200641</v>
      </c>
      <c r="H88" s="60">
        <v>102.24976254077387</v>
      </c>
      <c r="I88" s="3">
        <v>91.547973469702498</v>
      </c>
      <c r="J88" s="60">
        <v>93.096886008603434</v>
      </c>
      <c r="K88" s="3">
        <v>108.29718800566579</v>
      </c>
      <c r="L88" s="60">
        <v>93.295092420918593</v>
      </c>
      <c r="M88" s="51">
        <v>134.09139135234523</v>
      </c>
      <c r="N88" s="60">
        <v>110.67391485445972</v>
      </c>
      <c r="O88" s="4">
        <v>172.70752514107591</v>
      </c>
      <c r="P88" s="60">
        <v>92.336338740292092</v>
      </c>
      <c r="Q88" s="56">
        <v>119.91721254310522</v>
      </c>
      <c r="R88" s="60">
        <v>129.33732643998533</v>
      </c>
      <c r="S88" s="5">
        <v>103.49822016750551</v>
      </c>
    </row>
    <row r="89" spans="1:29" ht="15" customHeight="1">
      <c r="A89" s="24" t="s">
        <v>251</v>
      </c>
      <c r="B89" s="16" t="s">
        <v>252</v>
      </c>
      <c r="C89" s="16" t="s">
        <v>635</v>
      </c>
      <c r="D89" s="182">
        <v>0</v>
      </c>
      <c r="E89" s="182">
        <v>0</v>
      </c>
      <c r="F89" s="85">
        <v>280</v>
      </c>
      <c r="G89" s="60">
        <v>208.57525878138208</v>
      </c>
      <c r="H89" s="60">
        <v>117.25213188184745</v>
      </c>
      <c r="I89" s="3">
        <v>91.503234013688242</v>
      </c>
      <c r="J89" s="60">
        <v>93.043839045161491</v>
      </c>
      <c r="K89" s="3">
        <v>123.28006778358208</v>
      </c>
      <c r="L89" s="60">
        <v>107.79338569145168</v>
      </c>
      <c r="M89" s="51">
        <v>87.04143422184238</v>
      </c>
      <c r="N89" s="60">
        <v>84.284037789638958</v>
      </c>
      <c r="O89" s="4">
        <v>851.50005058549527</v>
      </c>
      <c r="P89" s="60">
        <v>119.3522648935442</v>
      </c>
      <c r="Q89" s="56">
        <v>100.93431779753166</v>
      </c>
      <c r="R89" s="60">
        <v>98.61631725251317</v>
      </c>
      <c r="S89" s="5">
        <v>103.39032942569281</v>
      </c>
    </row>
    <row r="90" spans="1:29" ht="15" customHeight="1" thickBot="1">
      <c r="A90" s="24" t="s">
        <v>472</v>
      </c>
      <c r="B90" s="16" t="s">
        <v>473</v>
      </c>
      <c r="C90" s="16" t="s">
        <v>639</v>
      </c>
      <c r="D90" s="181" t="s">
        <v>650</v>
      </c>
      <c r="E90" s="181">
        <v>0</v>
      </c>
      <c r="F90" s="85">
        <v>12654</v>
      </c>
      <c r="G90" s="60">
        <v>156.15228349470846</v>
      </c>
      <c r="H90" s="60">
        <v>104.48833366570548</v>
      </c>
      <c r="I90" s="3">
        <v>105.78504594394325</v>
      </c>
      <c r="J90" s="60">
        <v>109.97758886785927</v>
      </c>
      <c r="K90" s="3">
        <v>126.42854433843684</v>
      </c>
      <c r="L90" s="60">
        <v>110.84003207214033</v>
      </c>
      <c r="M90" s="51">
        <v>98.485546791761536</v>
      </c>
      <c r="N90" s="60">
        <v>90.702932561390867</v>
      </c>
      <c r="O90" s="4">
        <v>149.73431962352498</v>
      </c>
      <c r="P90" s="60">
        <v>91.422005714365952</v>
      </c>
      <c r="Q90" s="56">
        <v>109.17835768849876</v>
      </c>
      <c r="R90" s="60">
        <v>111.95807722256957</v>
      </c>
      <c r="S90" s="5">
        <v>103.23149501733857</v>
      </c>
    </row>
    <row r="91" spans="1:29" ht="15" customHeight="1" thickTop="1">
      <c r="A91" s="24" t="s">
        <v>206</v>
      </c>
      <c r="B91" s="16" t="s">
        <v>207</v>
      </c>
      <c r="C91" s="16" t="s">
        <v>631</v>
      </c>
      <c r="D91" s="181">
        <v>0</v>
      </c>
      <c r="E91" s="181">
        <v>0</v>
      </c>
      <c r="F91" s="85">
        <v>1452</v>
      </c>
      <c r="G91" s="60">
        <v>62.74809678626432</v>
      </c>
      <c r="H91" s="60">
        <v>81.746545639177782</v>
      </c>
      <c r="I91" s="3">
        <v>88.098353970924876</v>
      </c>
      <c r="J91" s="60">
        <v>89.006719168354522</v>
      </c>
      <c r="K91" s="3">
        <v>77.524921096170317</v>
      </c>
      <c r="L91" s="60">
        <v>63.518083136590413</v>
      </c>
      <c r="M91" s="51">
        <v>215.16990705376324</v>
      </c>
      <c r="N91" s="60">
        <v>156.15008938154361</v>
      </c>
      <c r="O91" s="4">
        <v>353.25087812861119</v>
      </c>
      <c r="P91" s="60">
        <v>99.521959837958647</v>
      </c>
      <c r="Q91" s="56">
        <v>119.91721254310522</v>
      </c>
      <c r="R91" s="60">
        <v>129.33732643998533</v>
      </c>
      <c r="S91" s="5">
        <v>103.21345393393504</v>
      </c>
      <c r="W91" s="559" t="s">
        <v>723</v>
      </c>
      <c r="X91" s="560"/>
      <c r="Y91" s="557" t="s">
        <v>735</v>
      </c>
      <c r="AC91" s="200" t="s">
        <v>645</v>
      </c>
    </row>
    <row r="92" spans="1:29" ht="15" customHeight="1" thickBot="1">
      <c r="A92" s="24" t="s">
        <v>572</v>
      </c>
      <c r="B92" s="16" t="s">
        <v>573</v>
      </c>
      <c r="C92" s="16" t="s">
        <v>636</v>
      </c>
      <c r="D92" s="181">
        <v>0</v>
      </c>
      <c r="E92" s="181">
        <v>0</v>
      </c>
      <c r="F92" s="85">
        <v>2525</v>
      </c>
      <c r="G92" s="60">
        <v>169.06255447807678</v>
      </c>
      <c r="H92" s="60">
        <v>107.63169004420763</v>
      </c>
      <c r="I92" s="3">
        <v>144.77560233584109</v>
      </c>
      <c r="J92" s="60">
        <v>156.20816035364405</v>
      </c>
      <c r="K92" s="3">
        <v>86.065982646719505</v>
      </c>
      <c r="L92" s="60">
        <v>71.782903854437592</v>
      </c>
      <c r="M92" s="51">
        <v>86.201608726507644</v>
      </c>
      <c r="N92" s="60">
        <v>83.812987592583255</v>
      </c>
      <c r="O92" s="4">
        <v>193.1749890142296</v>
      </c>
      <c r="P92" s="60">
        <v>93.150943309161562</v>
      </c>
      <c r="Q92" s="56">
        <v>105.80930518509284</v>
      </c>
      <c r="R92" s="60">
        <v>106.50576374259605</v>
      </c>
      <c r="S92" s="5">
        <v>103.18207481610501</v>
      </c>
      <c r="W92" s="561"/>
      <c r="X92" s="562"/>
      <c r="Y92" s="558"/>
    </row>
    <row r="93" spans="1:29" ht="15" customHeight="1" thickTop="1">
      <c r="A93" s="24" t="s">
        <v>421</v>
      </c>
      <c r="B93" s="16" t="s">
        <v>422</v>
      </c>
      <c r="C93" s="16" t="s">
        <v>633</v>
      </c>
      <c r="D93" s="181" t="s">
        <v>650</v>
      </c>
      <c r="E93" s="181">
        <v>0</v>
      </c>
      <c r="F93" s="85">
        <v>8387</v>
      </c>
      <c r="G93" s="60">
        <v>128.25888138806485</v>
      </c>
      <c r="H93" s="60">
        <v>97.696926766268902</v>
      </c>
      <c r="I93" s="3">
        <v>107.78582525323426</v>
      </c>
      <c r="J93" s="60">
        <v>112.34988563520363</v>
      </c>
      <c r="K93" s="3">
        <v>133.32249157061943</v>
      </c>
      <c r="L93" s="60">
        <v>117.51101056527909</v>
      </c>
      <c r="M93" s="51">
        <v>117.1489886036114</v>
      </c>
      <c r="N93" s="60">
        <v>101.17108099466215</v>
      </c>
      <c r="O93" s="4">
        <v>227.7273891664716</v>
      </c>
      <c r="P93" s="60">
        <v>94.526128002480675</v>
      </c>
      <c r="Q93" s="56">
        <v>97.996861863182758</v>
      </c>
      <c r="R93" s="60">
        <v>93.862479023074016</v>
      </c>
      <c r="S93" s="5">
        <v>102.85291849782806</v>
      </c>
      <c r="W93" s="552" t="s">
        <v>630</v>
      </c>
      <c r="X93" s="188" t="s">
        <v>638</v>
      </c>
      <c r="Y93" s="189">
        <v>114.84089011553269</v>
      </c>
    </row>
    <row r="94" spans="1:29" ht="15" customHeight="1">
      <c r="A94" s="27" t="s">
        <v>117</v>
      </c>
      <c r="B94" s="19" t="s">
        <v>118</v>
      </c>
      <c r="C94" s="19" t="s">
        <v>641</v>
      </c>
      <c r="D94" s="181">
        <v>0</v>
      </c>
      <c r="E94" s="181">
        <v>0</v>
      </c>
      <c r="F94" s="87">
        <v>953</v>
      </c>
      <c r="G94" s="60">
        <v>141.99927480132271</v>
      </c>
      <c r="H94" s="60">
        <v>101.04239901346912</v>
      </c>
      <c r="I94" s="3">
        <v>88.929144088837063</v>
      </c>
      <c r="J94" s="60">
        <v>89.991775692036342</v>
      </c>
      <c r="K94" s="3">
        <v>122.46658584525541</v>
      </c>
      <c r="L94" s="60">
        <v>107.00621394029571</v>
      </c>
      <c r="M94" s="51">
        <v>136.43019468988612</v>
      </c>
      <c r="N94" s="60">
        <v>111.98572758120253</v>
      </c>
      <c r="O94" s="4">
        <v>552.02690354284152</v>
      </c>
      <c r="P94" s="60">
        <v>107.43324085878587</v>
      </c>
      <c r="Q94" s="56">
        <v>101.46841061339671</v>
      </c>
      <c r="R94" s="60">
        <v>99.480667528014706</v>
      </c>
      <c r="S94" s="5">
        <v>102.82333743563404</v>
      </c>
      <c r="W94" s="553"/>
      <c r="X94" s="190" t="s">
        <v>639</v>
      </c>
      <c r="Y94" s="191">
        <v>103.81414838861446</v>
      </c>
    </row>
    <row r="95" spans="1:29" ht="15" customHeight="1">
      <c r="A95" s="24" t="s">
        <v>432</v>
      </c>
      <c r="B95" s="16" t="s">
        <v>433</v>
      </c>
      <c r="C95" s="16" t="s">
        <v>634</v>
      </c>
      <c r="D95" s="181" t="s">
        <v>650</v>
      </c>
      <c r="E95" s="181">
        <v>0</v>
      </c>
      <c r="F95" s="85">
        <v>20678</v>
      </c>
      <c r="G95" s="60">
        <v>143.67983918847864</v>
      </c>
      <c r="H95" s="60">
        <v>101.45157809210004</v>
      </c>
      <c r="I95" s="3">
        <v>124.37356701449919</v>
      </c>
      <c r="J95" s="60">
        <v>132.01774504131478</v>
      </c>
      <c r="K95" s="3">
        <v>95.004040412570731</v>
      </c>
      <c r="L95" s="60">
        <v>80.431880865471115</v>
      </c>
      <c r="M95" s="51">
        <v>105.43476336172304</v>
      </c>
      <c r="N95" s="60">
        <v>94.600682573562665</v>
      </c>
      <c r="O95" s="4">
        <v>144.89234731737056</v>
      </c>
      <c r="P95" s="60">
        <v>91.229295333276355</v>
      </c>
      <c r="Q95" s="56">
        <v>112.27542939084853</v>
      </c>
      <c r="R95" s="60">
        <v>116.9702299788995</v>
      </c>
      <c r="S95" s="5">
        <v>102.78356864743741</v>
      </c>
      <c r="W95" s="553"/>
      <c r="X95" s="190" t="s">
        <v>633</v>
      </c>
      <c r="Y95" s="191">
        <v>103.08699439732541</v>
      </c>
    </row>
    <row r="96" spans="1:29" ht="15" customHeight="1">
      <c r="A96" s="24" t="s">
        <v>476</v>
      </c>
      <c r="B96" s="16" t="s">
        <v>477</v>
      </c>
      <c r="C96" s="16" t="s">
        <v>633</v>
      </c>
      <c r="D96" s="181">
        <v>0</v>
      </c>
      <c r="E96" s="181">
        <v>0</v>
      </c>
      <c r="F96" s="85">
        <v>277</v>
      </c>
      <c r="G96" s="60">
        <v>71.036501179166351</v>
      </c>
      <c r="H96" s="60">
        <v>83.764582971592972</v>
      </c>
      <c r="I96" s="3">
        <v>94.128405289618442</v>
      </c>
      <c r="J96" s="60">
        <v>96.156468860301516</v>
      </c>
      <c r="K96" s="3">
        <v>142.05744520646579</v>
      </c>
      <c r="L96" s="60">
        <v>125.96345237847918</v>
      </c>
      <c r="M96" s="51">
        <v>136.43019468988612</v>
      </c>
      <c r="N96" s="60">
        <v>111.98572758120253</v>
      </c>
      <c r="O96" s="4">
        <v>280.79227858593123</v>
      </c>
      <c r="P96" s="60">
        <v>96.638109322469433</v>
      </c>
      <c r="Q96" s="56">
        <v>103.08083590205324</v>
      </c>
      <c r="R96" s="60">
        <v>102.09013951692094</v>
      </c>
      <c r="S96" s="5">
        <v>102.76641343849442</v>
      </c>
      <c r="W96" s="553"/>
      <c r="X96" s="190" t="s">
        <v>634</v>
      </c>
      <c r="Y96" s="191">
        <v>102.40451741203385</v>
      </c>
    </row>
    <row r="97" spans="1:29" ht="15" customHeight="1">
      <c r="A97" s="24" t="s">
        <v>132</v>
      </c>
      <c r="B97" s="16" t="s">
        <v>133</v>
      </c>
      <c r="C97" s="16" t="s">
        <v>636</v>
      </c>
      <c r="D97" s="181">
        <v>0</v>
      </c>
      <c r="E97" s="181">
        <v>0</v>
      </c>
      <c r="F97" s="85">
        <v>2873</v>
      </c>
      <c r="G97" s="60">
        <v>106.77701866855918</v>
      </c>
      <c r="H97" s="60">
        <v>92.466583399467766</v>
      </c>
      <c r="I97" s="3">
        <v>101.64057451755471</v>
      </c>
      <c r="J97" s="60">
        <v>105.0635455640745</v>
      </c>
      <c r="K97" s="3">
        <v>78.143349229731314</v>
      </c>
      <c r="L97" s="60">
        <v>64.116509646047646</v>
      </c>
      <c r="M97" s="51">
        <v>166.3149040029088</v>
      </c>
      <c r="N97" s="60">
        <v>128.74777908958282</v>
      </c>
      <c r="O97" s="4">
        <v>273.03121041653208</v>
      </c>
      <c r="P97" s="60">
        <v>96.329218996375218</v>
      </c>
      <c r="Q97" s="56">
        <v>119.91721254310522</v>
      </c>
      <c r="R97" s="60">
        <v>129.33732643998533</v>
      </c>
      <c r="S97" s="5">
        <v>102.67682718925555</v>
      </c>
      <c r="W97" s="553"/>
      <c r="X97" s="190" t="s">
        <v>643</v>
      </c>
      <c r="Y97" s="191">
        <v>102.04547575864812</v>
      </c>
    </row>
    <row r="98" spans="1:29" ht="15" customHeight="1">
      <c r="A98" s="27" t="s">
        <v>301</v>
      </c>
      <c r="B98" s="19" t="s">
        <v>302</v>
      </c>
      <c r="C98" s="19" t="s">
        <v>633</v>
      </c>
      <c r="D98" s="181">
        <v>0</v>
      </c>
      <c r="E98" s="181">
        <v>0</v>
      </c>
      <c r="F98" s="87">
        <v>5988</v>
      </c>
      <c r="G98" s="60">
        <v>120.46921536408358</v>
      </c>
      <c r="H98" s="60">
        <v>95.800320845724954</v>
      </c>
      <c r="I98" s="3">
        <v>87.048684037725408</v>
      </c>
      <c r="J98" s="60">
        <v>87.762139829821649</v>
      </c>
      <c r="K98" s="3">
        <v>130.02627072690331</v>
      </c>
      <c r="L98" s="60">
        <v>114.32139834219505</v>
      </c>
      <c r="M98" s="51">
        <v>113.31411519093531</v>
      </c>
      <c r="N98" s="60">
        <v>99.020136677349214</v>
      </c>
      <c r="O98" s="4">
        <v>270.77972930992809</v>
      </c>
      <c r="P98" s="60">
        <v>96.239610102594852</v>
      </c>
      <c r="Q98" s="56">
        <v>115.85222228740675</v>
      </c>
      <c r="R98" s="60">
        <v>122.75874057802572</v>
      </c>
      <c r="S98" s="5">
        <v>102.65039106261858</v>
      </c>
      <c r="W98" s="553"/>
      <c r="X98" s="190" t="s">
        <v>635</v>
      </c>
      <c r="Y98" s="191">
        <v>101.13811280262456</v>
      </c>
    </row>
    <row r="99" spans="1:29" ht="15" customHeight="1">
      <c r="A99" s="27" t="s">
        <v>103</v>
      </c>
      <c r="B99" s="18" t="s">
        <v>606</v>
      </c>
      <c r="C99" s="18" t="s">
        <v>635</v>
      </c>
      <c r="D99" s="181">
        <v>0</v>
      </c>
      <c r="E99" s="181">
        <v>0</v>
      </c>
      <c r="F99" s="85">
        <v>263</v>
      </c>
      <c r="G99" s="60">
        <v>285.65741963537113</v>
      </c>
      <c r="H99" s="60">
        <v>136.01987907330874</v>
      </c>
      <c r="I99" s="3">
        <v>91.503234013688242</v>
      </c>
      <c r="J99" s="60">
        <v>93.043839045161491</v>
      </c>
      <c r="K99" s="3">
        <v>123.28006778358208</v>
      </c>
      <c r="L99" s="60">
        <v>107.79338569145168</v>
      </c>
      <c r="M99" s="51">
        <v>87.04143422184238</v>
      </c>
      <c r="N99" s="60">
        <v>84.284037789638958</v>
      </c>
      <c r="O99" s="4">
        <v>266.60061107617292</v>
      </c>
      <c r="P99" s="60">
        <v>96.073281297611445</v>
      </c>
      <c r="Q99" s="56">
        <v>100.93431779753166</v>
      </c>
      <c r="R99" s="60">
        <v>98.61631725251317</v>
      </c>
      <c r="S99" s="5">
        <v>102.63845669161424</v>
      </c>
      <c r="W99" s="553"/>
      <c r="X99" s="190" t="s">
        <v>632</v>
      </c>
      <c r="Y99" s="191">
        <v>100.35374747957422</v>
      </c>
    </row>
    <row r="100" spans="1:29" ht="15" customHeight="1">
      <c r="A100" s="24" t="s">
        <v>327</v>
      </c>
      <c r="B100" s="16" t="s">
        <v>328</v>
      </c>
      <c r="C100" s="16" t="s">
        <v>639</v>
      </c>
      <c r="D100" s="182">
        <v>0</v>
      </c>
      <c r="E100" s="182">
        <v>0</v>
      </c>
      <c r="F100" s="85">
        <v>894</v>
      </c>
      <c r="G100" s="60">
        <v>129.7004895354398</v>
      </c>
      <c r="H100" s="60">
        <v>98.047925453375427</v>
      </c>
      <c r="I100" s="3">
        <v>96.48720498116549</v>
      </c>
      <c r="J100" s="60">
        <v>98.953265517026651</v>
      </c>
      <c r="K100" s="3">
        <v>120.53115028146453</v>
      </c>
      <c r="L100" s="60">
        <v>105.13337555234983</v>
      </c>
      <c r="M100" s="51">
        <v>158.51889287777246</v>
      </c>
      <c r="N100" s="60">
        <v>124.37507000044013</v>
      </c>
      <c r="O100" s="4">
        <v>329.54157801880206</v>
      </c>
      <c r="P100" s="60">
        <v>98.578330265001085</v>
      </c>
      <c r="Q100" s="56">
        <v>95.933770034484169</v>
      </c>
      <c r="R100" s="60">
        <v>90.523669854423531</v>
      </c>
      <c r="S100" s="5">
        <v>102.60193944043608</v>
      </c>
      <c r="W100" s="553"/>
      <c r="X100" s="190" t="s">
        <v>637</v>
      </c>
      <c r="Y100" s="191">
        <v>100.18883910334966</v>
      </c>
    </row>
    <row r="101" spans="1:29" ht="15" customHeight="1">
      <c r="A101" s="24" t="s">
        <v>423</v>
      </c>
      <c r="B101" s="16" t="s">
        <v>424</v>
      </c>
      <c r="C101" s="16" t="s">
        <v>634</v>
      </c>
      <c r="D101" s="181" t="s">
        <v>650</v>
      </c>
      <c r="E101" s="181">
        <v>0</v>
      </c>
      <c r="F101" s="85">
        <v>8953</v>
      </c>
      <c r="G101" s="60">
        <v>131.26799357779859</v>
      </c>
      <c r="H101" s="60">
        <v>98.429576918028943</v>
      </c>
      <c r="I101" s="3">
        <v>123.02821540997593</v>
      </c>
      <c r="J101" s="60">
        <v>130.42257997361773</v>
      </c>
      <c r="K101" s="3">
        <v>100.42692210453271</v>
      </c>
      <c r="L101" s="60">
        <v>85.679372022501781</v>
      </c>
      <c r="M101" s="51">
        <v>113.73004464904791</v>
      </c>
      <c r="N101" s="60">
        <v>99.253427586345879</v>
      </c>
      <c r="O101" s="4">
        <v>215.65714152452443</v>
      </c>
      <c r="P101" s="60">
        <v>94.045732437233681</v>
      </c>
      <c r="Q101" s="56">
        <v>106.45711725765462</v>
      </c>
      <c r="R101" s="60">
        <v>107.55415182563939</v>
      </c>
      <c r="S101" s="5">
        <v>102.5641401272279</v>
      </c>
      <c r="W101" s="553"/>
      <c r="X101" s="190" t="s">
        <v>642</v>
      </c>
      <c r="Y101" s="191">
        <v>94.8763563822544</v>
      </c>
    </row>
    <row r="102" spans="1:29" ht="15" customHeight="1">
      <c r="A102" s="24" t="s">
        <v>182</v>
      </c>
      <c r="B102" s="16" t="s">
        <v>183</v>
      </c>
      <c r="C102" s="16" t="s">
        <v>632</v>
      </c>
      <c r="D102" s="181">
        <v>0</v>
      </c>
      <c r="E102" s="181">
        <v>0</v>
      </c>
      <c r="F102" s="85">
        <v>8861</v>
      </c>
      <c r="G102" s="60">
        <v>129.78499202611607</v>
      </c>
      <c r="H102" s="60">
        <v>98.06849988155038</v>
      </c>
      <c r="I102" s="3">
        <v>109.22973741486547</v>
      </c>
      <c r="J102" s="60">
        <v>114.06191261262211</v>
      </c>
      <c r="K102" s="3">
        <v>85.396213327012177</v>
      </c>
      <c r="L102" s="60">
        <v>71.134796670461199</v>
      </c>
      <c r="M102" s="51">
        <v>164.51355294747955</v>
      </c>
      <c r="N102" s="60">
        <v>127.73741827731877</v>
      </c>
      <c r="O102" s="4">
        <v>200.72205236068299</v>
      </c>
      <c r="P102" s="60">
        <v>93.45131624846023</v>
      </c>
      <c r="Q102" s="56">
        <v>108.25859465697</v>
      </c>
      <c r="R102" s="60">
        <v>110.46957671089282</v>
      </c>
      <c r="S102" s="5">
        <v>102.48725340021758</v>
      </c>
      <c r="W102" s="553"/>
      <c r="X102" s="190" t="s">
        <v>640</v>
      </c>
      <c r="Y102" s="191">
        <v>93.240514383411281</v>
      </c>
    </row>
    <row r="103" spans="1:29" ht="15" customHeight="1">
      <c r="A103" s="24" t="s">
        <v>456</v>
      </c>
      <c r="B103" s="16" t="s">
        <v>457</v>
      </c>
      <c r="C103" s="16" t="s">
        <v>639</v>
      </c>
      <c r="D103" s="181">
        <v>0</v>
      </c>
      <c r="E103" s="181">
        <v>0</v>
      </c>
      <c r="F103" s="85">
        <v>2369</v>
      </c>
      <c r="G103" s="60">
        <v>136.90900138608836</v>
      </c>
      <c r="H103" s="60">
        <v>99.803033594361381</v>
      </c>
      <c r="I103" s="3">
        <v>92.277321592301192</v>
      </c>
      <c r="J103" s="60">
        <v>93.961664140541771</v>
      </c>
      <c r="K103" s="3">
        <v>142.13545684638854</v>
      </c>
      <c r="L103" s="60">
        <v>126.03894091278499</v>
      </c>
      <c r="M103" s="51">
        <v>113.66584220448797</v>
      </c>
      <c r="N103" s="60">
        <v>99.217417040905886</v>
      </c>
      <c r="O103" s="4">
        <v>266.82587563981991</v>
      </c>
      <c r="P103" s="60">
        <v>96.082246821815545</v>
      </c>
      <c r="Q103" s="56">
        <v>101.46841061339671</v>
      </c>
      <c r="R103" s="60">
        <v>99.480667528014706</v>
      </c>
      <c r="S103" s="5">
        <v>102.4306616730707</v>
      </c>
      <c r="W103" s="553"/>
      <c r="X103" s="190" t="s">
        <v>636</v>
      </c>
      <c r="Y103" s="191">
        <v>92.385783820389761</v>
      </c>
    </row>
    <row r="104" spans="1:29" ht="15" customHeight="1">
      <c r="A104" s="27" t="s">
        <v>414</v>
      </c>
      <c r="B104" s="19" t="s">
        <v>415</v>
      </c>
      <c r="C104" s="19" t="s">
        <v>636</v>
      </c>
      <c r="D104" s="181">
        <v>0</v>
      </c>
      <c r="E104" s="181">
        <v>0</v>
      </c>
      <c r="F104" s="87">
        <v>8650</v>
      </c>
      <c r="G104" s="60">
        <v>112.61522923689284</v>
      </c>
      <c r="H104" s="60">
        <v>93.888054447802205</v>
      </c>
      <c r="I104" s="3">
        <v>106.81500376572113</v>
      </c>
      <c r="J104" s="60">
        <v>111.19879582444787</v>
      </c>
      <c r="K104" s="3">
        <v>79.410590295394144</v>
      </c>
      <c r="L104" s="60">
        <v>65.342764737643776</v>
      </c>
      <c r="M104" s="51">
        <v>172.13592564301064</v>
      </c>
      <c r="N104" s="60">
        <v>132.01273520947603</v>
      </c>
      <c r="O104" s="4">
        <v>319.82090480089164</v>
      </c>
      <c r="P104" s="60">
        <v>98.191447705204155</v>
      </c>
      <c r="Q104" s="56">
        <v>109.15541141744191</v>
      </c>
      <c r="R104" s="60">
        <v>111.92094207466911</v>
      </c>
      <c r="S104" s="5">
        <v>102.09245666654053</v>
      </c>
      <c r="W104" s="553"/>
      <c r="X104" s="190"/>
      <c r="Y104" s="191"/>
    </row>
    <row r="105" spans="1:29" ht="15" customHeight="1" thickBot="1">
      <c r="A105" s="24" t="s">
        <v>394</v>
      </c>
      <c r="B105" s="16" t="s">
        <v>395</v>
      </c>
      <c r="C105" s="16" t="s">
        <v>636</v>
      </c>
      <c r="D105" s="183" t="s">
        <v>650</v>
      </c>
      <c r="E105" s="183">
        <v>0</v>
      </c>
      <c r="F105" s="85">
        <v>5862</v>
      </c>
      <c r="G105" s="60">
        <v>112.23349238774496</v>
      </c>
      <c r="H105" s="60">
        <v>93.795110236079296</v>
      </c>
      <c r="I105" s="3">
        <v>110.74756999432762</v>
      </c>
      <c r="J105" s="60">
        <v>115.86158602233162</v>
      </c>
      <c r="K105" s="3">
        <v>107.91231076835327</v>
      </c>
      <c r="L105" s="60">
        <v>92.922663145477557</v>
      </c>
      <c r="M105" s="51">
        <v>135.98470833987832</v>
      </c>
      <c r="N105" s="60">
        <v>111.73585849039436</v>
      </c>
      <c r="O105" s="4">
        <v>202.00296627001916</v>
      </c>
      <c r="P105" s="60">
        <v>93.502296591180766</v>
      </c>
      <c r="Q105" s="56">
        <v>104.44402382786583</v>
      </c>
      <c r="R105" s="60">
        <v>104.29625767510676</v>
      </c>
      <c r="S105" s="5">
        <v>102.01896202676173</v>
      </c>
      <c r="W105" s="554"/>
      <c r="X105" s="192" t="s">
        <v>641</v>
      </c>
      <c r="Y105" s="204">
        <v>93.440139298962833</v>
      </c>
    </row>
    <row r="106" spans="1:29" ht="15" customHeight="1" thickTop="1">
      <c r="A106" s="24" t="s">
        <v>176</v>
      </c>
      <c r="B106" s="16" t="s">
        <v>177</v>
      </c>
      <c r="C106" s="16" t="s">
        <v>639</v>
      </c>
      <c r="D106" s="181">
        <v>0</v>
      </c>
      <c r="E106" s="181">
        <v>0</v>
      </c>
      <c r="F106" s="85">
        <v>1545</v>
      </c>
      <c r="G106" s="60">
        <v>145.68725542480277</v>
      </c>
      <c r="H106" s="60">
        <v>101.94033813740715</v>
      </c>
      <c r="I106" s="3">
        <v>88.093425943069477</v>
      </c>
      <c r="J106" s="60">
        <v>89.000876072868436</v>
      </c>
      <c r="K106" s="3">
        <v>117.64572286770876</v>
      </c>
      <c r="L106" s="60">
        <v>102.34127059819227</v>
      </c>
      <c r="M106" s="51">
        <v>108.16965436126686</v>
      </c>
      <c r="N106" s="60">
        <v>96.134657133060301</v>
      </c>
      <c r="O106" s="4">
        <v>195.76898484443308</v>
      </c>
      <c r="P106" s="60">
        <v>93.254184280686317</v>
      </c>
      <c r="Q106" s="56">
        <v>119.91721254310522</v>
      </c>
      <c r="R106" s="60">
        <v>129.33732643998533</v>
      </c>
      <c r="S106" s="5">
        <v>102.00144211036663</v>
      </c>
    </row>
    <row r="107" spans="1:29" ht="15" customHeight="1">
      <c r="A107" s="24" t="s">
        <v>90</v>
      </c>
      <c r="B107" s="16" t="s">
        <v>91</v>
      </c>
      <c r="C107" s="16" t="s">
        <v>633</v>
      </c>
      <c r="D107" s="181">
        <v>0</v>
      </c>
      <c r="E107" s="181">
        <v>0</v>
      </c>
      <c r="F107" s="85">
        <v>3285</v>
      </c>
      <c r="G107" s="60">
        <v>123.00877491748086</v>
      </c>
      <c r="H107" s="60">
        <v>96.418645645494166</v>
      </c>
      <c r="I107" s="3">
        <v>86.294695775849718</v>
      </c>
      <c r="J107" s="60">
        <v>86.868146220452942</v>
      </c>
      <c r="K107" s="3">
        <v>135.5069304883971</v>
      </c>
      <c r="L107" s="60">
        <v>119.62479887106173</v>
      </c>
      <c r="M107" s="51">
        <v>97.488733178685251</v>
      </c>
      <c r="N107" s="60">
        <v>90.143829210187846</v>
      </c>
      <c r="O107" s="4">
        <v>407.75184638095516</v>
      </c>
      <c r="P107" s="60">
        <v>101.69109706088557</v>
      </c>
      <c r="Q107" s="56">
        <v>111.92273170689819</v>
      </c>
      <c r="R107" s="60">
        <v>116.39944091146471</v>
      </c>
      <c r="S107" s="5">
        <v>101.85765965325783</v>
      </c>
    </row>
    <row r="108" spans="1:29" ht="15" customHeight="1" thickBot="1">
      <c r="A108" s="24" t="s">
        <v>159</v>
      </c>
      <c r="B108" s="16" t="s">
        <v>23</v>
      </c>
      <c r="C108" s="16" t="s">
        <v>632</v>
      </c>
      <c r="D108" s="181" t="s">
        <v>650</v>
      </c>
      <c r="E108" s="181" t="s">
        <v>691</v>
      </c>
      <c r="F108" s="85">
        <v>64892</v>
      </c>
      <c r="G108" s="60">
        <v>120.54174406727995</v>
      </c>
      <c r="H108" s="60">
        <v>95.81797992988443</v>
      </c>
      <c r="I108" s="3">
        <v>136.74291693154464</v>
      </c>
      <c r="J108" s="60">
        <v>146.68391471135016</v>
      </c>
      <c r="K108" s="3">
        <v>90.9912519199803</v>
      </c>
      <c r="L108" s="60">
        <v>76.548876712694849</v>
      </c>
      <c r="M108" s="51">
        <v>121.75632043531002</v>
      </c>
      <c r="N108" s="60">
        <v>103.75528995149743</v>
      </c>
      <c r="O108" s="4">
        <v>77.139145457405263</v>
      </c>
      <c r="P108" s="60">
        <v>88.532719532155397</v>
      </c>
      <c r="Q108" s="56">
        <v>100.24825175561176</v>
      </c>
      <c r="R108" s="60">
        <v>97.506020774577493</v>
      </c>
      <c r="S108" s="5">
        <v>101.47413360202661</v>
      </c>
    </row>
    <row r="109" spans="1:29" ht="15" customHeight="1" thickTop="1">
      <c r="A109" s="24" t="s">
        <v>178</v>
      </c>
      <c r="B109" s="16" t="s">
        <v>179</v>
      </c>
      <c r="C109" s="16" t="s">
        <v>632</v>
      </c>
      <c r="D109" s="181">
        <v>0</v>
      </c>
      <c r="E109" s="181">
        <v>0</v>
      </c>
      <c r="F109" s="85">
        <v>1807</v>
      </c>
      <c r="G109" s="60">
        <v>142.46106835097336</v>
      </c>
      <c r="H109" s="60">
        <v>101.15483520491046</v>
      </c>
      <c r="I109" s="3">
        <v>117.09486987207842</v>
      </c>
      <c r="J109" s="60">
        <v>123.3874930083896</v>
      </c>
      <c r="K109" s="3">
        <v>100.6131459785163</v>
      </c>
      <c r="L109" s="60">
        <v>85.859572917056681</v>
      </c>
      <c r="M109" s="51">
        <v>121.81267383025548</v>
      </c>
      <c r="N109" s="60">
        <v>103.78689803906001</v>
      </c>
      <c r="O109" s="4">
        <v>224.29454685247669</v>
      </c>
      <c r="P109" s="60">
        <v>94.389500961117889</v>
      </c>
      <c r="Q109" s="56">
        <v>101.92963066163944</v>
      </c>
      <c r="R109" s="60">
        <v>100.22708400081399</v>
      </c>
      <c r="S109" s="5">
        <v>101.46756402189142</v>
      </c>
      <c r="W109" s="559" t="s">
        <v>723</v>
      </c>
      <c r="X109" s="560"/>
      <c r="Y109" s="555" t="s">
        <v>736</v>
      </c>
      <c r="Z109" s="557" t="s">
        <v>738</v>
      </c>
      <c r="AC109" s="200" t="s">
        <v>737</v>
      </c>
    </row>
    <row r="110" spans="1:29" ht="15" customHeight="1" thickBot="1">
      <c r="A110" s="27" t="s">
        <v>549</v>
      </c>
      <c r="B110" s="19" t="s">
        <v>550</v>
      </c>
      <c r="C110" s="19" t="s">
        <v>635</v>
      </c>
      <c r="D110" s="182" t="s">
        <v>650</v>
      </c>
      <c r="E110" s="182">
        <v>0</v>
      </c>
      <c r="F110" s="87">
        <v>7951</v>
      </c>
      <c r="G110" s="60">
        <v>126.39207257676141</v>
      </c>
      <c r="H110" s="60">
        <v>97.242401420362981</v>
      </c>
      <c r="I110" s="3">
        <v>95.845213759608313</v>
      </c>
      <c r="J110" s="60">
        <v>98.192065272456333</v>
      </c>
      <c r="K110" s="3">
        <v>133.75821264948124</v>
      </c>
      <c r="L110" s="60">
        <v>117.9326392561001</v>
      </c>
      <c r="M110" s="51">
        <v>104.94240949615359</v>
      </c>
      <c r="N110" s="60">
        <v>94.324525935444413</v>
      </c>
      <c r="O110" s="4">
        <v>167.33259768179121</v>
      </c>
      <c r="P110" s="60">
        <v>92.12241675695256</v>
      </c>
      <c r="Q110" s="56">
        <v>107.12604320517397</v>
      </c>
      <c r="R110" s="60">
        <v>108.63670959435234</v>
      </c>
      <c r="S110" s="5">
        <v>101.40845970594478</v>
      </c>
      <c r="W110" s="561"/>
      <c r="X110" s="562"/>
      <c r="Y110" s="556"/>
      <c r="Z110" s="558"/>
    </row>
    <row r="111" spans="1:29" ht="15" customHeight="1" thickTop="1">
      <c r="A111" s="24" t="s">
        <v>123</v>
      </c>
      <c r="B111" s="16" t="s">
        <v>124</v>
      </c>
      <c r="C111" s="16" t="s">
        <v>635</v>
      </c>
      <c r="D111" s="181">
        <v>0</v>
      </c>
      <c r="E111" s="181">
        <v>0</v>
      </c>
      <c r="F111" s="85">
        <v>2418</v>
      </c>
      <c r="G111" s="60">
        <v>142.77057847465844</v>
      </c>
      <c r="H111" s="60">
        <v>101.23019385716104</v>
      </c>
      <c r="I111" s="3">
        <v>92.272393564445792</v>
      </c>
      <c r="J111" s="60">
        <v>93.9558210450557</v>
      </c>
      <c r="K111" s="3">
        <v>120.98125983214487</v>
      </c>
      <c r="L111" s="60">
        <v>105.56892735322926</v>
      </c>
      <c r="M111" s="51">
        <v>85.437917840780003</v>
      </c>
      <c r="N111" s="60">
        <v>83.384640579769268</v>
      </c>
      <c r="O111" s="4">
        <v>222.82761064023026</v>
      </c>
      <c r="P111" s="60">
        <v>94.331116935224799</v>
      </c>
      <c r="Q111" s="56">
        <v>119.91721254310522</v>
      </c>
      <c r="R111" s="60">
        <v>129.33732643998533</v>
      </c>
      <c r="S111" s="5">
        <v>101.30133770173758</v>
      </c>
      <c r="W111" s="552" t="s">
        <v>630</v>
      </c>
      <c r="X111" s="188" t="s">
        <v>638</v>
      </c>
      <c r="Y111" s="189">
        <v>101.72294017971754</v>
      </c>
      <c r="Z111" s="189">
        <v>108.87</v>
      </c>
      <c r="AA111" s="38">
        <f>Z111-Y111</f>
        <v>7.1470598202824647</v>
      </c>
    </row>
    <row r="112" spans="1:29" ht="15" customHeight="1">
      <c r="A112" s="24" t="s">
        <v>264</v>
      </c>
      <c r="B112" s="16" t="s">
        <v>20</v>
      </c>
      <c r="C112" s="16" t="s">
        <v>634</v>
      </c>
      <c r="D112" s="181" t="s">
        <v>650</v>
      </c>
      <c r="E112" s="181" t="s">
        <v>691</v>
      </c>
      <c r="F112" s="85">
        <v>23119</v>
      </c>
      <c r="G112" s="60">
        <v>134.55381462042098</v>
      </c>
      <c r="H112" s="60">
        <v>99.229599361109294</v>
      </c>
      <c r="I112" s="3">
        <v>120.47056895302509</v>
      </c>
      <c r="J112" s="60">
        <v>127.39001341634747</v>
      </c>
      <c r="K112" s="3">
        <v>95.844717562265984</v>
      </c>
      <c r="L112" s="60">
        <v>81.245368261938268</v>
      </c>
      <c r="M112" s="51">
        <v>111.16260043751427</v>
      </c>
      <c r="N112" s="60">
        <v>97.813372350477607</v>
      </c>
      <c r="O112" s="4">
        <v>138.19466247445465</v>
      </c>
      <c r="P112" s="60">
        <v>90.962727637947808</v>
      </c>
      <c r="Q112" s="56">
        <v>108.65738037943336</v>
      </c>
      <c r="R112" s="60">
        <v>111.1149524561535</v>
      </c>
      <c r="S112" s="5">
        <v>101.29267224732899</v>
      </c>
      <c r="W112" s="553"/>
      <c r="X112" s="190" t="s">
        <v>633</v>
      </c>
      <c r="Y112" s="191">
        <v>100.3672879499487</v>
      </c>
      <c r="Z112" s="191">
        <v>102.66</v>
      </c>
      <c r="AA112" s="38">
        <f t="shared" ref="AA112:AA122" si="1">Z112-Y112</f>
        <v>2.2927120500512927</v>
      </c>
    </row>
    <row r="113" spans="1:27" ht="15" customHeight="1">
      <c r="A113" s="24" t="s">
        <v>462</v>
      </c>
      <c r="B113" s="16" t="s">
        <v>463</v>
      </c>
      <c r="C113" s="16" t="s">
        <v>634</v>
      </c>
      <c r="D113" s="181">
        <v>0</v>
      </c>
      <c r="E113" s="181">
        <v>0</v>
      </c>
      <c r="F113" s="85">
        <v>4951</v>
      </c>
      <c r="G113" s="60">
        <v>115.01050550312989</v>
      </c>
      <c r="H113" s="60">
        <v>94.471249559620588</v>
      </c>
      <c r="I113" s="3">
        <v>117.60245674118427</v>
      </c>
      <c r="J113" s="60">
        <v>123.98933184345481</v>
      </c>
      <c r="K113" s="3">
        <v>110.79770858716896</v>
      </c>
      <c r="L113" s="60">
        <v>95.714739461874743</v>
      </c>
      <c r="M113" s="51">
        <v>122.26908587397389</v>
      </c>
      <c r="N113" s="60">
        <v>104.04289524839271</v>
      </c>
      <c r="O113" s="4">
        <v>130.92474380275738</v>
      </c>
      <c r="P113" s="60">
        <v>90.673385050025033</v>
      </c>
      <c r="Q113" s="56">
        <v>100.83947418397484</v>
      </c>
      <c r="R113" s="60">
        <v>98.462826883288457</v>
      </c>
      <c r="S113" s="5">
        <v>101.22573800777604</v>
      </c>
      <c r="W113" s="553"/>
      <c r="X113" s="190" t="s">
        <v>639</v>
      </c>
      <c r="Y113" s="191">
        <v>97.680106516113881</v>
      </c>
      <c r="Z113" s="191">
        <v>98.33</v>
      </c>
      <c r="AA113" s="38">
        <f t="shared" si="1"/>
        <v>0.64989348388611745</v>
      </c>
    </row>
    <row r="114" spans="1:27" ht="15" customHeight="1">
      <c r="A114" s="24" t="s">
        <v>136</v>
      </c>
      <c r="B114" s="16" t="s">
        <v>137</v>
      </c>
      <c r="C114" s="16" t="s">
        <v>637</v>
      </c>
      <c r="D114" s="181" t="s">
        <v>650</v>
      </c>
      <c r="E114" s="181">
        <v>0</v>
      </c>
      <c r="F114" s="85">
        <v>5227</v>
      </c>
      <c r="G114" s="60">
        <v>109.21426071224124</v>
      </c>
      <c r="H114" s="60">
        <v>93.059996220455886</v>
      </c>
      <c r="I114" s="3">
        <v>93.090446188441632</v>
      </c>
      <c r="J114" s="60">
        <v>94.925774895743302</v>
      </c>
      <c r="K114" s="3">
        <v>150.27689343572274</v>
      </c>
      <c r="L114" s="60">
        <v>133.9170616122245</v>
      </c>
      <c r="M114" s="51">
        <v>109.72885658629413</v>
      </c>
      <c r="N114" s="60">
        <v>97.009198950888845</v>
      </c>
      <c r="O114" s="4">
        <v>188.67277509158052</v>
      </c>
      <c r="P114" s="60">
        <v>92.971755303547042</v>
      </c>
      <c r="Q114" s="56">
        <v>98.598596979886494</v>
      </c>
      <c r="R114" s="60">
        <v>94.836298363930382</v>
      </c>
      <c r="S114" s="5">
        <v>101.120014224465</v>
      </c>
      <c r="W114" s="553"/>
      <c r="X114" s="190" t="s">
        <v>643</v>
      </c>
      <c r="Y114" s="191">
        <v>96.530391610634354</v>
      </c>
      <c r="Z114" s="191">
        <v>100.01</v>
      </c>
      <c r="AA114" s="38">
        <f t="shared" si="1"/>
        <v>3.4796083893656515</v>
      </c>
    </row>
    <row r="115" spans="1:27" ht="15" customHeight="1">
      <c r="A115" s="24" t="s">
        <v>102</v>
      </c>
      <c r="B115" s="16" t="s">
        <v>605</v>
      </c>
      <c r="C115" s="16" t="s">
        <v>637</v>
      </c>
      <c r="D115" s="181">
        <v>0</v>
      </c>
      <c r="E115" s="181">
        <v>0</v>
      </c>
      <c r="F115" s="85">
        <v>2014</v>
      </c>
      <c r="G115" s="60">
        <v>114.63275092163759</v>
      </c>
      <c r="H115" s="60">
        <v>94.379274939198453</v>
      </c>
      <c r="I115" s="3">
        <v>107.39158302480253</v>
      </c>
      <c r="J115" s="60">
        <v>111.88243799631803</v>
      </c>
      <c r="K115" s="3">
        <v>97.905582969985502</v>
      </c>
      <c r="L115" s="60">
        <v>83.239579756330286</v>
      </c>
      <c r="M115" s="51">
        <v>104.11447115504674</v>
      </c>
      <c r="N115" s="60">
        <v>93.86014313104657</v>
      </c>
      <c r="O115" s="4">
        <v>205.87288137805373</v>
      </c>
      <c r="P115" s="60">
        <v>93.65631911921254</v>
      </c>
      <c r="Q115" s="56">
        <v>119.91721254310522</v>
      </c>
      <c r="R115" s="60">
        <v>129.33732643998533</v>
      </c>
      <c r="S115" s="5">
        <v>101.05918023034853</v>
      </c>
      <c r="W115" s="553"/>
      <c r="X115" s="190" t="s">
        <v>635</v>
      </c>
      <c r="Y115" s="191">
        <v>96.253637589636497</v>
      </c>
      <c r="Z115" s="191">
        <v>100.82</v>
      </c>
      <c r="AA115" s="38">
        <f t="shared" si="1"/>
        <v>4.5663624103634959</v>
      </c>
    </row>
    <row r="116" spans="1:27" ht="15.75" customHeight="1">
      <c r="A116" s="24" t="s">
        <v>362</v>
      </c>
      <c r="B116" s="16" t="s">
        <v>624</v>
      </c>
      <c r="C116" s="16" t="s">
        <v>638</v>
      </c>
      <c r="D116" s="182">
        <v>0</v>
      </c>
      <c r="E116" s="182">
        <v>0</v>
      </c>
      <c r="F116" s="85">
        <v>54</v>
      </c>
      <c r="G116" s="60">
        <v>57.811620640491775</v>
      </c>
      <c r="H116" s="60">
        <v>80.544626345606972</v>
      </c>
      <c r="I116" s="3">
        <v>82.467184106952601</v>
      </c>
      <c r="J116" s="60">
        <v>82.329917782697351</v>
      </c>
      <c r="K116" s="3">
        <v>142.51622352526257</v>
      </c>
      <c r="L116" s="60">
        <v>126.40739257626959</v>
      </c>
      <c r="M116" s="51">
        <v>87.009052735896759</v>
      </c>
      <c r="N116" s="60">
        <v>84.265875319673015</v>
      </c>
      <c r="O116" s="4">
        <v>656.87146759452503</v>
      </c>
      <c r="P116" s="60">
        <v>111.60605198120609</v>
      </c>
      <c r="Q116" s="56">
        <v>114.83272273127756</v>
      </c>
      <c r="R116" s="60">
        <v>121.10883124384623</v>
      </c>
      <c r="S116" s="5">
        <v>101.04378254154987</v>
      </c>
      <c r="W116" s="553"/>
      <c r="X116" s="190" t="s">
        <v>637</v>
      </c>
      <c r="Y116" s="191">
        <v>95.45537683823531</v>
      </c>
      <c r="Z116" s="191">
        <v>99.08</v>
      </c>
      <c r="AA116" s="38">
        <f t="shared" si="1"/>
        <v>3.6246231617646885</v>
      </c>
    </row>
    <row r="117" spans="1:27" ht="15" customHeight="1">
      <c r="A117" s="24" t="s">
        <v>96</v>
      </c>
      <c r="B117" s="16" t="s">
        <v>97</v>
      </c>
      <c r="C117" s="16" t="s">
        <v>638</v>
      </c>
      <c r="D117" s="182" t="s">
        <v>650</v>
      </c>
      <c r="E117" s="182">
        <v>0</v>
      </c>
      <c r="F117" s="85">
        <v>16175</v>
      </c>
      <c r="G117" s="60">
        <v>98.765946567568079</v>
      </c>
      <c r="H117" s="60">
        <v>90.516070151548234</v>
      </c>
      <c r="I117" s="3">
        <v>87.068396149146992</v>
      </c>
      <c r="J117" s="60">
        <v>87.785512211765919</v>
      </c>
      <c r="K117" s="3">
        <v>144.69464590326189</v>
      </c>
      <c r="L117" s="60">
        <v>128.51535893330316</v>
      </c>
      <c r="M117" s="51">
        <v>78.400417527533989</v>
      </c>
      <c r="N117" s="60">
        <v>79.437373048896291</v>
      </c>
      <c r="O117" s="4">
        <v>114.66045053463525</v>
      </c>
      <c r="P117" s="60">
        <v>90.026066569936077</v>
      </c>
      <c r="Q117" s="56">
        <v>119.91721254310522</v>
      </c>
      <c r="R117" s="60">
        <v>129.33732643998533</v>
      </c>
      <c r="S117" s="5">
        <v>100.93628455923917</v>
      </c>
      <c r="W117" s="553"/>
      <c r="X117" s="190" t="s">
        <v>632</v>
      </c>
      <c r="Y117" s="191">
        <v>94.692139173189219</v>
      </c>
      <c r="Z117" s="191">
        <v>98.3</v>
      </c>
      <c r="AA117" s="38">
        <f t="shared" si="1"/>
        <v>3.6078608268107786</v>
      </c>
    </row>
    <row r="118" spans="1:27" ht="15" customHeight="1">
      <c r="A118" s="24" t="s">
        <v>201</v>
      </c>
      <c r="B118" s="16" t="s">
        <v>609</v>
      </c>
      <c r="C118" s="16" t="s">
        <v>641</v>
      </c>
      <c r="D118" s="181">
        <v>0</v>
      </c>
      <c r="E118" s="181">
        <v>0</v>
      </c>
      <c r="F118" s="85">
        <v>404</v>
      </c>
      <c r="G118" s="60">
        <v>137.72768446705393</v>
      </c>
      <c r="H118" s="60">
        <v>100.0023642426367</v>
      </c>
      <c r="I118" s="3">
        <v>88.929144088837063</v>
      </c>
      <c r="J118" s="60">
        <v>89.991775692036342</v>
      </c>
      <c r="K118" s="3">
        <v>122.46658584525541</v>
      </c>
      <c r="L118" s="60">
        <v>107.00621394029571</v>
      </c>
      <c r="M118" s="51">
        <v>121.95188831463291</v>
      </c>
      <c r="N118" s="60">
        <v>103.86498212993754</v>
      </c>
      <c r="O118" s="4">
        <v>819.06195342033357</v>
      </c>
      <c r="P118" s="60">
        <v>118.06122940815452</v>
      </c>
      <c r="Q118" s="56">
        <v>93.439492013587582</v>
      </c>
      <c r="R118" s="60">
        <v>86.487049569525112</v>
      </c>
      <c r="S118" s="5">
        <v>100.90226916376432</v>
      </c>
      <c r="W118" s="553"/>
      <c r="X118" s="190" t="s">
        <v>634</v>
      </c>
      <c r="Y118" s="191">
        <v>94.428084778201821</v>
      </c>
      <c r="Z118" s="191">
        <v>98.24</v>
      </c>
      <c r="AA118" s="38">
        <f t="shared" si="1"/>
        <v>3.8119152217981735</v>
      </c>
    </row>
    <row r="119" spans="1:27" ht="15" customHeight="1">
      <c r="A119" s="24" t="s">
        <v>496</v>
      </c>
      <c r="B119" s="16" t="s">
        <v>497</v>
      </c>
      <c r="C119" s="16" t="s">
        <v>635</v>
      </c>
      <c r="D119" s="185">
        <v>0</v>
      </c>
      <c r="E119" s="185">
        <v>0</v>
      </c>
      <c r="F119" s="85">
        <v>148</v>
      </c>
      <c r="G119" s="60">
        <v>224.44511542779159</v>
      </c>
      <c r="H119" s="60">
        <v>121.11607983303067</v>
      </c>
      <c r="I119" s="3">
        <v>91.503234013688242</v>
      </c>
      <c r="J119" s="60">
        <v>93.043839045161491</v>
      </c>
      <c r="K119" s="3">
        <v>123.28006778358208</v>
      </c>
      <c r="L119" s="60">
        <v>107.79338569145168</v>
      </c>
      <c r="M119" s="51">
        <v>87.705125157783939</v>
      </c>
      <c r="N119" s="60">
        <v>84.656295774060766</v>
      </c>
      <c r="O119" s="4">
        <v>360.06287853329513</v>
      </c>
      <c r="P119" s="60">
        <v>99.793077289890476</v>
      </c>
      <c r="Q119" s="56">
        <v>100.93431779753166</v>
      </c>
      <c r="R119" s="60">
        <v>98.61631725251317</v>
      </c>
      <c r="S119" s="5">
        <v>100.83649914768472</v>
      </c>
      <c r="W119" s="553"/>
      <c r="X119" s="190" t="s">
        <v>642</v>
      </c>
      <c r="Y119" s="191">
        <v>92.318436027669605</v>
      </c>
      <c r="Z119" s="191">
        <v>91.14</v>
      </c>
      <c r="AA119" s="38">
        <f t="shared" si="1"/>
        <v>-1.1784360276696049</v>
      </c>
    </row>
    <row r="120" spans="1:27" ht="15" customHeight="1">
      <c r="A120" s="24" t="s">
        <v>235</v>
      </c>
      <c r="B120" s="16" t="s">
        <v>236</v>
      </c>
      <c r="C120" s="16" t="s">
        <v>638</v>
      </c>
      <c r="D120" s="181">
        <v>0</v>
      </c>
      <c r="E120" s="181">
        <v>0</v>
      </c>
      <c r="F120" s="85">
        <v>897</v>
      </c>
      <c r="G120" s="60">
        <v>83.741832839535874</v>
      </c>
      <c r="H120" s="60">
        <v>86.858041301558103</v>
      </c>
      <c r="I120" s="3">
        <v>82.467184106952601</v>
      </c>
      <c r="J120" s="60">
        <v>82.329917782697351</v>
      </c>
      <c r="K120" s="3">
        <v>142.51622352526257</v>
      </c>
      <c r="L120" s="60">
        <v>126.40739257626959</v>
      </c>
      <c r="M120" s="51">
        <v>92.920024491490011</v>
      </c>
      <c r="N120" s="60">
        <v>87.581283610717023</v>
      </c>
      <c r="O120" s="4">
        <v>170.49007709267619</v>
      </c>
      <c r="P120" s="60">
        <v>92.248084361408033</v>
      </c>
      <c r="Q120" s="56">
        <v>119.91721254310522</v>
      </c>
      <c r="R120" s="60">
        <v>129.33732643998533</v>
      </c>
      <c r="S120" s="5">
        <v>100.79367434543924</v>
      </c>
      <c r="W120" s="553"/>
      <c r="X120" s="190" t="s">
        <v>636</v>
      </c>
      <c r="Y120" s="191">
        <v>87.427263630311487</v>
      </c>
      <c r="Z120" s="191">
        <v>98.14</v>
      </c>
      <c r="AA120" s="38">
        <f t="shared" si="1"/>
        <v>10.712736369688514</v>
      </c>
    </row>
    <row r="121" spans="1:27" ht="15" customHeight="1">
      <c r="A121" s="24" t="s">
        <v>308</v>
      </c>
      <c r="B121" s="16" t="s">
        <v>309</v>
      </c>
      <c r="C121" s="16" t="s">
        <v>638</v>
      </c>
      <c r="D121" s="183">
        <v>0</v>
      </c>
      <c r="E121" s="183">
        <v>0</v>
      </c>
      <c r="F121" s="85">
        <v>855</v>
      </c>
      <c r="G121" s="60">
        <v>96.32956716566936</v>
      </c>
      <c r="H121" s="60">
        <v>89.922867364149312</v>
      </c>
      <c r="I121" s="3">
        <v>82.467184106952601</v>
      </c>
      <c r="J121" s="60">
        <v>82.329917782697351</v>
      </c>
      <c r="K121" s="3">
        <v>142.51622352526257</v>
      </c>
      <c r="L121" s="60">
        <v>126.40739257626959</v>
      </c>
      <c r="M121" s="51">
        <v>84.456787188977117</v>
      </c>
      <c r="N121" s="60">
        <v>82.83433365358465</v>
      </c>
      <c r="O121" s="4">
        <v>416.0185961431992</v>
      </c>
      <c r="P121" s="60">
        <v>102.02011350218768</v>
      </c>
      <c r="Q121" s="56">
        <v>114.83272273127756</v>
      </c>
      <c r="R121" s="60">
        <v>121.10883124384623</v>
      </c>
      <c r="S121" s="5">
        <v>100.77057602045579</v>
      </c>
      <c r="W121" s="553"/>
      <c r="X121" s="190" t="s">
        <v>640</v>
      </c>
      <c r="Y121" s="191">
        <v>85.078750654956764</v>
      </c>
      <c r="Z121" s="191">
        <v>84.24</v>
      </c>
      <c r="AA121" s="38">
        <f t="shared" si="1"/>
        <v>-0.83875065495676893</v>
      </c>
    </row>
    <row r="122" spans="1:27" ht="15" customHeight="1">
      <c r="A122" s="24" t="s">
        <v>299</v>
      </c>
      <c r="B122" s="16" t="s">
        <v>300</v>
      </c>
      <c r="C122" s="16" t="s">
        <v>633</v>
      </c>
      <c r="D122" s="181">
        <v>0</v>
      </c>
      <c r="E122" s="181">
        <v>0</v>
      </c>
      <c r="F122" s="85">
        <v>219</v>
      </c>
      <c r="G122" s="60">
        <v>68.013671341755028</v>
      </c>
      <c r="H122" s="60">
        <v>83.028592885653325</v>
      </c>
      <c r="I122" s="3">
        <v>94.128405289618442</v>
      </c>
      <c r="J122" s="60">
        <v>96.156468860301516</v>
      </c>
      <c r="K122" s="3">
        <v>142.05744520646579</v>
      </c>
      <c r="L122" s="60">
        <v>125.96345237847918</v>
      </c>
      <c r="M122" s="51">
        <v>98.229740176718025</v>
      </c>
      <c r="N122" s="60">
        <v>90.559453044403398</v>
      </c>
      <c r="O122" s="4">
        <v>532.79574593778148</v>
      </c>
      <c r="P122" s="60">
        <v>106.66784124959055</v>
      </c>
      <c r="Q122" s="56">
        <v>103.08083590205324</v>
      </c>
      <c r="R122" s="60">
        <v>102.09013951692094</v>
      </c>
      <c r="S122" s="5">
        <v>100.74432465589149</v>
      </c>
      <c r="W122" s="553"/>
      <c r="X122" s="190"/>
      <c r="Y122" s="191"/>
      <c r="Z122" s="191"/>
      <c r="AA122" s="38">
        <f t="shared" si="1"/>
        <v>0</v>
      </c>
    </row>
    <row r="123" spans="1:27" ht="15" customHeight="1" thickBot="1">
      <c r="A123" s="27" t="s">
        <v>498</v>
      </c>
      <c r="B123" s="18" t="s">
        <v>626</v>
      </c>
      <c r="C123" s="18" t="s">
        <v>635</v>
      </c>
      <c r="D123" s="181">
        <v>0</v>
      </c>
      <c r="E123" s="181">
        <v>0</v>
      </c>
      <c r="F123" s="85">
        <v>2168</v>
      </c>
      <c r="G123" s="60">
        <v>151.97537596364572</v>
      </c>
      <c r="H123" s="60">
        <v>103.47135199683936</v>
      </c>
      <c r="I123" s="3">
        <v>89.670394856796392</v>
      </c>
      <c r="J123" s="60">
        <v>90.870666628410802</v>
      </c>
      <c r="K123" s="3">
        <v>127.85042018979719</v>
      </c>
      <c r="L123" s="60">
        <v>112.21592064582401</v>
      </c>
      <c r="M123" s="51">
        <v>111.19573762694478</v>
      </c>
      <c r="N123" s="60">
        <v>97.831958687398583</v>
      </c>
      <c r="O123" s="4">
        <v>289.80409884919209</v>
      </c>
      <c r="P123" s="60">
        <v>96.996779551755239</v>
      </c>
      <c r="Q123" s="56">
        <v>103.56486537813632</v>
      </c>
      <c r="R123" s="60">
        <v>102.87346967710228</v>
      </c>
      <c r="S123" s="5">
        <v>100.71002453122171</v>
      </c>
      <c r="W123" s="554"/>
      <c r="X123" s="192" t="s">
        <v>641</v>
      </c>
      <c r="Y123" s="204">
        <v>96.994740707093655</v>
      </c>
      <c r="Z123" s="193">
        <v>98.11</v>
      </c>
    </row>
    <row r="124" spans="1:27" ht="15" customHeight="1" thickTop="1">
      <c r="A124" s="24" t="s">
        <v>240</v>
      </c>
      <c r="B124" s="16" t="s">
        <v>34</v>
      </c>
      <c r="C124" s="16" t="s">
        <v>637</v>
      </c>
      <c r="D124" s="181" t="s">
        <v>650</v>
      </c>
      <c r="E124" s="181" t="s">
        <v>691</v>
      </c>
      <c r="F124" s="85">
        <v>38987</v>
      </c>
      <c r="G124" s="60">
        <v>92.495605601448261</v>
      </c>
      <c r="H124" s="60">
        <v>88.989385212353127</v>
      </c>
      <c r="I124" s="3">
        <v>96.352800628714164</v>
      </c>
      <c r="J124" s="60">
        <v>98.793904107521541</v>
      </c>
      <c r="K124" s="3">
        <v>150.26761561748577</v>
      </c>
      <c r="L124" s="60">
        <v>133.90808386350704</v>
      </c>
      <c r="M124" s="51">
        <v>79.896878140747162</v>
      </c>
      <c r="N124" s="60">
        <v>80.27672368858984</v>
      </c>
      <c r="O124" s="4">
        <v>100.22168962739012</v>
      </c>
      <c r="P124" s="60">
        <v>89.451404233813264</v>
      </c>
      <c r="Q124" s="56">
        <v>109.68427707276022</v>
      </c>
      <c r="R124" s="60">
        <v>112.77683296347894</v>
      </c>
      <c r="S124" s="5">
        <v>100.69938901154396</v>
      </c>
    </row>
    <row r="125" spans="1:27" ht="15" customHeight="1">
      <c r="A125" s="24" t="s">
        <v>425</v>
      </c>
      <c r="B125" s="16" t="s">
        <v>426</v>
      </c>
      <c r="C125" s="16" t="s">
        <v>635</v>
      </c>
      <c r="D125" s="181">
        <v>0</v>
      </c>
      <c r="E125" s="181">
        <v>0</v>
      </c>
      <c r="F125" s="85">
        <v>3462</v>
      </c>
      <c r="G125" s="60">
        <v>138.0677528237627</v>
      </c>
      <c r="H125" s="60">
        <v>100.08516312730491</v>
      </c>
      <c r="I125" s="3">
        <v>88.901622511354518</v>
      </c>
      <c r="J125" s="60">
        <v>89.959143732583897</v>
      </c>
      <c r="K125" s="3">
        <v>141.87660685754361</v>
      </c>
      <c r="L125" s="60">
        <v>125.78846282666437</v>
      </c>
      <c r="M125" s="51">
        <v>97.060338507947549</v>
      </c>
      <c r="N125" s="60">
        <v>89.903546681031969</v>
      </c>
      <c r="O125" s="4">
        <v>213.77035352624978</v>
      </c>
      <c r="P125" s="60">
        <v>93.970638320375429</v>
      </c>
      <c r="Q125" s="56">
        <v>104.44402382786583</v>
      </c>
      <c r="R125" s="60">
        <v>104.29625767510676</v>
      </c>
      <c r="S125" s="5">
        <v>100.66720206051122</v>
      </c>
    </row>
    <row r="126" spans="1:27" ht="15" customHeight="1">
      <c r="A126" s="24" t="s">
        <v>75</v>
      </c>
      <c r="B126" s="16" t="s">
        <v>76</v>
      </c>
      <c r="C126" s="16" t="s">
        <v>633</v>
      </c>
      <c r="D126" s="181">
        <v>0</v>
      </c>
      <c r="E126" s="181">
        <v>0</v>
      </c>
      <c r="F126" s="85">
        <v>5596</v>
      </c>
      <c r="G126" s="60">
        <v>127.0389635026562</v>
      </c>
      <c r="H126" s="60">
        <v>97.399904599089908</v>
      </c>
      <c r="I126" s="3">
        <v>88.019505525238529</v>
      </c>
      <c r="J126" s="60">
        <v>88.913229640577399</v>
      </c>
      <c r="K126" s="3">
        <v>152.9588158103567</v>
      </c>
      <c r="L126" s="60">
        <v>136.51224342590754</v>
      </c>
      <c r="M126" s="51">
        <v>89.831310010093844</v>
      </c>
      <c r="N126" s="60">
        <v>85.848852798372405</v>
      </c>
      <c r="O126" s="4">
        <v>160.54562948370727</v>
      </c>
      <c r="P126" s="60">
        <v>91.852295586240103</v>
      </c>
      <c r="Q126" s="56">
        <v>103.77451085461028</v>
      </c>
      <c r="R126" s="60">
        <v>103.21274989201105</v>
      </c>
      <c r="S126" s="5">
        <v>100.62321265703306</v>
      </c>
    </row>
    <row r="127" spans="1:27" ht="15" customHeight="1">
      <c r="A127" s="24" t="s">
        <v>258</v>
      </c>
      <c r="B127" s="16" t="s">
        <v>42</v>
      </c>
      <c r="C127" s="16" t="s">
        <v>633</v>
      </c>
      <c r="D127" s="182" t="s">
        <v>650</v>
      </c>
      <c r="E127" s="182" t="s">
        <v>691</v>
      </c>
      <c r="F127" s="85">
        <v>74752</v>
      </c>
      <c r="G127" s="60">
        <v>90.460549034677499</v>
      </c>
      <c r="H127" s="60">
        <v>88.493895377320825</v>
      </c>
      <c r="I127" s="3">
        <v>98.304299659451218</v>
      </c>
      <c r="J127" s="60">
        <v>101.10776992000521</v>
      </c>
      <c r="K127" s="3">
        <v>152.80039475054463</v>
      </c>
      <c r="L127" s="60">
        <v>136.35894612796289</v>
      </c>
      <c r="M127" s="51">
        <v>84.938191446338493</v>
      </c>
      <c r="N127" s="60">
        <v>83.104348759762317</v>
      </c>
      <c r="O127" s="4">
        <v>78.253419942668984</v>
      </c>
      <c r="P127" s="60">
        <v>88.577067629813996</v>
      </c>
      <c r="Q127" s="56">
        <v>105.29767582874518</v>
      </c>
      <c r="R127" s="60">
        <v>105.67776725588519</v>
      </c>
      <c r="S127" s="5">
        <v>100.5532991784584</v>
      </c>
    </row>
    <row r="128" spans="1:27" ht="15" customHeight="1">
      <c r="A128" s="24" t="s">
        <v>73</v>
      </c>
      <c r="B128" s="16" t="s">
        <v>74</v>
      </c>
      <c r="C128" s="16" t="s">
        <v>634</v>
      </c>
      <c r="D128" s="182" t="s">
        <v>650</v>
      </c>
      <c r="E128" s="182">
        <v>0</v>
      </c>
      <c r="F128" s="85">
        <v>12051</v>
      </c>
      <c r="G128" s="60">
        <v>113.22578508996556</v>
      </c>
      <c r="H128" s="60">
        <v>94.036710865445201</v>
      </c>
      <c r="I128" s="3">
        <v>108.33776437303868</v>
      </c>
      <c r="J128" s="60">
        <v>113.00431232964345</v>
      </c>
      <c r="K128" s="3">
        <v>99.426095823766204</v>
      </c>
      <c r="L128" s="60">
        <v>84.710915147289001</v>
      </c>
      <c r="M128" s="51">
        <v>128.36535559491747</v>
      </c>
      <c r="N128" s="60">
        <v>107.46223542002043</v>
      </c>
      <c r="O128" s="4">
        <v>254.05860632844278</v>
      </c>
      <c r="P128" s="60">
        <v>95.574109810924</v>
      </c>
      <c r="Q128" s="56">
        <v>106.59307781609354</v>
      </c>
      <c r="R128" s="60">
        <v>107.77418389245102</v>
      </c>
      <c r="S128" s="5">
        <v>100.42707791096217</v>
      </c>
    </row>
    <row r="129" spans="1:19" ht="15" customHeight="1">
      <c r="A129" s="24" t="s">
        <v>470</v>
      </c>
      <c r="B129" s="16" t="s">
        <v>471</v>
      </c>
      <c r="C129" s="16" t="s">
        <v>641</v>
      </c>
      <c r="D129" s="181">
        <v>0</v>
      </c>
      <c r="E129" s="181">
        <v>0</v>
      </c>
      <c r="F129" s="85">
        <v>637</v>
      </c>
      <c r="G129" s="60">
        <v>192.70540213497259</v>
      </c>
      <c r="H129" s="60">
        <v>113.38818393066424</v>
      </c>
      <c r="I129" s="3">
        <v>88.929144088837063</v>
      </c>
      <c r="J129" s="60">
        <v>89.991775692036342</v>
      </c>
      <c r="K129" s="3">
        <v>122.46658584525541</v>
      </c>
      <c r="L129" s="60">
        <v>107.00621394029571</v>
      </c>
      <c r="M129" s="51">
        <v>123.62246212716212</v>
      </c>
      <c r="N129" s="60">
        <v>104.80199122046812</v>
      </c>
      <c r="O129" s="4">
        <v>387.43252301640041</v>
      </c>
      <c r="P129" s="60">
        <v>100.88238848068802</v>
      </c>
      <c r="Q129" s="56">
        <v>93.439492013587582</v>
      </c>
      <c r="R129" s="60">
        <v>86.487049569525112</v>
      </c>
      <c r="S129" s="5">
        <v>100.42626713894626</v>
      </c>
    </row>
    <row r="130" spans="1:19" ht="15" customHeight="1">
      <c r="A130" s="24" t="s">
        <v>369</v>
      </c>
      <c r="B130" s="16" t="s">
        <v>9</v>
      </c>
      <c r="C130" s="16" t="s">
        <v>636</v>
      </c>
      <c r="D130" s="181" t="s">
        <v>650</v>
      </c>
      <c r="E130" s="181" t="s">
        <v>691</v>
      </c>
      <c r="F130" s="85">
        <v>10599</v>
      </c>
      <c r="G130" s="60">
        <v>124.75720725178964</v>
      </c>
      <c r="H130" s="60">
        <v>96.844349020544087</v>
      </c>
      <c r="I130" s="3">
        <v>108.45603704156819</v>
      </c>
      <c r="J130" s="60">
        <v>113.14454662130913</v>
      </c>
      <c r="K130" s="3">
        <v>100.94948356449555</v>
      </c>
      <c r="L130" s="60">
        <v>86.185032443643664</v>
      </c>
      <c r="M130" s="51">
        <v>124.5412777240532</v>
      </c>
      <c r="N130" s="60">
        <v>105.31734622025994</v>
      </c>
      <c r="O130" s="4">
        <v>246.51868440742052</v>
      </c>
      <c r="P130" s="60">
        <v>95.274021100185394</v>
      </c>
      <c r="Q130" s="56">
        <v>105.31859536394461</v>
      </c>
      <c r="R130" s="60">
        <v>105.71162243138255</v>
      </c>
      <c r="S130" s="5">
        <v>100.41281963955413</v>
      </c>
    </row>
    <row r="131" spans="1:19" ht="15" customHeight="1">
      <c r="A131" s="24" t="s">
        <v>157</v>
      </c>
      <c r="B131" s="16" t="s">
        <v>158</v>
      </c>
      <c r="C131" s="16" t="s">
        <v>641</v>
      </c>
      <c r="D131" s="181">
        <v>0</v>
      </c>
      <c r="E131" s="181">
        <v>0</v>
      </c>
      <c r="F131" s="85">
        <v>726</v>
      </c>
      <c r="G131" s="60">
        <v>105.14545947968615</v>
      </c>
      <c r="H131" s="60">
        <v>92.069335968344532</v>
      </c>
      <c r="I131" s="3">
        <v>88.929144088837063</v>
      </c>
      <c r="J131" s="60">
        <v>89.991775692036342</v>
      </c>
      <c r="K131" s="3">
        <v>122.46658584525541</v>
      </c>
      <c r="L131" s="60">
        <v>107.00621394029571</v>
      </c>
      <c r="M131" s="51">
        <v>213.41580455060759</v>
      </c>
      <c r="N131" s="60">
        <v>155.16622983648651</v>
      </c>
      <c r="O131" s="4">
        <v>200.71072620943818</v>
      </c>
      <c r="P131" s="60">
        <v>93.450865467913658</v>
      </c>
      <c r="Q131" s="56">
        <v>79.944808362070134</v>
      </c>
      <c r="R131" s="60">
        <v>64.647898797382325</v>
      </c>
      <c r="S131" s="5">
        <v>100.38871995040984</v>
      </c>
    </row>
    <row r="132" spans="1:19" ht="15" customHeight="1">
      <c r="A132" s="24" t="s">
        <v>358</v>
      </c>
      <c r="B132" s="16" t="s">
        <v>359</v>
      </c>
      <c r="C132" s="16" t="s">
        <v>638</v>
      </c>
      <c r="D132" s="181">
        <v>0</v>
      </c>
      <c r="E132" s="181">
        <v>0</v>
      </c>
      <c r="F132" s="85">
        <v>4123</v>
      </c>
      <c r="G132" s="60">
        <v>120.60223253231776</v>
      </c>
      <c r="H132" s="60">
        <v>95.832707490804509</v>
      </c>
      <c r="I132" s="3">
        <v>77.483381970400615</v>
      </c>
      <c r="J132" s="60">
        <v>76.420691491360031</v>
      </c>
      <c r="K132" s="3">
        <v>133.56633500693496</v>
      </c>
      <c r="L132" s="60">
        <v>117.74696745101797</v>
      </c>
      <c r="M132" s="51">
        <v>104.85893109372137</v>
      </c>
      <c r="N132" s="60">
        <v>94.277703687091602</v>
      </c>
      <c r="O132" s="4">
        <v>221.91749105967114</v>
      </c>
      <c r="P132" s="60">
        <v>94.294894197853154</v>
      </c>
      <c r="Q132" s="56">
        <v>116.28335761755656</v>
      </c>
      <c r="R132" s="60">
        <v>123.45646938156685</v>
      </c>
      <c r="S132" s="5">
        <v>100.33823894994902</v>
      </c>
    </row>
    <row r="133" spans="1:19" ht="15" customHeight="1">
      <c r="A133" s="26" t="s">
        <v>86</v>
      </c>
      <c r="B133" s="18" t="s">
        <v>87</v>
      </c>
      <c r="C133" s="18" t="s">
        <v>638</v>
      </c>
      <c r="D133" s="182">
        <v>0</v>
      </c>
      <c r="E133" s="182">
        <v>0</v>
      </c>
      <c r="F133" s="85">
        <v>2162</v>
      </c>
      <c r="G133" s="60">
        <v>129.66010536640957</v>
      </c>
      <c r="H133" s="60">
        <v>98.038092829763173</v>
      </c>
      <c r="I133" s="3">
        <v>81.810190427438826</v>
      </c>
      <c r="J133" s="60">
        <v>81.550929328129371</v>
      </c>
      <c r="K133" s="3">
        <v>136.49216718043013</v>
      </c>
      <c r="L133" s="60">
        <v>120.57817036664288</v>
      </c>
      <c r="M133" s="51">
        <v>91.270374147937773</v>
      </c>
      <c r="N133" s="60">
        <v>86.656010296534561</v>
      </c>
      <c r="O133" s="4">
        <v>355.39442265749824</v>
      </c>
      <c r="P133" s="60">
        <v>99.607272858547233</v>
      </c>
      <c r="Q133" s="56">
        <v>111.35169736145485</v>
      </c>
      <c r="R133" s="60">
        <v>115.47530623085613</v>
      </c>
      <c r="S133" s="5">
        <v>100.31763031841221</v>
      </c>
    </row>
    <row r="134" spans="1:19" ht="15" customHeight="1">
      <c r="A134" s="27" t="s">
        <v>319</v>
      </c>
      <c r="B134" s="19" t="s">
        <v>320</v>
      </c>
      <c r="C134" s="19" t="s">
        <v>635</v>
      </c>
      <c r="D134" s="181">
        <v>0</v>
      </c>
      <c r="E134" s="181">
        <v>0</v>
      </c>
      <c r="F134" s="87">
        <v>310</v>
      </c>
      <c r="G134" s="60">
        <v>180.91636576906836</v>
      </c>
      <c r="H134" s="60">
        <v>110.51782259549958</v>
      </c>
      <c r="I134" s="3">
        <v>91.503234013688242</v>
      </c>
      <c r="J134" s="60">
        <v>93.043839045161491</v>
      </c>
      <c r="K134" s="3">
        <v>123.28006778358208</v>
      </c>
      <c r="L134" s="60">
        <v>107.79338569145168</v>
      </c>
      <c r="M134" s="51">
        <v>87.04143422184238</v>
      </c>
      <c r="N134" s="60">
        <v>84.284037789638958</v>
      </c>
      <c r="O134" s="4">
        <v>538.70411363572157</v>
      </c>
      <c r="P134" s="60">
        <v>106.90299414157224</v>
      </c>
      <c r="Q134" s="56">
        <v>100.93431779753166</v>
      </c>
      <c r="R134" s="60">
        <v>98.61631725251317</v>
      </c>
      <c r="S134" s="5">
        <v>100.19306608597284</v>
      </c>
    </row>
    <row r="135" spans="1:19" ht="15" customHeight="1">
      <c r="A135" s="24" t="s">
        <v>352</v>
      </c>
      <c r="B135" s="16" t="s">
        <v>623</v>
      </c>
      <c r="C135" s="16" t="s">
        <v>637</v>
      </c>
      <c r="D135" s="182">
        <v>0</v>
      </c>
      <c r="E135" s="182">
        <v>0</v>
      </c>
      <c r="F135" s="85">
        <v>535</v>
      </c>
      <c r="G135" s="60">
        <v>139.57588205786249</v>
      </c>
      <c r="H135" s="60">
        <v>100.4523581810509</v>
      </c>
      <c r="I135" s="3">
        <v>90.018872402490047</v>
      </c>
      <c r="J135" s="60">
        <v>91.28385170649625</v>
      </c>
      <c r="K135" s="3">
        <v>124.36060208444837</v>
      </c>
      <c r="L135" s="60">
        <v>108.83897261566369</v>
      </c>
      <c r="M135" s="51">
        <v>69.050384251207674</v>
      </c>
      <c r="N135" s="60">
        <v>74.193027596469349</v>
      </c>
      <c r="O135" s="4">
        <v>1084.6488739600952</v>
      </c>
      <c r="P135" s="60">
        <v>128.63158244478257</v>
      </c>
      <c r="Q135" s="56">
        <v>100.19083107976441</v>
      </c>
      <c r="R135" s="60">
        <v>97.413093898360756</v>
      </c>
      <c r="S135" s="5">
        <v>100.13548107380392</v>
      </c>
    </row>
    <row r="136" spans="1:19" ht="15" customHeight="1">
      <c r="A136" s="27" t="s">
        <v>221</v>
      </c>
      <c r="B136" s="19" t="s">
        <v>222</v>
      </c>
      <c r="C136" s="19" t="s">
        <v>639</v>
      </c>
      <c r="D136" s="183" t="s">
        <v>650</v>
      </c>
      <c r="E136" s="183">
        <v>0</v>
      </c>
      <c r="F136" s="87">
        <v>7238</v>
      </c>
      <c r="G136" s="60">
        <v>98.815265029860171</v>
      </c>
      <c r="H136" s="60">
        <v>90.528078071693642</v>
      </c>
      <c r="I136" s="3">
        <v>106.88892418355208</v>
      </c>
      <c r="J136" s="60">
        <v>111.28644225673891</v>
      </c>
      <c r="K136" s="3">
        <v>132.01397397344064</v>
      </c>
      <c r="L136" s="60">
        <v>116.24481393587587</v>
      </c>
      <c r="M136" s="51">
        <v>116.06584787235707</v>
      </c>
      <c r="N136" s="60">
        <v>100.56355757732048</v>
      </c>
      <c r="O136" s="4">
        <v>138.87240572640414</v>
      </c>
      <c r="P136" s="60">
        <v>90.989701803041243</v>
      </c>
      <c r="Q136" s="56">
        <v>96.297155527039038</v>
      </c>
      <c r="R136" s="60">
        <v>91.111755560265379</v>
      </c>
      <c r="S136" s="5">
        <v>100.12072486748924</v>
      </c>
    </row>
    <row r="137" spans="1:19" ht="15" customHeight="1">
      <c r="A137" s="24" t="s">
        <v>522</v>
      </c>
      <c r="B137" s="16" t="s">
        <v>523</v>
      </c>
      <c r="C137" s="16" t="s">
        <v>638</v>
      </c>
      <c r="D137" s="181">
        <v>0</v>
      </c>
      <c r="E137" s="181">
        <v>0</v>
      </c>
      <c r="F137" s="85">
        <v>1183</v>
      </c>
      <c r="G137" s="60">
        <v>106.94563493738031</v>
      </c>
      <c r="H137" s="60">
        <v>92.507637613186503</v>
      </c>
      <c r="I137" s="3">
        <v>83.160470059817499</v>
      </c>
      <c r="J137" s="60">
        <v>83.151937491312523</v>
      </c>
      <c r="K137" s="3">
        <v>153.89627291828913</v>
      </c>
      <c r="L137" s="60">
        <v>137.41938065725498</v>
      </c>
      <c r="M137" s="51">
        <v>70.164100126227154</v>
      </c>
      <c r="N137" s="60">
        <v>74.817700323489731</v>
      </c>
      <c r="O137" s="4">
        <v>513.94110196053111</v>
      </c>
      <c r="P137" s="60">
        <v>105.9174268737078</v>
      </c>
      <c r="Q137" s="56">
        <v>104.92756097521706</v>
      </c>
      <c r="R137" s="60">
        <v>105.0787910740092</v>
      </c>
      <c r="S137" s="5">
        <v>99.815479005493458</v>
      </c>
    </row>
    <row r="138" spans="1:19" ht="15" customHeight="1">
      <c r="A138" s="26" t="s">
        <v>584</v>
      </c>
      <c r="B138" s="18" t="s">
        <v>585</v>
      </c>
      <c r="C138" s="18" t="s">
        <v>635</v>
      </c>
      <c r="D138" s="181">
        <v>0</v>
      </c>
      <c r="E138" s="181">
        <v>0</v>
      </c>
      <c r="F138" s="85">
        <v>309</v>
      </c>
      <c r="G138" s="60">
        <v>133.93461433453297</v>
      </c>
      <c r="H138" s="60">
        <v>99.078838221337421</v>
      </c>
      <c r="I138" s="3">
        <v>91.503234013688242</v>
      </c>
      <c r="J138" s="60">
        <v>93.043839045161491</v>
      </c>
      <c r="K138" s="3">
        <v>123.28006778358208</v>
      </c>
      <c r="L138" s="60">
        <v>107.79338569145168</v>
      </c>
      <c r="M138" s="51">
        <v>108.16965436126686</v>
      </c>
      <c r="N138" s="60">
        <v>96.134657133060301</v>
      </c>
      <c r="O138" s="4">
        <v>469.84556362663932</v>
      </c>
      <c r="P138" s="60">
        <v>104.16242551075619</v>
      </c>
      <c r="Q138" s="56">
        <v>100.93431779753166</v>
      </c>
      <c r="R138" s="60">
        <v>98.61631725251317</v>
      </c>
      <c r="S138" s="5">
        <v>99.80491047571337</v>
      </c>
    </row>
    <row r="139" spans="1:19" ht="15" customHeight="1">
      <c r="A139" s="28" t="s">
        <v>149</v>
      </c>
      <c r="B139" s="20" t="s">
        <v>150</v>
      </c>
      <c r="C139" s="20" t="s">
        <v>643</v>
      </c>
      <c r="D139" s="183" t="s">
        <v>650</v>
      </c>
      <c r="E139" s="183">
        <v>0</v>
      </c>
      <c r="F139" s="88">
        <v>23633</v>
      </c>
      <c r="G139" s="60">
        <v>122.11744989942208</v>
      </c>
      <c r="H139" s="60">
        <v>96.201628343189441</v>
      </c>
      <c r="I139" s="3">
        <v>104.67623967647901</v>
      </c>
      <c r="J139" s="60">
        <v>108.66289238349354</v>
      </c>
      <c r="K139" s="3">
        <v>104.31788207036909</v>
      </c>
      <c r="L139" s="60">
        <v>89.444487909752453</v>
      </c>
      <c r="M139" s="51">
        <v>105.46798790428365</v>
      </c>
      <c r="N139" s="60">
        <v>94.619317906030176</v>
      </c>
      <c r="O139" s="4">
        <v>256.90668575880267</v>
      </c>
      <c r="P139" s="60">
        <v>95.687463303611366</v>
      </c>
      <c r="Q139" s="56">
        <v>110.47491234286072</v>
      </c>
      <c r="R139" s="60">
        <v>114.05635928031535</v>
      </c>
      <c r="S139" s="5">
        <v>99.778691521065383</v>
      </c>
    </row>
    <row r="140" spans="1:19" ht="15" customHeight="1">
      <c r="A140" s="25" t="s">
        <v>186</v>
      </c>
      <c r="B140" s="17" t="s">
        <v>187</v>
      </c>
      <c r="C140" s="17" t="s">
        <v>641</v>
      </c>
      <c r="D140" s="181">
        <v>0</v>
      </c>
      <c r="E140" s="181">
        <v>0</v>
      </c>
      <c r="F140" s="86">
        <v>349</v>
      </c>
      <c r="G140" s="60">
        <v>206.76156087893528</v>
      </c>
      <c r="H140" s="60">
        <v>116.81053783028366</v>
      </c>
      <c r="I140" s="3">
        <v>88.929144088837063</v>
      </c>
      <c r="J140" s="60">
        <v>89.991775692036342</v>
      </c>
      <c r="K140" s="3">
        <v>122.46658584525541</v>
      </c>
      <c r="L140" s="60">
        <v>107.00621394029571</v>
      </c>
      <c r="M140" s="51">
        <v>114.3669113711934</v>
      </c>
      <c r="N140" s="60">
        <v>99.610640122320731</v>
      </c>
      <c r="O140" s="4">
        <v>326.56430511465697</v>
      </c>
      <c r="P140" s="60">
        <v>98.459834875170742</v>
      </c>
      <c r="Q140" s="56">
        <v>93.439492013587582</v>
      </c>
      <c r="R140" s="60">
        <v>86.487049569525112</v>
      </c>
      <c r="S140" s="5">
        <v>99.727675338272036</v>
      </c>
    </row>
    <row r="141" spans="1:19" ht="15" customHeight="1">
      <c r="A141" s="24" t="s">
        <v>172</v>
      </c>
      <c r="B141" s="16" t="s">
        <v>173</v>
      </c>
      <c r="C141" s="16" t="s">
        <v>637</v>
      </c>
      <c r="D141" s="181">
        <v>0</v>
      </c>
      <c r="E141" s="181">
        <v>0</v>
      </c>
      <c r="F141" s="85">
        <v>573</v>
      </c>
      <c r="G141" s="60">
        <v>247.76408845925044</v>
      </c>
      <c r="H141" s="60">
        <v>126.79371763885088</v>
      </c>
      <c r="I141" s="3">
        <v>90.018872402490047</v>
      </c>
      <c r="J141" s="60">
        <v>91.28385170649625</v>
      </c>
      <c r="K141" s="3">
        <v>124.36060208444837</v>
      </c>
      <c r="L141" s="60">
        <v>108.83897261566369</v>
      </c>
      <c r="M141" s="51">
        <v>106.54548537686344</v>
      </c>
      <c r="N141" s="60">
        <v>95.223676072822244</v>
      </c>
      <c r="O141" s="4">
        <v>410.00800755083094</v>
      </c>
      <c r="P141" s="60">
        <v>101.78089222107135</v>
      </c>
      <c r="Q141" s="56">
        <v>85.655151816503732</v>
      </c>
      <c r="R141" s="60">
        <v>73.889245603468495</v>
      </c>
      <c r="S141" s="5">
        <v>99.635059309728803</v>
      </c>
    </row>
    <row r="142" spans="1:19" ht="15" customHeight="1">
      <c r="A142" s="28" t="s">
        <v>412</v>
      </c>
      <c r="B142" s="20" t="s">
        <v>413</v>
      </c>
      <c r="C142" s="20" t="s">
        <v>632</v>
      </c>
      <c r="D142" s="181" t="s">
        <v>650</v>
      </c>
      <c r="E142" s="181">
        <v>0</v>
      </c>
      <c r="F142" s="88">
        <v>7644</v>
      </c>
      <c r="G142" s="60">
        <v>135.21765611991773</v>
      </c>
      <c r="H142" s="60">
        <v>99.391229617704667</v>
      </c>
      <c r="I142" s="3">
        <v>119.28784226772991</v>
      </c>
      <c r="J142" s="60">
        <v>125.98767049969069</v>
      </c>
      <c r="K142" s="3">
        <v>95.888985505143751</v>
      </c>
      <c r="L142" s="60">
        <v>81.288204460842508</v>
      </c>
      <c r="M142" s="51">
        <v>128.63418356474978</v>
      </c>
      <c r="N142" s="60">
        <v>107.61301849205984</v>
      </c>
      <c r="O142" s="4">
        <v>205.26226384974854</v>
      </c>
      <c r="P142" s="60">
        <v>93.632016556302361</v>
      </c>
      <c r="Q142" s="56">
        <v>95.276689417809621</v>
      </c>
      <c r="R142" s="60">
        <v>89.460282002764302</v>
      </c>
      <c r="S142" s="5">
        <v>99.562070271560728</v>
      </c>
    </row>
    <row r="143" spans="1:19" ht="15" customHeight="1">
      <c r="A143" s="24" t="s">
        <v>271</v>
      </c>
      <c r="B143" s="16" t="s">
        <v>13</v>
      </c>
      <c r="C143" s="16" t="s">
        <v>632</v>
      </c>
      <c r="D143" s="184" t="s">
        <v>650</v>
      </c>
      <c r="E143" s="184" t="s">
        <v>691</v>
      </c>
      <c r="F143" s="85">
        <v>25359</v>
      </c>
      <c r="G143" s="60">
        <v>138.81794653770393</v>
      </c>
      <c r="H143" s="60">
        <v>100.26781817760302</v>
      </c>
      <c r="I143" s="3">
        <v>115.99099163246959</v>
      </c>
      <c r="J143" s="60">
        <v>122.07863961950996</v>
      </c>
      <c r="K143" s="3">
        <v>104.70911894032956</v>
      </c>
      <c r="L143" s="60">
        <v>89.823071130268758</v>
      </c>
      <c r="M143" s="51">
        <v>91.107892308714341</v>
      </c>
      <c r="N143" s="60">
        <v>86.564875765838195</v>
      </c>
      <c r="O143" s="4">
        <v>179.13713110002965</v>
      </c>
      <c r="P143" s="60">
        <v>92.592236902499863</v>
      </c>
      <c r="Q143" s="56">
        <v>104.99418164885213</v>
      </c>
      <c r="R143" s="60">
        <v>105.18660678674689</v>
      </c>
      <c r="S143" s="5">
        <v>99.41887473041109</v>
      </c>
    </row>
    <row r="144" spans="1:19" ht="15" customHeight="1">
      <c r="A144" s="24" t="s">
        <v>166</v>
      </c>
      <c r="B144" s="16" t="s">
        <v>167</v>
      </c>
      <c r="C144" s="16" t="s">
        <v>637</v>
      </c>
      <c r="D144" s="181">
        <v>0</v>
      </c>
      <c r="E144" s="181">
        <v>0</v>
      </c>
      <c r="F144" s="85">
        <v>165</v>
      </c>
      <c r="G144" s="60">
        <v>110.18214757364315</v>
      </c>
      <c r="H144" s="60">
        <v>93.295654584511567</v>
      </c>
      <c r="I144" s="3">
        <v>90.018872402490047</v>
      </c>
      <c r="J144" s="60">
        <v>91.28385170649625</v>
      </c>
      <c r="K144" s="3">
        <v>124.36060208444837</v>
      </c>
      <c r="L144" s="60">
        <v>108.83897261566369</v>
      </c>
      <c r="M144" s="51">
        <v>102.90734685179982</v>
      </c>
      <c r="N144" s="60">
        <v>93.183078497888985</v>
      </c>
      <c r="O144" s="4">
        <v>669.03575403146056</v>
      </c>
      <c r="P144" s="60">
        <v>112.09019028822722</v>
      </c>
      <c r="Q144" s="56">
        <v>100.19083107976441</v>
      </c>
      <c r="R144" s="60">
        <v>97.413093898360756</v>
      </c>
      <c r="S144" s="5">
        <v>99.350806931858074</v>
      </c>
    </row>
    <row r="145" spans="1:19" ht="15" customHeight="1">
      <c r="A145" s="29" t="s">
        <v>539</v>
      </c>
      <c r="B145" s="21" t="s">
        <v>540</v>
      </c>
      <c r="C145" s="21" t="s">
        <v>633</v>
      </c>
      <c r="D145" s="181">
        <v>0</v>
      </c>
      <c r="E145" s="181">
        <v>0</v>
      </c>
      <c r="F145" s="86">
        <v>186</v>
      </c>
      <c r="G145" s="60">
        <v>90.684895122340038</v>
      </c>
      <c r="H145" s="60">
        <v>88.548518530200766</v>
      </c>
      <c r="I145" s="3">
        <v>94.128405289618442</v>
      </c>
      <c r="J145" s="60">
        <v>96.156468860301516</v>
      </c>
      <c r="K145" s="3">
        <v>142.05744520646579</v>
      </c>
      <c r="L145" s="60">
        <v>125.96345237847918</v>
      </c>
      <c r="M145" s="51">
        <v>70.164100126227154</v>
      </c>
      <c r="N145" s="60">
        <v>74.817700323489731</v>
      </c>
      <c r="O145" s="4">
        <v>565.63931931750756</v>
      </c>
      <c r="P145" s="60">
        <v>107.97501467854761</v>
      </c>
      <c r="Q145" s="56">
        <v>103.08083590205324</v>
      </c>
      <c r="R145" s="60">
        <v>102.09013951692094</v>
      </c>
      <c r="S145" s="5">
        <v>99.258549047989959</v>
      </c>
    </row>
    <row r="146" spans="1:19" ht="15" customHeight="1">
      <c r="A146" s="24" t="s">
        <v>227</v>
      </c>
      <c r="B146" s="16" t="s">
        <v>612</v>
      </c>
      <c r="C146" s="16" t="s">
        <v>639</v>
      </c>
      <c r="D146" s="181">
        <v>0</v>
      </c>
      <c r="E146" s="181">
        <v>0</v>
      </c>
      <c r="F146" s="85">
        <v>2091</v>
      </c>
      <c r="G146" s="60">
        <v>123.8633591550808</v>
      </c>
      <c r="H146" s="60">
        <v>96.626717406163465</v>
      </c>
      <c r="I146" s="3">
        <v>93.120014355574</v>
      </c>
      <c r="J146" s="60">
        <v>94.9608334686597</v>
      </c>
      <c r="K146" s="3">
        <v>115.19026546822593</v>
      </c>
      <c r="L146" s="60">
        <v>99.965229275116698</v>
      </c>
      <c r="M146" s="51">
        <v>83.452755453164102</v>
      </c>
      <c r="N146" s="60">
        <v>82.271181725437472</v>
      </c>
      <c r="O146" s="4">
        <v>170.70820764853985</v>
      </c>
      <c r="P146" s="60">
        <v>92.256765952274279</v>
      </c>
      <c r="Q146" s="56">
        <v>119.91721254310522</v>
      </c>
      <c r="R146" s="60">
        <v>129.33732643998533</v>
      </c>
      <c r="S146" s="5">
        <v>99.236342377939479</v>
      </c>
    </row>
    <row r="147" spans="1:19" ht="15" customHeight="1">
      <c r="A147" s="28" t="s">
        <v>223</v>
      </c>
      <c r="B147" s="20" t="s">
        <v>224</v>
      </c>
      <c r="C147" s="20" t="s">
        <v>638</v>
      </c>
      <c r="D147" s="185">
        <v>0</v>
      </c>
      <c r="E147" s="185">
        <v>0</v>
      </c>
      <c r="F147" s="88">
        <v>4829</v>
      </c>
      <c r="G147" s="60">
        <v>117.46814653600281</v>
      </c>
      <c r="H147" s="60">
        <v>95.069629068981911</v>
      </c>
      <c r="I147" s="3">
        <v>76.749105819946521</v>
      </c>
      <c r="J147" s="60">
        <v>75.550070263935609</v>
      </c>
      <c r="K147" s="3">
        <v>158.52918715222074</v>
      </c>
      <c r="L147" s="60">
        <v>141.90245402208103</v>
      </c>
      <c r="M147" s="51">
        <v>90.192526497433803</v>
      </c>
      <c r="N147" s="60">
        <v>86.051455718248562</v>
      </c>
      <c r="O147" s="4">
        <v>185.30390916076419</v>
      </c>
      <c r="P147" s="60">
        <v>92.837674520692886</v>
      </c>
      <c r="Q147" s="56">
        <v>104.13863194532821</v>
      </c>
      <c r="R147" s="60">
        <v>103.8020260547473</v>
      </c>
      <c r="S147" s="5">
        <v>99.202218274781202</v>
      </c>
    </row>
    <row r="148" spans="1:19" ht="15" customHeight="1">
      <c r="A148" s="24" t="s">
        <v>260</v>
      </c>
      <c r="B148" s="16" t="s">
        <v>261</v>
      </c>
      <c r="C148" s="16" t="s">
        <v>636</v>
      </c>
      <c r="D148" s="182">
        <v>0</v>
      </c>
      <c r="E148" s="182">
        <v>0</v>
      </c>
      <c r="F148" s="85">
        <v>4725</v>
      </c>
      <c r="G148" s="60">
        <v>92.07698781062156</v>
      </c>
      <c r="H148" s="60">
        <v>88.887461332936127</v>
      </c>
      <c r="I148" s="3">
        <v>98.402860216559148</v>
      </c>
      <c r="J148" s="60">
        <v>101.2246318297266</v>
      </c>
      <c r="K148" s="3">
        <v>116.37362139438733</v>
      </c>
      <c r="L148" s="60">
        <v>101.110312297554</v>
      </c>
      <c r="M148" s="51">
        <v>114.92829303830037</v>
      </c>
      <c r="N148" s="60">
        <v>99.925513803083177</v>
      </c>
      <c r="O148" s="4">
        <v>214.46363214373483</v>
      </c>
      <c r="P148" s="60">
        <v>93.998230792642772</v>
      </c>
      <c r="Q148" s="56">
        <v>107.61801125663288</v>
      </c>
      <c r="R148" s="60">
        <v>109.43288716533824</v>
      </c>
      <c r="S148" s="5">
        <v>99.096506203546809</v>
      </c>
    </row>
    <row r="149" spans="1:19" ht="15" customHeight="1">
      <c r="A149" s="24" t="s">
        <v>217</v>
      </c>
      <c r="B149" s="16" t="s">
        <v>611</v>
      </c>
      <c r="C149" s="16" t="s">
        <v>636</v>
      </c>
      <c r="D149" s="181" t="s">
        <v>650</v>
      </c>
      <c r="E149" s="181">
        <v>0</v>
      </c>
      <c r="F149" s="85">
        <v>15912</v>
      </c>
      <c r="G149" s="60">
        <v>135.08476191219768</v>
      </c>
      <c r="H149" s="60">
        <v>99.358872910704406</v>
      </c>
      <c r="I149" s="3">
        <v>110.05271806671669</v>
      </c>
      <c r="J149" s="60">
        <v>115.03770955879577</v>
      </c>
      <c r="K149" s="3">
        <v>108.28394862580208</v>
      </c>
      <c r="L149" s="60">
        <v>93.282281238099984</v>
      </c>
      <c r="M149" s="51">
        <v>98.418100177056871</v>
      </c>
      <c r="N149" s="60">
        <v>90.665102391523604</v>
      </c>
      <c r="O149" s="4">
        <v>145.42308473667921</v>
      </c>
      <c r="P149" s="60">
        <v>91.250418669773651</v>
      </c>
      <c r="Q149" s="56">
        <v>104.83780258259499</v>
      </c>
      <c r="R149" s="60">
        <v>104.93353038319499</v>
      </c>
      <c r="S149" s="5">
        <v>99.08798585868206</v>
      </c>
    </row>
    <row r="150" spans="1:19" ht="15" customHeight="1">
      <c r="A150" s="24" t="s">
        <v>274</v>
      </c>
      <c r="B150" s="16" t="s">
        <v>275</v>
      </c>
      <c r="C150" s="16" t="s">
        <v>634</v>
      </c>
      <c r="D150" s="181" t="s">
        <v>650</v>
      </c>
      <c r="E150" s="181">
        <v>0</v>
      </c>
      <c r="F150" s="85">
        <v>11621</v>
      </c>
      <c r="G150" s="60">
        <v>123.03333662682364</v>
      </c>
      <c r="H150" s="60">
        <v>96.424625861233167</v>
      </c>
      <c r="I150" s="3">
        <v>107.53942386046444</v>
      </c>
      <c r="J150" s="60">
        <v>112.05773086090014</v>
      </c>
      <c r="K150" s="3">
        <v>84.883963975904493</v>
      </c>
      <c r="L150" s="60">
        <v>70.639114836923028</v>
      </c>
      <c r="M150" s="51">
        <v>102.9362209670781</v>
      </c>
      <c r="N150" s="60">
        <v>93.199273716737665</v>
      </c>
      <c r="O150" s="4">
        <v>182.40151314016666</v>
      </c>
      <c r="P150" s="60">
        <v>92.722159229023134</v>
      </c>
      <c r="Q150" s="56">
        <v>119.91721254310522</v>
      </c>
      <c r="R150" s="60">
        <v>129.33732643998533</v>
      </c>
      <c r="S150" s="5">
        <v>99.063371824133739</v>
      </c>
    </row>
    <row r="151" spans="1:19" ht="15" customHeight="1">
      <c r="A151" s="24" t="s">
        <v>568</v>
      </c>
      <c r="B151" s="16" t="s">
        <v>569</v>
      </c>
      <c r="C151" s="16" t="s">
        <v>636</v>
      </c>
      <c r="D151" s="182">
        <v>0</v>
      </c>
      <c r="E151" s="182">
        <v>0</v>
      </c>
      <c r="F151" s="85">
        <v>2772</v>
      </c>
      <c r="G151" s="60">
        <v>100.52517097604076</v>
      </c>
      <c r="H151" s="60">
        <v>90.944401150387307</v>
      </c>
      <c r="I151" s="3">
        <v>108.39197267944805</v>
      </c>
      <c r="J151" s="60">
        <v>113.06858637999022</v>
      </c>
      <c r="K151" s="3">
        <v>92.139571317739922</v>
      </c>
      <c r="L151" s="60">
        <v>77.660056382006474</v>
      </c>
      <c r="M151" s="51">
        <v>125.35985889219251</v>
      </c>
      <c r="N151" s="60">
        <v>105.77648067461992</v>
      </c>
      <c r="O151" s="4">
        <v>242.58562592219866</v>
      </c>
      <c r="P151" s="60">
        <v>95.117485467263378</v>
      </c>
      <c r="Q151" s="56">
        <v>109.01564776645928</v>
      </c>
      <c r="R151" s="60">
        <v>111.69475526472996</v>
      </c>
      <c r="S151" s="5">
        <v>99.043627553166203</v>
      </c>
    </row>
    <row r="152" spans="1:19" ht="15" customHeight="1">
      <c r="A152" s="24" t="s">
        <v>145</v>
      </c>
      <c r="B152" s="16" t="s">
        <v>146</v>
      </c>
      <c r="C152" s="16" t="s">
        <v>638</v>
      </c>
      <c r="D152" s="182">
        <v>0</v>
      </c>
      <c r="E152" s="182">
        <v>0</v>
      </c>
      <c r="F152" s="85">
        <v>1528</v>
      </c>
      <c r="G152" s="60">
        <v>114.42300002201139</v>
      </c>
      <c r="H152" s="60">
        <v>94.328205381550433</v>
      </c>
      <c r="I152" s="3">
        <v>73.718368688877618</v>
      </c>
      <c r="J152" s="60">
        <v>71.956566540002655</v>
      </c>
      <c r="K152" s="3">
        <v>116.23521656894225</v>
      </c>
      <c r="L152" s="60">
        <v>100.97638385528504</v>
      </c>
      <c r="M152" s="51">
        <v>85.75612237649986</v>
      </c>
      <c r="N152" s="60">
        <v>83.563118501775094</v>
      </c>
      <c r="O152" s="4">
        <v>714.88575675529501</v>
      </c>
      <c r="P152" s="60">
        <v>113.91501929161457</v>
      </c>
      <c r="Q152" s="56">
        <v>119.91721254310522</v>
      </c>
      <c r="R152" s="60">
        <v>129.33732643998533</v>
      </c>
      <c r="S152" s="5">
        <v>99.012770001702179</v>
      </c>
    </row>
    <row r="153" spans="1:19" ht="15" customHeight="1">
      <c r="A153" s="24" t="s">
        <v>570</v>
      </c>
      <c r="B153" s="16" t="s">
        <v>571</v>
      </c>
      <c r="C153" s="16" t="s">
        <v>632</v>
      </c>
      <c r="D153" s="181" t="s">
        <v>650</v>
      </c>
      <c r="E153" s="181">
        <v>0</v>
      </c>
      <c r="F153" s="85">
        <v>14676</v>
      </c>
      <c r="G153" s="60">
        <v>104.99559847656866</v>
      </c>
      <c r="H153" s="60">
        <v>92.032848233838806</v>
      </c>
      <c r="I153" s="3">
        <v>101.04428314705173</v>
      </c>
      <c r="J153" s="60">
        <v>104.35653101026006</v>
      </c>
      <c r="K153" s="3">
        <v>89.969675453925248</v>
      </c>
      <c r="L153" s="60">
        <v>75.560340768825668</v>
      </c>
      <c r="M153" s="51">
        <v>161.08314377765171</v>
      </c>
      <c r="N153" s="60">
        <v>125.81333413792855</v>
      </c>
      <c r="O153" s="4">
        <v>188.51432708391508</v>
      </c>
      <c r="P153" s="60">
        <v>92.965449076660676</v>
      </c>
      <c r="Q153" s="56">
        <v>103.37690736474586</v>
      </c>
      <c r="R153" s="60">
        <v>102.56928741545993</v>
      </c>
      <c r="S153" s="5">
        <v>98.882965107162278</v>
      </c>
    </row>
    <row r="154" spans="1:19" ht="15" customHeight="1">
      <c r="A154" s="24" t="s">
        <v>127</v>
      </c>
      <c r="B154" s="16" t="s">
        <v>128</v>
      </c>
      <c r="C154" s="16" t="s">
        <v>636</v>
      </c>
      <c r="D154" s="181">
        <v>0</v>
      </c>
      <c r="E154" s="181">
        <v>0</v>
      </c>
      <c r="F154" s="85">
        <v>470</v>
      </c>
      <c r="G154" s="60">
        <v>164.52830972195974</v>
      </c>
      <c r="H154" s="60">
        <v>106.52770491529813</v>
      </c>
      <c r="I154" s="3">
        <v>99.923087961727575</v>
      </c>
      <c r="J154" s="60">
        <v>103.02714515478104</v>
      </c>
      <c r="K154" s="3">
        <v>101.49865120822025</v>
      </c>
      <c r="L154" s="60">
        <v>86.716438533222231</v>
      </c>
      <c r="M154" s="51">
        <v>121.61777355212705</v>
      </c>
      <c r="N154" s="60">
        <v>103.67758031183142</v>
      </c>
      <c r="O154" s="4">
        <v>228.68858501439016</v>
      </c>
      <c r="P154" s="60">
        <v>94.564383574062248</v>
      </c>
      <c r="Q154" s="56">
        <v>100.27477312854458</v>
      </c>
      <c r="R154" s="60">
        <v>97.548941696410225</v>
      </c>
      <c r="S154" s="5">
        <v>98.677032364267546</v>
      </c>
    </row>
    <row r="155" spans="1:19" ht="15" customHeight="1">
      <c r="A155" s="24" t="s">
        <v>430</v>
      </c>
      <c r="B155" s="16" t="s">
        <v>431</v>
      </c>
      <c r="C155" s="16" t="s">
        <v>633</v>
      </c>
      <c r="D155" s="181" t="s">
        <v>650</v>
      </c>
      <c r="E155" s="181">
        <v>0</v>
      </c>
      <c r="F155" s="85">
        <v>10759</v>
      </c>
      <c r="G155" s="60">
        <v>129.77407106930471</v>
      </c>
      <c r="H155" s="60">
        <v>98.065840877777603</v>
      </c>
      <c r="I155" s="3">
        <v>88.270834945863754</v>
      </c>
      <c r="J155" s="60">
        <v>89.211227510366967</v>
      </c>
      <c r="K155" s="3">
        <v>129.71011118186081</v>
      </c>
      <c r="L155" s="60">
        <v>114.01546424459517</v>
      </c>
      <c r="M155" s="51">
        <v>101.34814462677255</v>
      </c>
      <c r="N155" s="60">
        <v>92.308536680060456</v>
      </c>
      <c r="O155" s="4">
        <v>189.95001128445662</v>
      </c>
      <c r="P155" s="60">
        <v>93.02258927324111</v>
      </c>
      <c r="Q155" s="56">
        <v>105.0602127590037</v>
      </c>
      <c r="R155" s="60">
        <v>105.29346837813293</v>
      </c>
      <c r="S155" s="5">
        <v>98.652854494029043</v>
      </c>
    </row>
    <row r="156" spans="1:19" ht="15" customHeight="1">
      <c r="A156" s="24" t="s">
        <v>323</v>
      </c>
      <c r="B156" s="16" t="s">
        <v>324</v>
      </c>
      <c r="C156" s="16" t="s">
        <v>637</v>
      </c>
      <c r="D156" s="181">
        <v>0</v>
      </c>
      <c r="E156" s="181">
        <v>0</v>
      </c>
      <c r="F156" s="85">
        <v>139</v>
      </c>
      <c r="G156" s="60">
        <v>83.316747393649905</v>
      </c>
      <c r="H156" s="60">
        <v>86.754542695722847</v>
      </c>
      <c r="I156" s="3">
        <v>90.018872402490047</v>
      </c>
      <c r="J156" s="60">
        <v>91.28385170649625</v>
      </c>
      <c r="K156" s="3">
        <v>124.36060208444837</v>
      </c>
      <c r="L156" s="60">
        <v>108.83897261566369</v>
      </c>
      <c r="M156" s="51">
        <v>94.535300628169168</v>
      </c>
      <c r="N156" s="60">
        <v>88.487276756565521</v>
      </c>
      <c r="O156" s="4">
        <v>845.4179073670274</v>
      </c>
      <c r="P156" s="60">
        <v>119.11019574003363</v>
      </c>
      <c r="Q156" s="56">
        <v>100.19083107976441</v>
      </c>
      <c r="R156" s="60">
        <v>97.413093898360756</v>
      </c>
      <c r="S156" s="5">
        <v>98.647988902140455</v>
      </c>
    </row>
    <row r="157" spans="1:19" ht="15" customHeight="1">
      <c r="A157" s="24" t="s">
        <v>64</v>
      </c>
      <c r="B157" s="16" t="s">
        <v>65</v>
      </c>
      <c r="C157" s="16" t="s">
        <v>635</v>
      </c>
      <c r="D157" s="182">
        <v>0</v>
      </c>
      <c r="E157" s="182">
        <v>0</v>
      </c>
      <c r="F157" s="85">
        <v>294</v>
      </c>
      <c r="G157" s="60">
        <v>123.66122062137278</v>
      </c>
      <c r="H157" s="60">
        <v>96.577501285906123</v>
      </c>
      <c r="I157" s="3">
        <v>91.503234013688242</v>
      </c>
      <c r="J157" s="60">
        <v>93.043839045161491</v>
      </c>
      <c r="K157" s="3">
        <v>123.28006778358208</v>
      </c>
      <c r="L157" s="60">
        <v>107.79338569145168</v>
      </c>
      <c r="M157" s="51">
        <v>62.368089001090802</v>
      </c>
      <c r="N157" s="60">
        <v>70.444991234347043</v>
      </c>
      <c r="O157" s="4">
        <v>223.51876327869252</v>
      </c>
      <c r="P157" s="60">
        <v>94.358624793578272</v>
      </c>
      <c r="Q157" s="56">
        <v>119.91721254310522</v>
      </c>
      <c r="R157" s="60">
        <v>129.33732643998533</v>
      </c>
      <c r="S157" s="5">
        <v>98.592611415071644</v>
      </c>
    </row>
    <row r="158" spans="1:19" ht="15" customHeight="1">
      <c r="A158" s="25" t="s">
        <v>81</v>
      </c>
      <c r="B158" s="17" t="s">
        <v>82</v>
      </c>
      <c r="C158" s="17" t="s">
        <v>639</v>
      </c>
      <c r="D158" s="181">
        <v>0</v>
      </c>
      <c r="E158" s="181">
        <v>0</v>
      </c>
      <c r="F158" s="86">
        <v>1665</v>
      </c>
      <c r="G158" s="60">
        <v>109.89175212297049</v>
      </c>
      <c r="H158" s="60">
        <v>93.224949918952191</v>
      </c>
      <c r="I158" s="3">
        <v>96.520353575797657</v>
      </c>
      <c r="J158" s="60">
        <v>98.992569354047916</v>
      </c>
      <c r="K158" s="3">
        <v>114.18315497463709</v>
      </c>
      <c r="L158" s="60">
        <v>98.990691435374856</v>
      </c>
      <c r="M158" s="51">
        <v>79.121219291277427</v>
      </c>
      <c r="N158" s="60">
        <v>79.841663957823869</v>
      </c>
      <c r="O158" s="4">
        <v>124.25482771471076</v>
      </c>
      <c r="P158" s="60">
        <v>90.407922550471014</v>
      </c>
      <c r="Q158" s="56">
        <v>119.91721254310522</v>
      </c>
      <c r="R158" s="60">
        <v>129.33732643998533</v>
      </c>
      <c r="S158" s="5">
        <v>98.465853942775865</v>
      </c>
    </row>
    <row r="159" spans="1:19" ht="15" customHeight="1">
      <c r="A159" s="24" t="s">
        <v>247</v>
      </c>
      <c r="B159" s="16" t="s">
        <v>248</v>
      </c>
      <c r="C159" s="16" t="s">
        <v>636</v>
      </c>
      <c r="D159" s="181" t="s">
        <v>650</v>
      </c>
      <c r="E159" s="181">
        <v>0</v>
      </c>
      <c r="F159" s="85">
        <v>14759</v>
      </c>
      <c r="G159" s="60">
        <v>103.9093438281807</v>
      </c>
      <c r="H159" s="60">
        <v>91.768370014745912</v>
      </c>
      <c r="I159" s="3">
        <v>98.53098894079946</v>
      </c>
      <c r="J159" s="60">
        <v>101.37655231236442</v>
      </c>
      <c r="K159" s="3">
        <v>78.92497047961794</v>
      </c>
      <c r="L159" s="60">
        <v>64.872851168859555</v>
      </c>
      <c r="M159" s="51">
        <v>186.31811462090573</v>
      </c>
      <c r="N159" s="60">
        <v>139.96739120626265</v>
      </c>
      <c r="O159" s="4">
        <v>374.02646567236087</v>
      </c>
      <c r="P159" s="60">
        <v>100.34882772149182</v>
      </c>
      <c r="Q159" s="56">
        <v>96.790321552649218</v>
      </c>
      <c r="R159" s="60">
        <v>91.909871875336478</v>
      </c>
      <c r="S159" s="5">
        <v>98.373977383176793</v>
      </c>
    </row>
    <row r="160" spans="1:19" ht="15" customHeight="1">
      <c r="A160" s="27" t="s">
        <v>100</v>
      </c>
      <c r="B160" s="19" t="s">
        <v>101</v>
      </c>
      <c r="C160" s="19" t="s">
        <v>638</v>
      </c>
      <c r="D160" s="181">
        <v>0</v>
      </c>
      <c r="E160" s="181">
        <v>0</v>
      </c>
      <c r="F160" s="87">
        <v>495</v>
      </c>
      <c r="G160" s="60">
        <v>136.61876591256879</v>
      </c>
      <c r="H160" s="60">
        <v>99.732367879588182</v>
      </c>
      <c r="I160" s="3">
        <v>82.467184106952601</v>
      </c>
      <c r="J160" s="60">
        <v>82.329917782697351</v>
      </c>
      <c r="K160" s="3">
        <v>142.51622352526257</v>
      </c>
      <c r="L160" s="60">
        <v>126.40739257626959</v>
      </c>
      <c r="M160" s="51">
        <v>108.68556686219499</v>
      </c>
      <c r="N160" s="60">
        <v>96.424027587488865</v>
      </c>
      <c r="O160" s="4">
        <v>231.58929947242865</v>
      </c>
      <c r="P160" s="60">
        <v>94.679831939582684</v>
      </c>
      <c r="Q160" s="56">
        <v>95.933770034484169</v>
      </c>
      <c r="R160" s="60">
        <v>90.523669854423531</v>
      </c>
      <c r="S160" s="5">
        <v>98.349534603341681</v>
      </c>
    </row>
    <row r="161" spans="1:19" ht="15" customHeight="1">
      <c r="A161" s="24" t="s">
        <v>460</v>
      </c>
      <c r="B161" s="16" t="s">
        <v>461</v>
      </c>
      <c r="C161" s="16" t="s">
        <v>636</v>
      </c>
      <c r="D161" s="181">
        <v>0</v>
      </c>
      <c r="E161" s="181">
        <v>0</v>
      </c>
      <c r="F161" s="85">
        <v>4257</v>
      </c>
      <c r="G161" s="60">
        <v>115.73119948946251</v>
      </c>
      <c r="H161" s="60">
        <v>94.646722099415072</v>
      </c>
      <c r="I161" s="3">
        <v>101.21183609413521</v>
      </c>
      <c r="J161" s="60">
        <v>104.55519625678643</v>
      </c>
      <c r="K161" s="3">
        <v>84.614511783449686</v>
      </c>
      <c r="L161" s="60">
        <v>70.378377450886205</v>
      </c>
      <c r="M161" s="51">
        <v>120.68225221711069</v>
      </c>
      <c r="N161" s="60">
        <v>103.1528552211343</v>
      </c>
      <c r="O161" s="4">
        <v>313.83859007293972</v>
      </c>
      <c r="P161" s="60">
        <v>97.953351723210176</v>
      </c>
      <c r="Q161" s="56">
        <v>113.76761189986904</v>
      </c>
      <c r="R161" s="60">
        <v>119.38510680266177</v>
      </c>
      <c r="S161" s="5">
        <v>98.34526825901564</v>
      </c>
    </row>
    <row r="162" spans="1:19" ht="15" customHeight="1">
      <c r="A162" s="27" t="s">
        <v>485</v>
      </c>
      <c r="B162" s="19" t="s">
        <v>486</v>
      </c>
      <c r="C162" s="19" t="s">
        <v>635</v>
      </c>
      <c r="D162" s="181">
        <v>0</v>
      </c>
      <c r="E162" s="181">
        <v>0</v>
      </c>
      <c r="F162" s="87">
        <v>1266</v>
      </c>
      <c r="G162" s="60">
        <v>160.29888814272459</v>
      </c>
      <c r="H162" s="60">
        <v>105.49793727404644</v>
      </c>
      <c r="I162" s="3">
        <v>89.84287583173527</v>
      </c>
      <c r="J162" s="60">
        <v>91.075174970423248</v>
      </c>
      <c r="K162" s="3">
        <v>112.74727071058787</v>
      </c>
      <c r="L162" s="60">
        <v>97.60124751863107</v>
      </c>
      <c r="M162" s="51">
        <v>125.55681075219594</v>
      </c>
      <c r="N162" s="60">
        <v>105.88694911476668</v>
      </c>
      <c r="O162" s="4">
        <v>592.30717804463575</v>
      </c>
      <c r="P162" s="60">
        <v>109.03639481317086</v>
      </c>
      <c r="Q162" s="56">
        <v>89.937909407328917</v>
      </c>
      <c r="R162" s="60">
        <v>80.820255708033102</v>
      </c>
      <c r="S162" s="5">
        <v>98.319659899845234</v>
      </c>
    </row>
    <row r="163" spans="1:19" ht="15" customHeight="1">
      <c r="A163" s="25" t="s">
        <v>374</v>
      </c>
      <c r="B163" s="17" t="s">
        <v>375</v>
      </c>
      <c r="C163" s="17" t="s">
        <v>637</v>
      </c>
      <c r="D163" s="181">
        <v>0</v>
      </c>
      <c r="E163" s="181">
        <v>0</v>
      </c>
      <c r="F163" s="86">
        <v>231</v>
      </c>
      <c r="G163" s="60">
        <v>160.51226436654187</v>
      </c>
      <c r="H163" s="60">
        <v>105.54988951540687</v>
      </c>
      <c r="I163" s="3">
        <v>90.018872402490047</v>
      </c>
      <c r="J163" s="60">
        <v>91.28385170649625</v>
      </c>
      <c r="K163" s="3">
        <v>124.36060208444837</v>
      </c>
      <c r="L163" s="60">
        <v>108.83897261566369</v>
      </c>
      <c r="M163" s="51">
        <v>94.535300628169168</v>
      </c>
      <c r="N163" s="60">
        <v>88.487276756565521</v>
      </c>
      <c r="O163" s="4">
        <v>312.2166852146816</v>
      </c>
      <c r="P163" s="60">
        <v>97.888799948940687</v>
      </c>
      <c r="Q163" s="56">
        <v>100.19083107976441</v>
      </c>
      <c r="R163" s="60">
        <v>97.413093898360756</v>
      </c>
      <c r="S163" s="5">
        <v>98.243647406905623</v>
      </c>
    </row>
    <row r="164" spans="1:19" ht="15" customHeight="1">
      <c r="A164" s="24" t="s">
        <v>140</v>
      </c>
      <c r="B164" s="16" t="s">
        <v>16</v>
      </c>
      <c r="C164" s="16" t="s">
        <v>636</v>
      </c>
      <c r="D164" s="181" t="s">
        <v>650</v>
      </c>
      <c r="E164" s="181" t="s">
        <v>691</v>
      </c>
      <c r="F164" s="85">
        <v>18158</v>
      </c>
      <c r="G164" s="60">
        <v>120.0614215295557</v>
      </c>
      <c r="H164" s="60">
        <v>95.701032352669444</v>
      </c>
      <c r="I164" s="3">
        <v>108.26877198306313</v>
      </c>
      <c r="J164" s="60">
        <v>112.92250899283849</v>
      </c>
      <c r="K164" s="3">
        <v>109.53524920172148</v>
      </c>
      <c r="L164" s="60">
        <v>94.493111398134118</v>
      </c>
      <c r="M164" s="51">
        <v>104.25091472655737</v>
      </c>
      <c r="N164" s="60">
        <v>93.936673043039121</v>
      </c>
      <c r="O164" s="4">
        <v>150.77072568046245</v>
      </c>
      <c r="P164" s="60">
        <v>91.463254650453862</v>
      </c>
      <c r="Q164" s="56">
        <v>102.17797991838552</v>
      </c>
      <c r="R164" s="60">
        <v>100.62900056309053</v>
      </c>
      <c r="S164" s="5">
        <v>98.190930166704263</v>
      </c>
    </row>
    <row r="165" spans="1:19" ht="15" customHeight="1">
      <c r="A165" s="24" t="s">
        <v>520</v>
      </c>
      <c r="B165" s="16" t="s">
        <v>521</v>
      </c>
      <c r="C165" s="16" t="s">
        <v>643</v>
      </c>
      <c r="D165" s="182" t="s">
        <v>650</v>
      </c>
      <c r="E165" s="182">
        <v>0</v>
      </c>
      <c r="F165" s="85">
        <v>8700</v>
      </c>
      <c r="G165" s="60">
        <v>119.11187356101321</v>
      </c>
      <c r="H165" s="60">
        <v>95.469839090540631</v>
      </c>
      <c r="I165" s="3">
        <v>94.366805402989343</v>
      </c>
      <c r="J165" s="60">
        <v>96.439136626635388</v>
      </c>
      <c r="K165" s="3">
        <v>114.85530056345902</v>
      </c>
      <c r="L165" s="60">
        <v>99.641098033550918</v>
      </c>
      <c r="M165" s="51">
        <v>103.24447165721112</v>
      </c>
      <c r="N165" s="60">
        <v>93.372168620662734</v>
      </c>
      <c r="O165" s="4">
        <v>229.06773160463234</v>
      </c>
      <c r="P165" s="60">
        <v>94.579473599216158</v>
      </c>
      <c r="Q165" s="56">
        <v>106.88273291885463</v>
      </c>
      <c r="R165" s="60">
        <v>108.24294786087563</v>
      </c>
      <c r="S165" s="5">
        <v>97.957443971913577</v>
      </c>
    </row>
    <row r="166" spans="1:19" ht="15" customHeight="1">
      <c r="A166" s="24" t="s">
        <v>337</v>
      </c>
      <c r="B166" s="16" t="s">
        <v>338</v>
      </c>
      <c r="C166" s="16" t="s">
        <v>635</v>
      </c>
      <c r="D166" s="181">
        <v>0</v>
      </c>
      <c r="E166" s="181">
        <v>0</v>
      </c>
      <c r="F166" s="85">
        <v>411</v>
      </c>
      <c r="G166" s="60">
        <v>182.06736636100575</v>
      </c>
      <c r="H166" s="60">
        <v>110.7980649743766</v>
      </c>
      <c r="I166" s="3">
        <v>91.503234013688242</v>
      </c>
      <c r="J166" s="60">
        <v>93.043839045161491</v>
      </c>
      <c r="K166" s="3">
        <v>123.28006778358208</v>
      </c>
      <c r="L166" s="60">
        <v>107.79338569145168</v>
      </c>
      <c r="M166" s="51">
        <v>88.540412064048553</v>
      </c>
      <c r="N166" s="60">
        <v>85.124800319326056</v>
      </c>
      <c r="O166" s="4">
        <v>166.65072418601838</v>
      </c>
      <c r="P166" s="60">
        <v>92.095278208254484</v>
      </c>
      <c r="Q166" s="56">
        <v>100.93431779753166</v>
      </c>
      <c r="R166" s="60">
        <v>98.61631725251317</v>
      </c>
      <c r="S166" s="5">
        <v>97.911947581847244</v>
      </c>
    </row>
    <row r="167" spans="1:19" ht="15" customHeight="1">
      <c r="A167" s="24" t="s">
        <v>111</v>
      </c>
      <c r="B167" s="16" t="s">
        <v>112</v>
      </c>
      <c r="C167" s="16" t="s">
        <v>637</v>
      </c>
      <c r="D167" s="181">
        <v>0</v>
      </c>
      <c r="E167" s="181">
        <v>0</v>
      </c>
      <c r="F167" s="85">
        <v>3424</v>
      </c>
      <c r="G167" s="60">
        <v>90.7219093652471</v>
      </c>
      <c r="H167" s="60">
        <v>88.557530653702059</v>
      </c>
      <c r="I167" s="3">
        <v>81.189258917658861</v>
      </c>
      <c r="J167" s="60">
        <v>80.814699296884584</v>
      </c>
      <c r="K167" s="3">
        <v>150.77968898581418</v>
      </c>
      <c r="L167" s="60">
        <v>134.40359540602088</v>
      </c>
      <c r="M167" s="51">
        <v>83.807119595215767</v>
      </c>
      <c r="N167" s="60">
        <v>82.469941229489422</v>
      </c>
      <c r="O167" s="4">
        <v>82.969156892565039</v>
      </c>
      <c r="P167" s="60">
        <v>88.76475384676688</v>
      </c>
      <c r="Q167" s="56">
        <v>109.33628202459593</v>
      </c>
      <c r="R167" s="60">
        <v>112.21365441694336</v>
      </c>
      <c r="S167" s="5">
        <v>97.870695808301178</v>
      </c>
    </row>
    <row r="168" spans="1:19" ht="15" customHeight="1">
      <c r="A168" s="24" t="s">
        <v>278</v>
      </c>
      <c r="B168" s="16" t="s">
        <v>279</v>
      </c>
      <c r="C168" s="16" t="s">
        <v>641</v>
      </c>
      <c r="D168" s="183">
        <v>0</v>
      </c>
      <c r="E168" s="183">
        <v>0</v>
      </c>
      <c r="F168" s="85">
        <v>699</v>
      </c>
      <c r="G168" s="60">
        <v>78.793196611014324</v>
      </c>
      <c r="H168" s="60">
        <v>85.653161305324943</v>
      </c>
      <c r="I168" s="3">
        <v>88.929144088837063</v>
      </c>
      <c r="J168" s="60">
        <v>89.991775692036342</v>
      </c>
      <c r="K168" s="3">
        <v>122.46658584525541</v>
      </c>
      <c r="L168" s="60">
        <v>107.00621394029571</v>
      </c>
      <c r="M168" s="51">
        <v>129.53372330995782</v>
      </c>
      <c r="N168" s="60">
        <v>108.11756184849939</v>
      </c>
      <c r="O168" s="4">
        <v>607.34544424414412</v>
      </c>
      <c r="P168" s="60">
        <v>109.6349174454772</v>
      </c>
      <c r="Q168" s="56">
        <v>93.439492013587582</v>
      </c>
      <c r="R168" s="60">
        <v>86.487049569525112</v>
      </c>
      <c r="S168" s="5">
        <v>97.815113300193119</v>
      </c>
    </row>
    <row r="169" spans="1:19" ht="15" customHeight="1">
      <c r="A169" s="24" t="s">
        <v>263</v>
      </c>
      <c r="B169" s="16" t="s">
        <v>616</v>
      </c>
      <c r="C169" s="16" t="s">
        <v>635</v>
      </c>
      <c r="D169" s="181">
        <v>0</v>
      </c>
      <c r="E169" s="181">
        <v>0</v>
      </c>
      <c r="F169" s="85">
        <v>3170</v>
      </c>
      <c r="G169" s="60">
        <v>151.89719932991957</v>
      </c>
      <c r="H169" s="60">
        <v>103.45231777047886</v>
      </c>
      <c r="I169" s="3">
        <v>88.467956060079615</v>
      </c>
      <c r="J169" s="60">
        <v>89.444951329809754</v>
      </c>
      <c r="K169" s="3">
        <v>124.63059591486288</v>
      </c>
      <c r="L169" s="60">
        <v>109.10023412163625</v>
      </c>
      <c r="M169" s="51">
        <v>95.351212992052282</v>
      </c>
      <c r="N169" s="60">
        <v>88.94491430379685</v>
      </c>
      <c r="O169" s="4">
        <v>332.42058625074134</v>
      </c>
      <c r="P169" s="60">
        <v>98.692914723245906</v>
      </c>
      <c r="Q169" s="56">
        <v>99.931010452587685</v>
      </c>
      <c r="R169" s="60">
        <v>96.99261261868385</v>
      </c>
      <c r="S169" s="5">
        <v>97.771324144608585</v>
      </c>
    </row>
    <row r="170" spans="1:19" ht="15" customHeight="1">
      <c r="A170" s="24" t="s">
        <v>389</v>
      </c>
      <c r="B170" s="16" t="s">
        <v>390</v>
      </c>
      <c r="C170" s="16" t="s">
        <v>635</v>
      </c>
      <c r="D170" s="181">
        <v>0</v>
      </c>
      <c r="E170" s="181">
        <v>0</v>
      </c>
      <c r="F170" s="85">
        <v>92</v>
      </c>
      <c r="G170" s="60">
        <v>117.01093798834957</v>
      </c>
      <c r="H170" s="60">
        <v>94.95830922089948</v>
      </c>
      <c r="I170" s="3">
        <v>91.503234013688242</v>
      </c>
      <c r="J170" s="60">
        <v>93.043839045161491</v>
      </c>
      <c r="K170" s="3">
        <v>123.28006778358208</v>
      </c>
      <c r="L170" s="60">
        <v>107.79338569145168</v>
      </c>
      <c r="M170" s="51">
        <v>87.04143422184238</v>
      </c>
      <c r="N170" s="60">
        <v>84.284037789638958</v>
      </c>
      <c r="O170" s="4">
        <v>559.55717609903979</v>
      </c>
      <c r="P170" s="60">
        <v>107.73294552503704</v>
      </c>
      <c r="Q170" s="56">
        <v>100.93431779753166</v>
      </c>
      <c r="R170" s="60">
        <v>98.61631725251317</v>
      </c>
      <c r="S170" s="5">
        <v>97.738139087450293</v>
      </c>
    </row>
    <row r="171" spans="1:19" ht="15" customHeight="1">
      <c r="A171" s="24" t="s">
        <v>199</v>
      </c>
      <c r="B171" s="16" t="s">
        <v>38</v>
      </c>
      <c r="C171" s="16" t="s">
        <v>632</v>
      </c>
      <c r="D171" s="181" t="s">
        <v>650</v>
      </c>
      <c r="E171" s="181" t="s">
        <v>691</v>
      </c>
      <c r="F171" s="85">
        <v>45733</v>
      </c>
      <c r="G171" s="60">
        <v>120.65816115946939</v>
      </c>
      <c r="H171" s="60">
        <v>95.846324835252545</v>
      </c>
      <c r="I171" s="3">
        <v>114.34010230091172</v>
      </c>
      <c r="J171" s="60">
        <v>120.12120263167654</v>
      </c>
      <c r="K171" s="3">
        <v>89.130169966468543</v>
      </c>
      <c r="L171" s="60">
        <v>74.747987139898541</v>
      </c>
      <c r="M171" s="51">
        <v>107.58986182349767</v>
      </c>
      <c r="N171" s="60">
        <v>95.809456968639537</v>
      </c>
      <c r="O171" s="4">
        <v>88.009699670997932</v>
      </c>
      <c r="P171" s="60">
        <v>88.965367327867455</v>
      </c>
      <c r="Q171" s="56">
        <v>108.35159305925244</v>
      </c>
      <c r="R171" s="60">
        <v>110.62008087842001</v>
      </c>
      <c r="S171" s="5">
        <v>97.685069963625764</v>
      </c>
    </row>
    <row r="172" spans="1:19" ht="15" customHeight="1">
      <c r="A172" s="27" t="s">
        <v>602</v>
      </c>
      <c r="B172" s="18" t="s">
        <v>628</v>
      </c>
      <c r="C172" s="18" t="s">
        <v>632</v>
      </c>
      <c r="D172" s="181">
        <v>0</v>
      </c>
      <c r="E172" s="181">
        <v>0</v>
      </c>
      <c r="F172" s="85">
        <v>3000</v>
      </c>
      <c r="G172" s="60">
        <v>131.81241093838722</v>
      </c>
      <c r="H172" s="60">
        <v>98.562130121999502</v>
      </c>
      <c r="I172" s="3">
        <v>117.5679605461965</v>
      </c>
      <c r="J172" s="60">
        <v>123.94843017505232</v>
      </c>
      <c r="K172" s="3">
        <v>112.53428600329708</v>
      </c>
      <c r="L172" s="60">
        <v>97.395151307875125</v>
      </c>
      <c r="M172" s="51">
        <v>128.98854770680143</v>
      </c>
      <c r="N172" s="60">
        <v>107.81177799611179</v>
      </c>
      <c r="O172" s="4">
        <v>199.41453175304341</v>
      </c>
      <c r="P172" s="60">
        <v>93.399276959788452</v>
      </c>
      <c r="Q172" s="56">
        <v>79.944808362070134</v>
      </c>
      <c r="R172" s="60">
        <v>64.647898797382325</v>
      </c>
      <c r="S172" s="5">
        <v>97.62744422636824</v>
      </c>
    </row>
    <row r="173" spans="1:19" ht="15.75" customHeight="1">
      <c r="A173" s="24" t="s">
        <v>332</v>
      </c>
      <c r="B173" s="16" t="s">
        <v>333</v>
      </c>
      <c r="C173" s="16" t="s">
        <v>632</v>
      </c>
      <c r="D173" s="181" t="s">
        <v>650</v>
      </c>
      <c r="E173" s="181">
        <v>0</v>
      </c>
      <c r="F173" s="85">
        <v>11348</v>
      </c>
      <c r="G173" s="60">
        <v>124.84340447343976</v>
      </c>
      <c r="H173" s="60">
        <v>96.865336077038265</v>
      </c>
      <c r="I173" s="3">
        <v>110.39275198873906</v>
      </c>
      <c r="J173" s="60">
        <v>115.44088314733459</v>
      </c>
      <c r="K173" s="3">
        <v>100.57808017039181</v>
      </c>
      <c r="L173" s="60">
        <v>85.825641231193032</v>
      </c>
      <c r="M173" s="51">
        <v>117.72500021179052</v>
      </c>
      <c r="N173" s="60">
        <v>101.49416047134676</v>
      </c>
      <c r="O173" s="4">
        <v>207.26775148099958</v>
      </c>
      <c r="P173" s="60">
        <v>93.711834915692307</v>
      </c>
      <c r="Q173" s="56">
        <v>96.813896365075777</v>
      </c>
      <c r="R173" s="60">
        <v>91.948024224535914</v>
      </c>
      <c r="S173" s="5">
        <v>97.547646677856804</v>
      </c>
    </row>
    <row r="174" spans="1:19" ht="15" customHeight="1">
      <c r="A174" s="24" t="s">
        <v>383</v>
      </c>
      <c r="B174" s="16" t="s">
        <v>11</v>
      </c>
      <c r="C174" s="16" t="s">
        <v>633</v>
      </c>
      <c r="D174" s="182" t="s">
        <v>650</v>
      </c>
      <c r="E174" s="182" t="s">
        <v>691</v>
      </c>
      <c r="F174" s="85">
        <v>6592</v>
      </c>
      <c r="G174" s="60">
        <v>121.39096599355183</v>
      </c>
      <c r="H174" s="60">
        <v>96.024746090110611</v>
      </c>
      <c r="I174" s="3">
        <v>88.832630121378969</v>
      </c>
      <c r="J174" s="60">
        <v>89.87734039577893</v>
      </c>
      <c r="K174" s="3">
        <v>139.41199688560695</v>
      </c>
      <c r="L174" s="60">
        <v>123.40356494987</v>
      </c>
      <c r="M174" s="51">
        <v>94.42554553640251</v>
      </c>
      <c r="N174" s="60">
        <v>88.425716161070682</v>
      </c>
      <c r="O174" s="4">
        <v>269.08381272577105</v>
      </c>
      <c r="P174" s="60">
        <v>96.172112663418332</v>
      </c>
      <c r="Q174" s="56">
        <v>96.326941223150101</v>
      </c>
      <c r="R174" s="60">
        <v>91.159959306645874</v>
      </c>
      <c r="S174" s="5">
        <v>97.510573261149062</v>
      </c>
    </row>
    <row r="175" spans="1:19" ht="15" customHeight="1">
      <c r="A175" s="24" t="s">
        <v>202</v>
      </c>
      <c r="B175" s="16" t="s">
        <v>203</v>
      </c>
      <c r="C175" s="16" t="s">
        <v>638</v>
      </c>
      <c r="D175" s="181">
        <v>0</v>
      </c>
      <c r="E175" s="181">
        <v>0</v>
      </c>
      <c r="F175" s="85">
        <v>40</v>
      </c>
      <c r="G175" s="60">
        <v>111.67066533297455</v>
      </c>
      <c r="H175" s="60">
        <v>93.658074691675523</v>
      </c>
      <c r="I175" s="3">
        <v>82.467184106952601</v>
      </c>
      <c r="J175" s="60">
        <v>82.329917782697351</v>
      </c>
      <c r="K175" s="3">
        <v>142.51622352526257</v>
      </c>
      <c r="L175" s="60">
        <v>126.40739257626959</v>
      </c>
      <c r="M175" s="51">
        <v>37.42085340065448</v>
      </c>
      <c r="N175" s="60">
        <v>56.452322149090463</v>
      </c>
      <c r="O175" s="4">
        <v>486.57145747742589</v>
      </c>
      <c r="P175" s="60">
        <v>104.82811568291025</v>
      </c>
      <c r="Q175" s="56">
        <v>114.83272273127756</v>
      </c>
      <c r="R175" s="60">
        <v>121.10883124384623</v>
      </c>
      <c r="S175" s="5">
        <v>97.464109021081555</v>
      </c>
    </row>
    <row r="176" spans="1:19" ht="15" customHeight="1">
      <c r="A176" s="24" t="s">
        <v>312</v>
      </c>
      <c r="B176" s="16" t="s">
        <v>313</v>
      </c>
      <c r="C176" s="16" t="s">
        <v>639</v>
      </c>
      <c r="D176" s="181">
        <v>0</v>
      </c>
      <c r="E176" s="181">
        <v>0</v>
      </c>
      <c r="F176" s="85">
        <v>1723</v>
      </c>
      <c r="G176" s="60">
        <v>109.4401802499149</v>
      </c>
      <c r="H176" s="60">
        <v>93.115002472508195</v>
      </c>
      <c r="I176" s="3">
        <v>95.56431617185072</v>
      </c>
      <c r="J176" s="60">
        <v>97.859008829750366</v>
      </c>
      <c r="K176" s="3">
        <v>78.817621029856568</v>
      </c>
      <c r="L176" s="60">
        <v>64.768973688152215</v>
      </c>
      <c r="M176" s="51">
        <v>118.6726137937422</v>
      </c>
      <c r="N176" s="60">
        <v>102.02566798926641</v>
      </c>
      <c r="O176" s="4">
        <v>283.23061528162327</v>
      </c>
      <c r="P176" s="60">
        <v>96.735155064192142</v>
      </c>
      <c r="Q176" s="56">
        <v>119.91721254310522</v>
      </c>
      <c r="R176" s="60">
        <v>129.33732643998533</v>
      </c>
      <c r="S176" s="5">
        <v>97.3068557473091</v>
      </c>
    </row>
    <row r="177" spans="1:19" ht="15" customHeight="1">
      <c r="A177" s="27" t="s">
        <v>155</v>
      </c>
      <c r="B177" s="19" t="s">
        <v>156</v>
      </c>
      <c r="C177" s="19" t="s">
        <v>643</v>
      </c>
      <c r="D177" s="181" t="s">
        <v>650</v>
      </c>
      <c r="E177" s="181">
        <v>0</v>
      </c>
      <c r="F177" s="87">
        <v>12277</v>
      </c>
      <c r="G177" s="60">
        <v>125.60001010556275</v>
      </c>
      <c r="H177" s="60">
        <v>97.049552283096844</v>
      </c>
      <c r="I177" s="3">
        <v>103.58714552043637</v>
      </c>
      <c r="J177" s="60">
        <v>107.3715682810721</v>
      </c>
      <c r="K177" s="3">
        <v>92.199386146360254</v>
      </c>
      <c r="L177" s="60">
        <v>77.717936638680669</v>
      </c>
      <c r="M177" s="51">
        <v>121.24356501812052</v>
      </c>
      <c r="N177" s="60">
        <v>103.46769027555258</v>
      </c>
      <c r="O177" s="4">
        <v>213.34420655179849</v>
      </c>
      <c r="P177" s="60">
        <v>93.953677681062743</v>
      </c>
      <c r="Q177" s="56">
        <v>104.38836487565274</v>
      </c>
      <c r="R177" s="60">
        <v>104.20618188818273</v>
      </c>
      <c r="S177" s="5">
        <v>97.294434507941276</v>
      </c>
    </row>
    <row r="178" spans="1:19" ht="15" customHeight="1">
      <c r="A178" s="28" t="s">
        <v>589</v>
      </c>
      <c r="B178" s="20" t="s">
        <v>590</v>
      </c>
      <c r="C178" s="20" t="s">
        <v>636</v>
      </c>
      <c r="D178" s="181">
        <v>0</v>
      </c>
      <c r="E178" s="181">
        <v>0</v>
      </c>
      <c r="F178" s="88">
        <v>684</v>
      </c>
      <c r="G178" s="60">
        <v>111.54242100047824</v>
      </c>
      <c r="H178" s="60">
        <v>93.626850123184411</v>
      </c>
      <c r="I178" s="3">
        <v>99.923087961727575</v>
      </c>
      <c r="J178" s="60">
        <v>103.02714515478104</v>
      </c>
      <c r="K178" s="3">
        <v>101.49865120822025</v>
      </c>
      <c r="L178" s="60">
        <v>86.716438533222231</v>
      </c>
      <c r="M178" s="51">
        <v>218.28831150381782</v>
      </c>
      <c r="N178" s="60">
        <v>157.8991730172007</v>
      </c>
      <c r="O178" s="4">
        <v>252.13248251102979</v>
      </c>
      <c r="P178" s="60">
        <v>95.497450129412073</v>
      </c>
      <c r="Q178" s="56">
        <v>68.52412145320298</v>
      </c>
      <c r="R178" s="60">
        <v>46.165205185210063</v>
      </c>
      <c r="S178" s="5">
        <v>97.155377023835072</v>
      </c>
    </row>
    <row r="179" spans="1:19" ht="15" customHeight="1">
      <c r="A179" s="24" t="s">
        <v>529</v>
      </c>
      <c r="B179" s="16" t="s">
        <v>530</v>
      </c>
      <c r="C179" s="16" t="s">
        <v>635</v>
      </c>
      <c r="D179" s="181">
        <v>0</v>
      </c>
      <c r="E179" s="181">
        <v>0</v>
      </c>
      <c r="F179" s="85">
        <v>189</v>
      </c>
      <c r="G179" s="60">
        <v>146.60724711444971</v>
      </c>
      <c r="H179" s="60">
        <v>102.16433512008444</v>
      </c>
      <c r="I179" s="3">
        <v>91.503234013688242</v>
      </c>
      <c r="J179" s="60">
        <v>93.043839045161491</v>
      </c>
      <c r="K179" s="3">
        <v>123.28006778358208</v>
      </c>
      <c r="L179" s="60">
        <v>107.79338569145168</v>
      </c>
      <c r="M179" s="51">
        <v>87.04143422184238</v>
      </c>
      <c r="N179" s="60">
        <v>84.284037789638958</v>
      </c>
      <c r="O179" s="4">
        <v>287.38126707260466</v>
      </c>
      <c r="P179" s="60">
        <v>96.900350905439211</v>
      </c>
      <c r="Q179" s="56">
        <v>100.93431779753166</v>
      </c>
      <c r="R179" s="60">
        <v>98.61631725251317</v>
      </c>
      <c r="S179" s="5">
        <v>97.133710967381489</v>
      </c>
    </row>
    <row r="180" spans="1:19" ht="15" customHeight="1">
      <c r="A180" s="24" t="s">
        <v>429</v>
      </c>
      <c r="B180" s="16" t="s">
        <v>15</v>
      </c>
      <c r="C180" s="16" t="s">
        <v>632</v>
      </c>
      <c r="D180" s="182" t="s">
        <v>650</v>
      </c>
      <c r="E180" s="182" t="s">
        <v>691</v>
      </c>
      <c r="F180" s="85">
        <v>33502</v>
      </c>
      <c r="G180" s="60">
        <v>132.93051456366516</v>
      </c>
      <c r="H180" s="60">
        <v>98.834362840187325</v>
      </c>
      <c r="I180" s="3">
        <v>117.91785052392966</v>
      </c>
      <c r="J180" s="60">
        <v>124.36328995456327</v>
      </c>
      <c r="K180" s="3">
        <v>97.158027424862411</v>
      </c>
      <c r="L180" s="60">
        <v>82.51620216204546</v>
      </c>
      <c r="M180" s="51">
        <v>99.37656652369752</v>
      </c>
      <c r="N180" s="60">
        <v>91.202697122767617</v>
      </c>
      <c r="O180" s="4">
        <v>135.70693446893711</v>
      </c>
      <c r="P180" s="60">
        <v>90.863716123284405</v>
      </c>
      <c r="Q180" s="56">
        <v>98.681872821930327</v>
      </c>
      <c r="R180" s="60">
        <v>94.971068004852484</v>
      </c>
      <c r="S180" s="5">
        <v>97.12522270128342</v>
      </c>
    </row>
    <row r="181" spans="1:19" ht="15" customHeight="1">
      <c r="A181" s="24" t="s">
        <v>228</v>
      </c>
      <c r="B181" s="16" t="s">
        <v>229</v>
      </c>
      <c r="C181" s="16" t="s">
        <v>641</v>
      </c>
      <c r="D181" s="181">
        <v>0</v>
      </c>
      <c r="E181" s="181">
        <v>0</v>
      </c>
      <c r="F181" s="85">
        <v>79</v>
      </c>
      <c r="G181" s="60">
        <v>143.15221694136238</v>
      </c>
      <c r="H181" s="60">
        <v>101.32311411500389</v>
      </c>
      <c r="I181" s="3">
        <v>88.929144088837063</v>
      </c>
      <c r="J181" s="60">
        <v>89.991775692036342</v>
      </c>
      <c r="K181" s="3">
        <v>122.46658584525541</v>
      </c>
      <c r="L181" s="60">
        <v>107.00621394029571</v>
      </c>
      <c r="M181" s="51">
        <v>114.3669113711934</v>
      </c>
      <c r="N181" s="60">
        <v>99.610640122320731</v>
      </c>
      <c r="O181" s="4">
        <v>320.32620950597203</v>
      </c>
      <c r="P181" s="60">
        <v>98.211558820288118</v>
      </c>
      <c r="Q181" s="56">
        <v>93.439492013587582</v>
      </c>
      <c r="R181" s="60">
        <v>86.487049569525112</v>
      </c>
      <c r="S181" s="5">
        <v>97.105058709911646</v>
      </c>
    </row>
    <row r="182" spans="1:19" ht="15" customHeight="1">
      <c r="A182" s="24" t="s">
        <v>245</v>
      </c>
      <c r="B182" s="16" t="s">
        <v>246</v>
      </c>
      <c r="C182" s="16" t="s">
        <v>636</v>
      </c>
      <c r="D182" s="181" t="s">
        <v>650</v>
      </c>
      <c r="E182" s="181">
        <v>0</v>
      </c>
      <c r="F182" s="85">
        <v>9717</v>
      </c>
      <c r="G182" s="60">
        <v>101.17864397973786</v>
      </c>
      <c r="H182" s="60">
        <v>91.103506914859366</v>
      </c>
      <c r="I182" s="3">
        <v>100.97036272922078</v>
      </c>
      <c r="J182" s="60">
        <v>104.26888457796902</v>
      </c>
      <c r="K182" s="3">
        <v>112.89578441669933</v>
      </c>
      <c r="L182" s="60">
        <v>97.744957893259539</v>
      </c>
      <c r="M182" s="51">
        <v>109.66705893713144</v>
      </c>
      <c r="N182" s="60">
        <v>96.974537232499287</v>
      </c>
      <c r="O182" s="4">
        <v>136.17554298122542</v>
      </c>
      <c r="P182" s="60">
        <v>90.882366730779651</v>
      </c>
      <c r="Q182" s="56">
        <v>102.59583739799002</v>
      </c>
      <c r="R182" s="60">
        <v>101.30524112819072</v>
      </c>
      <c r="S182" s="5">
        <v>97.046582412926256</v>
      </c>
    </row>
    <row r="183" spans="1:19" ht="15" customHeight="1">
      <c r="A183" s="24" t="s">
        <v>98</v>
      </c>
      <c r="B183" s="16" t="s">
        <v>99</v>
      </c>
      <c r="C183" s="16" t="s">
        <v>636</v>
      </c>
      <c r="D183" s="181">
        <v>0</v>
      </c>
      <c r="E183" s="181">
        <v>0</v>
      </c>
      <c r="F183" s="85">
        <v>8915</v>
      </c>
      <c r="G183" s="60">
        <v>102.21336241341258</v>
      </c>
      <c r="H183" s="60">
        <v>91.355437241700315</v>
      </c>
      <c r="I183" s="3">
        <v>105.93288677960514</v>
      </c>
      <c r="J183" s="60">
        <v>110.15288173244136</v>
      </c>
      <c r="K183" s="3">
        <v>95.581909159742565</v>
      </c>
      <c r="L183" s="60">
        <v>80.991059787851668</v>
      </c>
      <c r="M183" s="51">
        <v>132.70166763003832</v>
      </c>
      <c r="N183" s="60">
        <v>109.89443192987342</v>
      </c>
      <c r="O183" s="4">
        <v>320.84205202745949</v>
      </c>
      <c r="P183" s="60">
        <v>98.232089340211104</v>
      </c>
      <c r="Q183" s="56">
        <v>96.518732046889582</v>
      </c>
      <c r="R183" s="60">
        <v>91.47034440529093</v>
      </c>
      <c r="S183" s="5">
        <v>97.016040739561447</v>
      </c>
    </row>
    <row r="184" spans="1:19" ht="15" customHeight="1">
      <c r="A184" s="24" t="s">
        <v>280</v>
      </c>
      <c r="B184" s="16" t="s">
        <v>281</v>
      </c>
      <c r="C184" s="16" t="s">
        <v>635</v>
      </c>
      <c r="D184" s="181">
        <v>0</v>
      </c>
      <c r="E184" s="181">
        <v>0</v>
      </c>
      <c r="F184" s="85">
        <v>604</v>
      </c>
      <c r="G184" s="60">
        <v>136.02734268351006</v>
      </c>
      <c r="H184" s="60">
        <v>99.58836981929565</v>
      </c>
      <c r="I184" s="3">
        <v>91.503234013688242</v>
      </c>
      <c r="J184" s="60">
        <v>93.043839045161491</v>
      </c>
      <c r="K184" s="3">
        <v>123.28006778358208</v>
      </c>
      <c r="L184" s="60">
        <v>107.79338569145168</v>
      </c>
      <c r="M184" s="51">
        <v>87.04143422184238</v>
      </c>
      <c r="N184" s="60">
        <v>84.284037789638958</v>
      </c>
      <c r="O184" s="4">
        <v>333.96495490496051</v>
      </c>
      <c r="P184" s="60">
        <v>98.754380558463325</v>
      </c>
      <c r="Q184" s="56">
        <v>100.93431779753166</v>
      </c>
      <c r="R184" s="60">
        <v>98.61631725251317</v>
      </c>
      <c r="S184" s="5">
        <v>97.013388359420702</v>
      </c>
    </row>
    <row r="185" spans="1:19" ht="15" customHeight="1">
      <c r="A185" s="27" t="s">
        <v>519</v>
      </c>
      <c r="B185" s="19" t="s">
        <v>21</v>
      </c>
      <c r="C185" s="19" t="s">
        <v>643</v>
      </c>
      <c r="D185" s="181" t="s">
        <v>650</v>
      </c>
      <c r="E185" s="181" t="s">
        <v>691</v>
      </c>
      <c r="F185" s="87">
        <v>57543</v>
      </c>
      <c r="G185" s="60">
        <v>122.70372832319831</v>
      </c>
      <c r="H185" s="60">
        <v>96.344373760797581</v>
      </c>
      <c r="I185" s="3">
        <v>109.4712107797799</v>
      </c>
      <c r="J185" s="60">
        <v>114.34822429143952</v>
      </c>
      <c r="K185" s="3">
        <v>94.953956708626976</v>
      </c>
      <c r="L185" s="60">
        <v>80.383417002808244</v>
      </c>
      <c r="M185" s="51">
        <v>100.83235647207263</v>
      </c>
      <c r="N185" s="60">
        <v>92.019235970258165</v>
      </c>
      <c r="O185" s="4">
        <v>120.3317061097796</v>
      </c>
      <c r="P185" s="60">
        <v>90.251782405145093</v>
      </c>
      <c r="Q185" s="56">
        <v>107.15036101760352</v>
      </c>
      <c r="R185" s="60">
        <v>108.67606437923</v>
      </c>
      <c r="S185" s="5">
        <v>97.003849634946434</v>
      </c>
    </row>
    <row r="186" spans="1:19" ht="15" customHeight="1">
      <c r="A186" s="24" t="s">
        <v>439</v>
      </c>
      <c r="B186" s="16" t="s">
        <v>440</v>
      </c>
      <c r="C186" s="16" t="s">
        <v>643</v>
      </c>
      <c r="D186" s="181">
        <v>0</v>
      </c>
      <c r="E186" s="181">
        <v>0</v>
      </c>
      <c r="F186" s="85">
        <v>2375</v>
      </c>
      <c r="G186" s="60">
        <v>103.73382850444774</v>
      </c>
      <c r="H186" s="60">
        <v>91.72563603858913</v>
      </c>
      <c r="I186" s="3">
        <v>88.655221118584691</v>
      </c>
      <c r="J186" s="60">
        <v>89.666988958280413</v>
      </c>
      <c r="K186" s="3">
        <v>131.29326709406942</v>
      </c>
      <c r="L186" s="60">
        <v>115.54741664949999</v>
      </c>
      <c r="M186" s="51">
        <v>106.20467614734929</v>
      </c>
      <c r="N186" s="60">
        <v>95.032519391329672</v>
      </c>
      <c r="O186" s="4">
        <v>212.4277962332512</v>
      </c>
      <c r="P186" s="60">
        <v>93.91720457247078</v>
      </c>
      <c r="Q186" s="56">
        <v>99.062045144304292</v>
      </c>
      <c r="R186" s="60">
        <v>95.586320713409833</v>
      </c>
      <c r="S186" s="5">
        <v>96.912681053929973</v>
      </c>
    </row>
    <row r="187" spans="1:19" ht="15" customHeight="1">
      <c r="A187" s="24" t="s">
        <v>215</v>
      </c>
      <c r="B187" s="16" t="s">
        <v>216</v>
      </c>
      <c r="C187" s="16" t="s">
        <v>643</v>
      </c>
      <c r="D187" s="182" t="s">
        <v>650</v>
      </c>
      <c r="E187" s="182">
        <v>0</v>
      </c>
      <c r="F187" s="85">
        <v>187</v>
      </c>
      <c r="G187" s="60">
        <v>119.02392484807129</v>
      </c>
      <c r="H187" s="60">
        <v>95.448425585885062</v>
      </c>
      <c r="I187" s="3">
        <v>106.6659388797985</v>
      </c>
      <c r="J187" s="60">
        <v>111.02205162014873</v>
      </c>
      <c r="K187" s="3">
        <v>104.60301578703896</v>
      </c>
      <c r="L187" s="60">
        <v>89.720399637462492</v>
      </c>
      <c r="M187" s="51">
        <v>93.552133501636206</v>
      </c>
      <c r="N187" s="60">
        <v>87.935827590917782</v>
      </c>
      <c r="O187" s="4">
        <v>284.34019546337078</v>
      </c>
      <c r="P187" s="60">
        <v>96.779316328683933</v>
      </c>
      <c r="Q187" s="56">
        <v>102.03755615292823</v>
      </c>
      <c r="R187" s="60">
        <v>100.40174545544902</v>
      </c>
      <c r="S187" s="5">
        <v>96.884627703091169</v>
      </c>
    </row>
    <row r="188" spans="1:19" ht="15" customHeight="1">
      <c r="A188" s="24" t="s">
        <v>303</v>
      </c>
      <c r="B188" s="16" t="s">
        <v>304</v>
      </c>
      <c r="C188" s="16" t="s">
        <v>633</v>
      </c>
      <c r="D188" s="181" t="s">
        <v>650</v>
      </c>
      <c r="E188" s="181" t="s">
        <v>691</v>
      </c>
      <c r="F188" s="85">
        <v>6045</v>
      </c>
      <c r="G188" s="60">
        <v>113.68564250438703</v>
      </c>
      <c r="H188" s="60">
        <v>94.148675652139886</v>
      </c>
      <c r="I188" s="3">
        <v>80.908361329901254</v>
      </c>
      <c r="J188" s="60">
        <v>80.481642854178588</v>
      </c>
      <c r="K188" s="3">
        <v>149.64914081543159</v>
      </c>
      <c r="L188" s="60">
        <v>133.30961219494083</v>
      </c>
      <c r="M188" s="51">
        <v>92.13857104488072</v>
      </c>
      <c r="N188" s="60">
        <v>87.14297374508422</v>
      </c>
      <c r="O188" s="4">
        <v>194.53204103512164</v>
      </c>
      <c r="P188" s="60">
        <v>93.204953946887045</v>
      </c>
      <c r="Q188" s="56">
        <v>97.432735191272982</v>
      </c>
      <c r="R188" s="60">
        <v>92.949523391021145</v>
      </c>
      <c r="S188" s="5">
        <v>96.872896964041956</v>
      </c>
    </row>
    <row r="189" spans="1:19" ht="15" customHeight="1">
      <c r="A189" s="24" t="s">
        <v>188</v>
      </c>
      <c r="B189" s="16" t="s">
        <v>189</v>
      </c>
      <c r="C189" s="16" t="s">
        <v>637</v>
      </c>
      <c r="D189" s="182">
        <v>0</v>
      </c>
      <c r="E189" s="182">
        <v>0</v>
      </c>
      <c r="F189" s="85">
        <v>300</v>
      </c>
      <c r="G189" s="60">
        <v>103.72084879617641</v>
      </c>
      <c r="H189" s="60">
        <v>91.722475775815539</v>
      </c>
      <c r="I189" s="3">
        <v>90.018872402490047</v>
      </c>
      <c r="J189" s="60">
        <v>91.28385170649625</v>
      </c>
      <c r="K189" s="3">
        <v>124.36060208444837</v>
      </c>
      <c r="L189" s="60">
        <v>108.83897261566369</v>
      </c>
      <c r="M189" s="51">
        <v>88.35479275154529</v>
      </c>
      <c r="N189" s="60">
        <v>85.02068819815598</v>
      </c>
      <c r="O189" s="4">
        <v>521.32656158295629</v>
      </c>
      <c r="P189" s="60">
        <v>106.21136798868491</v>
      </c>
      <c r="Q189" s="56">
        <v>100.19083107976441</v>
      </c>
      <c r="R189" s="60">
        <v>97.413093898360756</v>
      </c>
      <c r="S189" s="5">
        <v>96.74840836386285</v>
      </c>
    </row>
    <row r="190" spans="1:19" ht="15" customHeight="1">
      <c r="A190" s="27" t="s">
        <v>297</v>
      </c>
      <c r="B190" s="19" t="s">
        <v>298</v>
      </c>
      <c r="C190" s="19" t="s">
        <v>641</v>
      </c>
      <c r="D190" s="181">
        <v>0</v>
      </c>
      <c r="E190" s="181">
        <v>0</v>
      </c>
      <c r="F190" s="87">
        <v>5957</v>
      </c>
      <c r="G190" s="60">
        <v>141.72651198171243</v>
      </c>
      <c r="H190" s="60">
        <v>100.97598749120559</v>
      </c>
      <c r="I190" s="3">
        <v>90.941826043488717</v>
      </c>
      <c r="J190" s="60">
        <v>92.378185263816832</v>
      </c>
      <c r="K190" s="3">
        <v>124.67273742623144</v>
      </c>
      <c r="L190" s="60">
        <v>109.14101266352813</v>
      </c>
      <c r="M190" s="51">
        <v>103.63318237034699</v>
      </c>
      <c r="N190" s="60">
        <v>93.590192792395371</v>
      </c>
      <c r="O190" s="4">
        <v>112.51964954165474</v>
      </c>
      <c r="P190" s="60">
        <v>89.940862742010452</v>
      </c>
      <c r="Q190" s="56">
        <v>98.292797166479687</v>
      </c>
      <c r="R190" s="60">
        <v>94.341406567757488</v>
      </c>
      <c r="S190" s="5">
        <v>96.727941253452315</v>
      </c>
    </row>
    <row r="191" spans="1:19" ht="15" customHeight="1">
      <c r="A191" s="24" t="s">
        <v>344</v>
      </c>
      <c r="B191" s="16" t="s">
        <v>620</v>
      </c>
      <c r="C191" s="16" t="s">
        <v>639</v>
      </c>
      <c r="D191" s="181">
        <v>0</v>
      </c>
      <c r="E191" s="181">
        <v>0</v>
      </c>
      <c r="F191" s="85">
        <v>1253</v>
      </c>
      <c r="G191" s="60">
        <v>102.93961067941301</v>
      </c>
      <c r="H191" s="60">
        <v>91.532262121848021</v>
      </c>
      <c r="I191" s="3">
        <v>88.965686873474681</v>
      </c>
      <c r="J191" s="60">
        <v>90.035103973902821</v>
      </c>
      <c r="K191" s="3">
        <v>118.41260929542703</v>
      </c>
      <c r="L191" s="60">
        <v>103.08335386249497</v>
      </c>
      <c r="M191" s="51">
        <v>102.90734685179982</v>
      </c>
      <c r="N191" s="60">
        <v>93.183078497888985</v>
      </c>
      <c r="O191" s="4">
        <v>224.14486625706419</v>
      </c>
      <c r="P191" s="60">
        <v>94.383543677027887</v>
      </c>
      <c r="Q191" s="56">
        <v>106.59307781609353</v>
      </c>
      <c r="R191" s="60">
        <v>107.77418389245101</v>
      </c>
      <c r="S191" s="5">
        <v>96.665254337602278</v>
      </c>
    </row>
    <row r="192" spans="1:19" ht="15" customHeight="1">
      <c r="A192" s="29" t="s">
        <v>243</v>
      </c>
      <c r="B192" s="21" t="s">
        <v>613</v>
      </c>
      <c r="C192" s="21" t="s">
        <v>637</v>
      </c>
      <c r="D192" s="181">
        <v>0</v>
      </c>
      <c r="E192" s="181">
        <v>0</v>
      </c>
      <c r="F192" s="86">
        <v>872</v>
      </c>
      <c r="G192" s="60">
        <v>118.71477179651788</v>
      </c>
      <c r="H192" s="60">
        <v>95.373153872550333</v>
      </c>
      <c r="I192" s="3">
        <v>90.018872402490047</v>
      </c>
      <c r="J192" s="60">
        <v>91.28385170649625</v>
      </c>
      <c r="K192" s="3">
        <v>124.36060208444837</v>
      </c>
      <c r="L192" s="60">
        <v>108.83897261566369</v>
      </c>
      <c r="M192" s="51">
        <v>92.090381415673136</v>
      </c>
      <c r="N192" s="60">
        <v>87.115944636703517</v>
      </c>
      <c r="O192" s="4">
        <v>171.08480279044974</v>
      </c>
      <c r="P192" s="60">
        <v>92.271754429846055</v>
      </c>
      <c r="Q192" s="56">
        <v>104.92756097521706</v>
      </c>
      <c r="R192" s="60">
        <v>105.0787910740092</v>
      </c>
      <c r="S192" s="5">
        <v>96.660411389211504</v>
      </c>
    </row>
    <row r="193" spans="1:19" ht="15" customHeight="1">
      <c r="A193" s="24" t="s">
        <v>503</v>
      </c>
      <c r="B193" s="16" t="s">
        <v>504</v>
      </c>
      <c r="C193" s="16" t="s">
        <v>637</v>
      </c>
      <c r="D193" s="181">
        <v>0</v>
      </c>
      <c r="E193" s="181">
        <v>0</v>
      </c>
      <c r="F193" s="85">
        <v>132</v>
      </c>
      <c r="G193" s="60">
        <v>106.55475176874954</v>
      </c>
      <c r="H193" s="60">
        <v>92.412466481383973</v>
      </c>
      <c r="I193" s="3">
        <v>90.018872402490047</v>
      </c>
      <c r="J193" s="60">
        <v>91.28385170649625</v>
      </c>
      <c r="K193" s="3">
        <v>124.36060208444837</v>
      </c>
      <c r="L193" s="60">
        <v>108.83897261566369</v>
      </c>
      <c r="M193" s="51">
        <v>99.399141845488472</v>
      </c>
      <c r="N193" s="60">
        <v>91.215359407774798</v>
      </c>
      <c r="O193" s="4">
        <v>321.13716193510106</v>
      </c>
      <c r="P193" s="60">
        <v>98.243834707422849</v>
      </c>
      <c r="Q193" s="56">
        <v>100.19083107976441</v>
      </c>
      <c r="R193" s="60">
        <v>97.413093898360756</v>
      </c>
      <c r="S193" s="5">
        <v>96.567929802850387</v>
      </c>
    </row>
    <row r="194" spans="1:19" ht="15" customHeight="1">
      <c r="A194" s="24" t="s">
        <v>552</v>
      </c>
      <c r="B194" s="16" t="s">
        <v>32</v>
      </c>
      <c r="C194" s="16" t="s">
        <v>635</v>
      </c>
      <c r="D194" s="181" t="s">
        <v>650</v>
      </c>
      <c r="E194" s="181" t="s">
        <v>691</v>
      </c>
      <c r="F194" s="85">
        <v>13877</v>
      </c>
      <c r="G194" s="60">
        <v>115.40329657266443</v>
      </c>
      <c r="H194" s="60">
        <v>94.56688522175584</v>
      </c>
      <c r="I194" s="3">
        <v>87.516846683988078</v>
      </c>
      <c r="J194" s="60">
        <v>88.317233900998275</v>
      </c>
      <c r="K194" s="3">
        <v>133.81869964574184</v>
      </c>
      <c r="L194" s="60">
        <v>117.99116994071072</v>
      </c>
      <c r="M194" s="51">
        <v>88.200634339466319</v>
      </c>
      <c r="N194" s="60">
        <v>84.934222199218127</v>
      </c>
      <c r="O194" s="4">
        <v>119.63416221499361</v>
      </c>
      <c r="P194" s="60">
        <v>90.224020174943959</v>
      </c>
      <c r="Q194" s="56">
        <v>103.86530220268956</v>
      </c>
      <c r="R194" s="60">
        <v>103.35968226854634</v>
      </c>
      <c r="S194" s="5">
        <v>96.565535617695545</v>
      </c>
    </row>
    <row r="195" spans="1:19" ht="15" customHeight="1">
      <c r="A195" s="24" t="s">
        <v>588</v>
      </c>
      <c r="B195" s="16" t="s">
        <v>44</v>
      </c>
      <c r="C195" s="16" t="s">
        <v>639</v>
      </c>
      <c r="D195" s="183" t="s">
        <v>650</v>
      </c>
      <c r="E195" s="183" t="s">
        <v>691</v>
      </c>
      <c r="F195" s="85">
        <v>39365</v>
      </c>
      <c r="G195" s="60">
        <v>93.669399795741327</v>
      </c>
      <c r="H195" s="60">
        <v>89.275177313265118</v>
      </c>
      <c r="I195" s="3">
        <v>97.096932834879055</v>
      </c>
      <c r="J195" s="60">
        <v>99.676211525918092</v>
      </c>
      <c r="K195" s="3">
        <v>127.6059446405164</v>
      </c>
      <c r="L195" s="60">
        <v>111.97935209134813</v>
      </c>
      <c r="M195" s="51">
        <v>87.896382440059483</v>
      </c>
      <c r="N195" s="60">
        <v>84.763570179285054</v>
      </c>
      <c r="O195" s="4">
        <v>77.047004921958447</v>
      </c>
      <c r="P195" s="60">
        <v>88.529052341065281</v>
      </c>
      <c r="Q195" s="56">
        <v>104.37864415723804</v>
      </c>
      <c r="R195" s="60">
        <v>104.19045034229738</v>
      </c>
      <c r="S195" s="5">
        <v>96.402302298863177</v>
      </c>
    </row>
    <row r="196" spans="1:19" ht="15" customHeight="1">
      <c r="A196" s="24" t="s">
        <v>408</v>
      </c>
      <c r="B196" s="16" t="s">
        <v>409</v>
      </c>
      <c r="C196" s="16" t="s">
        <v>639</v>
      </c>
      <c r="D196" s="181">
        <v>0</v>
      </c>
      <c r="E196" s="181">
        <v>0</v>
      </c>
      <c r="F196" s="85">
        <v>973</v>
      </c>
      <c r="G196" s="60">
        <v>142.21040371457869</v>
      </c>
      <c r="H196" s="60">
        <v>101.0938040859904</v>
      </c>
      <c r="I196" s="3">
        <v>96.48720498116549</v>
      </c>
      <c r="J196" s="60">
        <v>98.953265517026651</v>
      </c>
      <c r="K196" s="3">
        <v>120.53115028146453</v>
      </c>
      <c r="L196" s="60">
        <v>105.13337555234983</v>
      </c>
      <c r="M196" s="51">
        <v>179.90794904160808</v>
      </c>
      <c r="N196" s="60">
        <v>136.37198980911364</v>
      </c>
      <c r="O196" s="4">
        <v>190.90081779255459</v>
      </c>
      <c r="P196" s="60">
        <v>93.060431349348221</v>
      </c>
      <c r="Q196" s="56">
        <v>66.620673635058452</v>
      </c>
      <c r="R196" s="60">
        <v>43.084756249848013</v>
      </c>
      <c r="S196" s="5">
        <v>96.282937093946131</v>
      </c>
    </row>
    <row r="197" spans="1:19" ht="15" customHeight="1">
      <c r="A197" s="24" t="s">
        <v>464</v>
      </c>
      <c r="B197" s="16" t="s">
        <v>465</v>
      </c>
      <c r="C197" s="16" t="s">
        <v>639</v>
      </c>
      <c r="D197" s="181">
        <v>0</v>
      </c>
      <c r="E197" s="181">
        <v>0</v>
      </c>
      <c r="F197" s="85">
        <v>2121</v>
      </c>
      <c r="G197" s="60">
        <v>89.427007867417259</v>
      </c>
      <c r="H197" s="60">
        <v>88.242251687987164</v>
      </c>
      <c r="I197" s="3">
        <v>78.533051903600096</v>
      </c>
      <c r="J197" s="60">
        <v>77.665270829892918</v>
      </c>
      <c r="K197" s="3">
        <v>126.9328738232951</v>
      </c>
      <c r="L197" s="60">
        <v>111.32805018914006</v>
      </c>
      <c r="M197" s="51">
        <v>103.89684057152867</v>
      </c>
      <c r="N197" s="60">
        <v>93.738076189972489</v>
      </c>
      <c r="O197" s="4">
        <v>115.69709207506953</v>
      </c>
      <c r="P197" s="60">
        <v>90.067324878261488</v>
      </c>
      <c r="Q197" s="56">
        <v>111.92273170689819</v>
      </c>
      <c r="R197" s="60">
        <v>116.39944091146471</v>
      </c>
      <c r="S197" s="5">
        <v>96.240069114453135</v>
      </c>
    </row>
    <row r="198" spans="1:19" ht="15" customHeight="1">
      <c r="A198" s="24" t="s">
        <v>125</v>
      </c>
      <c r="B198" s="16" t="s">
        <v>126</v>
      </c>
      <c r="C198" s="16" t="s">
        <v>633</v>
      </c>
      <c r="D198" s="181">
        <v>0</v>
      </c>
      <c r="E198" s="181">
        <v>0</v>
      </c>
      <c r="F198" s="85">
        <v>2057</v>
      </c>
      <c r="G198" s="60">
        <v>103.19315651852489</v>
      </c>
      <c r="H198" s="60">
        <v>91.593994747882107</v>
      </c>
      <c r="I198" s="3">
        <v>93.415696026897805</v>
      </c>
      <c r="J198" s="60">
        <v>95.311419197823909</v>
      </c>
      <c r="K198" s="3">
        <v>128.56180572375158</v>
      </c>
      <c r="L198" s="60">
        <v>112.90429806408825</v>
      </c>
      <c r="M198" s="51">
        <v>91.00071167886432</v>
      </c>
      <c r="N198" s="60">
        <v>86.50475916174382</v>
      </c>
      <c r="O198" s="4">
        <v>154.45640247392981</v>
      </c>
      <c r="P198" s="60">
        <v>91.609944498006143</v>
      </c>
      <c r="Q198" s="56">
        <v>101.46841061339671</v>
      </c>
      <c r="R198" s="60">
        <v>99.480667528014706</v>
      </c>
      <c r="S198" s="5">
        <v>96.234180532926487</v>
      </c>
    </row>
    <row r="199" spans="1:19" ht="15" customHeight="1">
      <c r="A199" s="24" t="s">
        <v>115</v>
      </c>
      <c r="B199" s="16" t="s">
        <v>116</v>
      </c>
      <c r="C199" s="16" t="s">
        <v>636</v>
      </c>
      <c r="D199" s="182" t="s">
        <v>650</v>
      </c>
      <c r="E199" s="182">
        <v>0</v>
      </c>
      <c r="F199" s="85">
        <v>17137</v>
      </c>
      <c r="G199" s="60">
        <v>116.39497647012116</v>
      </c>
      <c r="H199" s="60">
        <v>94.808336647145651</v>
      </c>
      <c r="I199" s="3">
        <v>103.12883892988448</v>
      </c>
      <c r="J199" s="60">
        <v>106.8281604008676</v>
      </c>
      <c r="K199" s="3">
        <v>108.14548456642424</v>
      </c>
      <c r="L199" s="60">
        <v>93.148295477682467</v>
      </c>
      <c r="M199" s="51">
        <v>102.96353431936838</v>
      </c>
      <c r="N199" s="60">
        <v>93.214593518351293</v>
      </c>
      <c r="O199" s="4">
        <v>129.80035907208355</v>
      </c>
      <c r="P199" s="60">
        <v>90.62863456484277</v>
      </c>
      <c r="Q199" s="56">
        <v>100.67124015964389</v>
      </c>
      <c r="R199" s="60">
        <v>98.190564982435745</v>
      </c>
      <c r="S199" s="5">
        <v>96.136430931887588</v>
      </c>
    </row>
    <row r="200" spans="1:19" ht="15" customHeight="1">
      <c r="A200" s="24" t="s">
        <v>418</v>
      </c>
      <c r="B200" s="16" t="s">
        <v>18</v>
      </c>
      <c r="C200" s="16" t="s">
        <v>632</v>
      </c>
      <c r="D200" s="181" t="s">
        <v>650</v>
      </c>
      <c r="E200" s="181" t="s">
        <v>691</v>
      </c>
      <c r="F200" s="85">
        <v>44086</v>
      </c>
      <c r="G200" s="60">
        <v>128.65016827309671</v>
      </c>
      <c r="H200" s="60">
        <v>97.792196193802496</v>
      </c>
      <c r="I200" s="3">
        <v>105.87867847319578</v>
      </c>
      <c r="J200" s="60">
        <v>110.08860768209459</v>
      </c>
      <c r="K200" s="3">
        <v>95.142921374867541</v>
      </c>
      <c r="L200" s="60">
        <v>80.566270045049322</v>
      </c>
      <c r="M200" s="51">
        <v>101.41178553391651</v>
      </c>
      <c r="N200" s="60">
        <v>92.344232264461624</v>
      </c>
      <c r="O200" s="4">
        <v>136.11033803521445</v>
      </c>
      <c r="P200" s="60">
        <v>90.879771575499902</v>
      </c>
      <c r="Q200" s="56">
        <v>104.88922427043988</v>
      </c>
      <c r="R200" s="60">
        <v>105.0167487840707</v>
      </c>
      <c r="S200" s="5">
        <v>96.114637757496439</v>
      </c>
    </row>
    <row r="201" spans="1:19" ht="15" customHeight="1">
      <c r="A201" s="24" t="s">
        <v>535</v>
      </c>
      <c r="B201" s="16" t="s">
        <v>536</v>
      </c>
      <c r="C201" s="16" t="s">
        <v>635</v>
      </c>
      <c r="D201" s="183">
        <v>0</v>
      </c>
      <c r="E201" s="183">
        <v>0</v>
      </c>
      <c r="F201" s="85">
        <v>318</v>
      </c>
      <c r="G201" s="60">
        <v>338.12510895615355</v>
      </c>
      <c r="H201" s="60">
        <v>148.79456413640426</v>
      </c>
      <c r="I201" s="3">
        <v>91.503234013688242</v>
      </c>
      <c r="J201" s="60">
        <v>93.043839045161491</v>
      </c>
      <c r="K201" s="3">
        <v>123.28006778358208</v>
      </c>
      <c r="L201" s="60">
        <v>107.79338569145168</v>
      </c>
      <c r="M201" s="51">
        <v>87.04143422184238</v>
      </c>
      <c r="N201" s="60">
        <v>84.284037789638958</v>
      </c>
      <c r="O201" s="4">
        <v>276.30307763896684</v>
      </c>
      <c r="P201" s="60">
        <v>96.459439232973537</v>
      </c>
      <c r="Q201" s="56">
        <v>68.52412145320298</v>
      </c>
      <c r="R201" s="60">
        <v>46.165205185210063</v>
      </c>
      <c r="S201" s="5">
        <v>96.09007851347333</v>
      </c>
    </row>
    <row r="202" spans="1:19" ht="15" customHeight="1">
      <c r="A202" s="24" t="s">
        <v>466</v>
      </c>
      <c r="B202" s="16" t="s">
        <v>467</v>
      </c>
      <c r="C202" s="16" t="s">
        <v>635</v>
      </c>
      <c r="D202" s="181">
        <v>0</v>
      </c>
      <c r="E202" s="181">
        <v>0</v>
      </c>
      <c r="F202" s="85">
        <v>2125</v>
      </c>
      <c r="G202" s="60">
        <v>151.07036646262762</v>
      </c>
      <c r="H202" s="60">
        <v>103.25100283520712</v>
      </c>
      <c r="I202" s="3">
        <v>84.303772522269497</v>
      </c>
      <c r="J202" s="60">
        <v>84.507535644080718</v>
      </c>
      <c r="K202" s="3">
        <v>126.79908742210343</v>
      </c>
      <c r="L202" s="60">
        <v>111.1985907989002</v>
      </c>
      <c r="M202" s="51">
        <v>86.376259625090242</v>
      </c>
      <c r="N202" s="60">
        <v>83.910947633865987</v>
      </c>
      <c r="O202" s="4">
        <v>182.03597660907218</v>
      </c>
      <c r="P202" s="60">
        <v>92.707610883895299</v>
      </c>
      <c r="Q202" s="56">
        <v>101.92963066163944</v>
      </c>
      <c r="R202" s="60">
        <v>100.22708400081399</v>
      </c>
      <c r="S202" s="5">
        <v>95.967128632793873</v>
      </c>
    </row>
    <row r="203" spans="1:19" ht="15" customHeight="1">
      <c r="A203" s="24" t="s">
        <v>355</v>
      </c>
      <c r="B203" s="16" t="s">
        <v>47</v>
      </c>
      <c r="C203" s="16" t="s">
        <v>634</v>
      </c>
      <c r="D203" s="182" t="s">
        <v>650</v>
      </c>
      <c r="E203" s="182" t="s">
        <v>691</v>
      </c>
      <c r="F203" s="85">
        <v>27866</v>
      </c>
      <c r="G203" s="60">
        <v>90.502546878101867</v>
      </c>
      <c r="H203" s="60">
        <v>88.504120893824805</v>
      </c>
      <c r="I203" s="3">
        <v>105.64706116399215</v>
      </c>
      <c r="J203" s="60">
        <v>109.81398219424932</v>
      </c>
      <c r="K203" s="3">
        <v>94.246453536977825</v>
      </c>
      <c r="L203" s="60">
        <v>79.698796380842055</v>
      </c>
      <c r="M203" s="51">
        <v>102.7095803931107</v>
      </c>
      <c r="N203" s="60">
        <v>93.072153157024715</v>
      </c>
      <c r="O203" s="4">
        <v>91.268176050524701</v>
      </c>
      <c r="P203" s="60">
        <v>89.095054609240762</v>
      </c>
      <c r="Q203" s="56">
        <v>111.27910824974595</v>
      </c>
      <c r="R203" s="60">
        <v>115.35783148332114</v>
      </c>
      <c r="S203" s="5">
        <v>95.923656453083794</v>
      </c>
    </row>
    <row r="204" spans="1:19" ht="15" customHeight="1">
      <c r="A204" s="24" t="s">
        <v>391</v>
      </c>
      <c r="B204" s="16" t="s">
        <v>24</v>
      </c>
      <c r="C204" s="16" t="s">
        <v>632</v>
      </c>
      <c r="D204" s="182" t="s">
        <v>650</v>
      </c>
      <c r="E204" s="182" t="s">
        <v>691</v>
      </c>
      <c r="F204" s="85">
        <v>27434</v>
      </c>
      <c r="G204" s="60">
        <v>103.54800081345211</v>
      </c>
      <c r="H204" s="60">
        <v>91.680391236326969</v>
      </c>
      <c r="I204" s="3">
        <v>96.889955664952396</v>
      </c>
      <c r="J204" s="60">
        <v>99.430801515503163</v>
      </c>
      <c r="K204" s="3">
        <v>99.473768194147397</v>
      </c>
      <c r="L204" s="60">
        <v>84.757045665382506</v>
      </c>
      <c r="M204" s="51">
        <v>132.04849500641532</v>
      </c>
      <c r="N204" s="60">
        <v>109.52807356759678</v>
      </c>
      <c r="O204" s="4">
        <v>109.45065074151935</v>
      </c>
      <c r="P204" s="60">
        <v>89.818716663730356</v>
      </c>
      <c r="Q204" s="56">
        <v>101.82625375427469</v>
      </c>
      <c r="R204" s="60">
        <v>100.0597837569107</v>
      </c>
      <c r="S204" s="5">
        <v>95.87913540090841</v>
      </c>
    </row>
    <row r="205" spans="1:19" ht="15" customHeight="1">
      <c r="A205" s="24" t="s">
        <v>527</v>
      </c>
      <c r="B205" s="16" t="s">
        <v>528</v>
      </c>
      <c r="C205" s="16" t="s">
        <v>635</v>
      </c>
      <c r="D205" s="182">
        <v>0</v>
      </c>
      <c r="E205" s="182">
        <v>0</v>
      </c>
      <c r="F205" s="85">
        <v>83</v>
      </c>
      <c r="G205" s="60">
        <v>79.349283232047526</v>
      </c>
      <c r="H205" s="60">
        <v>85.788555707927046</v>
      </c>
      <c r="I205" s="3">
        <v>91.503234013688242</v>
      </c>
      <c r="J205" s="60">
        <v>93.043839045161491</v>
      </c>
      <c r="K205" s="3">
        <v>123.28006778358208</v>
      </c>
      <c r="L205" s="60">
        <v>107.79338569145168</v>
      </c>
      <c r="M205" s="51">
        <v>87.04143422184238</v>
      </c>
      <c r="N205" s="60">
        <v>84.284037789638958</v>
      </c>
      <c r="O205" s="4">
        <v>504.8178871328293</v>
      </c>
      <c r="P205" s="60">
        <v>105.55432314344195</v>
      </c>
      <c r="Q205" s="56">
        <v>100.93431779753166</v>
      </c>
      <c r="R205" s="60">
        <v>98.61631725251317</v>
      </c>
      <c r="S205" s="5">
        <v>95.846743105022369</v>
      </c>
    </row>
    <row r="206" spans="1:19" ht="15" customHeight="1">
      <c r="A206" s="28" t="s">
        <v>441</v>
      </c>
      <c r="B206" s="20" t="s">
        <v>442</v>
      </c>
      <c r="C206" s="20" t="s">
        <v>635</v>
      </c>
      <c r="D206" s="181">
        <v>0</v>
      </c>
      <c r="E206" s="181">
        <v>0</v>
      </c>
      <c r="F206" s="88">
        <v>1122</v>
      </c>
      <c r="G206" s="60">
        <v>85.149583342145263</v>
      </c>
      <c r="H206" s="60">
        <v>87.200796424778787</v>
      </c>
      <c r="I206" s="3">
        <v>91.089666879150613</v>
      </c>
      <c r="J206" s="60">
        <v>92.553478128398936</v>
      </c>
      <c r="K206" s="3">
        <v>129.66924049387217</v>
      </c>
      <c r="L206" s="60">
        <v>113.97591542424748</v>
      </c>
      <c r="M206" s="51">
        <v>132.53218912731793</v>
      </c>
      <c r="N206" s="60">
        <v>109.79937303663118</v>
      </c>
      <c r="O206" s="4">
        <v>124.0757216567436</v>
      </c>
      <c r="P206" s="60">
        <v>90.40079413368052</v>
      </c>
      <c r="Q206" s="56">
        <v>89.937909407328917</v>
      </c>
      <c r="R206" s="60">
        <v>80.820255708033102</v>
      </c>
      <c r="S206" s="5">
        <v>95.791768809295007</v>
      </c>
    </row>
    <row r="207" spans="1:19" ht="15" customHeight="1">
      <c r="A207" s="24" t="s">
        <v>509</v>
      </c>
      <c r="B207" s="16" t="s">
        <v>17</v>
      </c>
      <c r="C207" s="16" t="s">
        <v>643</v>
      </c>
      <c r="D207" s="181" t="s">
        <v>650</v>
      </c>
      <c r="E207" s="181" t="s">
        <v>691</v>
      </c>
      <c r="F207" s="85">
        <v>25556</v>
      </c>
      <c r="G207" s="60">
        <v>101.65555560543288</v>
      </c>
      <c r="H207" s="60">
        <v>91.21962401283055</v>
      </c>
      <c r="I207" s="3">
        <v>95.327770834791679</v>
      </c>
      <c r="J207" s="60">
        <v>97.57854024641901</v>
      </c>
      <c r="K207" s="3">
        <v>104.46924997783024</v>
      </c>
      <c r="L207" s="60">
        <v>89.590960173205659</v>
      </c>
      <c r="M207" s="51">
        <v>108.79207783012855</v>
      </c>
      <c r="N207" s="60">
        <v>96.483768584532186</v>
      </c>
      <c r="O207" s="4">
        <v>133.30639115880248</v>
      </c>
      <c r="P207" s="60">
        <v>90.768174557396037</v>
      </c>
      <c r="Q207" s="56">
        <v>107.34162471086945</v>
      </c>
      <c r="R207" s="60">
        <v>108.98559639512145</v>
      </c>
      <c r="S207" s="5">
        <v>95.771110661584146</v>
      </c>
    </row>
    <row r="208" spans="1:19" ht="15" customHeight="1">
      <c r="A208" s="27" t="s">
        <v>153</v>
      </c>
      <c r="B208" s="19" t="s">
        <v>154</v>
      </c>
      <c r="C208" s="19" t="s">
        <v>633</v>
      </c>
      <c r="D208" s="183">
        <v>0</v>
      </c>
      <c r="E208" s="183">
        <v>0</v>
      </c>
      <c r="F208" s="87">
        <v>3584</v>
      </c>
      <c r="G208" s="60">
        <v>91.005903600649191</v>
      </c>
      <c r="H208" s="60">
        <v>88.626676769415596</v>
      </c>
      <c r="I208" s="3">
        <v>85.723044544623718</v>
      </c>
      <c r="J208" s="60">
        <v>86.190347144068838</v>
      </c>
      <c r="K208" s="3">
        <v>100.46456816780859</v>
      </c>
      <c r="L208" s="60">
        <v>85.715800511146483</v>
      </c>
      <c r="M208" s="51">
        <v>93.552133501636206</v>
      </c>
      <c r="N208" s="60">
        <v>87.935827590917782</v>
      </c>
      <c r="O208" s="4">
        <v>269.11606537023061</v>
      </c>
      <c r="P208" s="60">
        <v>96.173396317890507</v>
      </c>
      <c r="Q208" s="56">
        <v>119.91721254310522</v>
      </c>
      <c r="R208" s="60">
        <v>129.33732643998533</v>
      </c>
      <c r="S208" s="5">
        <v>95.663229128904092</v>
      </c>
    </row>
    <row r="209" spans="1:19" ht="15" customHeight="1">
      <c r="A209" s="24" t="s">
        <v>403</v>
      </c>
      <c r="B209" s="16" t="s">
        <v>404</v>
      </c>
      <c r="C209" s="16" t="s">
        <v>634</v>
      </c>
      <c r="D209" s="181" t="s">
        <v>650</v>
      </c>
      <c r="E209" s="181">
        <v>0</v>
      </c>
      <c r="F209" s="85">
        <v>3329</v>
      </c>
      <c r="G209" s="60">
        <v>80.407273675141496</v>
      </c>
      <c r="H209" s="60">
        <v>86.046152238005917</v>
      </c>
      <c r="I209" s="3">
        <v>101.61593437827773</v>
      </c>
      <c r="J209" s="60">
        <v>105.03433008664416</v>
      </c>
      <c r="K209" s="3">
        <v>89.371006860521476</v>
      </c>
      <c r="L209" s="60">
        <v>74.98103472301338</v>
      </c>
      <c r="M209" s="51">
        <v>112.93078972697512</v>
      </c>
      <c r="N209" s="60">
        <v>98.805133041072438</v>
      </c>
      <c r="O209" s="4">
        <v>173.05516901093489</v>
      </c>
      <c r="P209" s="60">
        <v>92.350174957933987</v>
      </c>
      <c r="Q209" s="56">
        <v>111.92273170689819</v>
      </c>
      <c r="R209" s="60">
        <v>116.39944091146471</v>
      </c>
      <c r="S209" s="5">
        <v>95.602710993022427</v>
      </c>
    </row>
    <row r="210" spans="1:19" ht="15" customHeight="1">
      <c r="A210" s="24" t="s">
        <v>526</v>
      </c>
      <c r="B210" s="16" t="s">
        <v>31</v>
      </c>
      <c r="C210" s="16" t="s">
        <v>642</v>
      </c>
      <c r="D210" s="181" t="s">
        <v>650</v>
      </c>
      <c r="E210" s="181" t="s">
        <v>691</v>
      </c>
      <c r="F210" s="85">
        <v>28478</v>
      </c>
      <c r="G210" s="60">
        <v>115.31854003337249</v>
      </c>
      <c r="H210" s="60">
        <v>94.546248938540231</v>
      </c>
      <c r="I210" s="3">
        <v>136.66406848585828</v>
      </c>
      <c r="J210" s="60">
        <v>146.59042518357302</v>
      </c>
      <c r="K210" s="3">
        <v>96.826023755883313</v>
      </c>
      <c r="L210" s="60">
        <v>82.19493638196181</v>
      </c>
      <c r="M210" s="51">
        <v>85.528794436315764</v>
      </c>
      <c r="N210" s="60">
        <v>83.435612404836107</v>
      </c>
      <c r="O210" s="4">
        <v>77.793521031002314</v>
      </c>
      <c r="P210" s="60">
        <v>88.558763664213586</v>
      </c>
      <c r="Q210" s="56">
        <v>88.360051347551206</v>
      </c>
      <c r="R210" s="60">
        <v>78.26672566950927</v>
      </c>
      <c r="S210" s="5">
        <v>95.59878537377233</v>
      </c>
    </row>
    <row r="211" spans="1:19" ht="15" customHeight="1">
      <c r="A211" s="24" t="s">
        <v>556</v>
      </c>
      <c r="B211" s="16" t="s">
        <v>557</v>
      </c>
      <c r="C211" s="16" t="s">
        <v>639</v>
      </c>
      <c r="D211" s="182">
        <v>0</v>
      </c>
      <c r="E211" s="182">
        <v>0</v>
      </c>
      <c r="F211" s="85">
        <v>2201</v>
      </c>
      <c r="G211" s="60">
        <v>60.678863648036341</v>
      </c>
      <c r="H211" s="60">
        <v>81.24273458888797</v>
      </c>
      <c r="I211" s="3">
        <v>79.006142577718165</v>
      </c>
      <c r="J211" s="60">
        <v>78.226207996555615</v>
      </c>
      <c r="K211" s="3">
        <v>120.11275305180195</v>
      </c>
      <c r="L211" s="60">
        <v>104.72851041099244</v>
      </c>
      <c r="M211" s="51">
        <v>93.552133501636206</v>
      </c>
      <c r="N211" s="60">
        <v>87.935827590917782</v>
      </c>
      <c r="O211" s="4">
        <v>138.72328729375835</v>
      </c>
      <c r="P211" s="60">
        <v>90.983766893015812</v>
      </c>
      <c r="Q211" s="56">
        <v>119.91721254310522</v>
      </c>
      <c r="R211" s="60">
        <v>129.33732643998533</v>
      </c>
      <c r="S211" s="5">
        <v>95.409062320059164</v>
      </c>
    </row>
    <row r="212" spans="1:19" ht="15" customHeight="1">
      <c r="A212" s="24" t="s">
        <v>544</v>
      </c>
      <c r="B212" s="16" t="s">
        <v>545</v>
      </c>
      <c r="C212" s="16" t="s">
        <v>635</v>
      </c>
      <c r="D212" s="181">
        <v>0</v>
      </c>
      <c r="E212" s="181">
        <v>0</v>
      </c>
      <c r="F212" s="85">
        <v>112</v>
      </c>
      <c r="G212" s="60">
        <v>104.93537864156491</v>
      </c>
      <c r="H212" s="60">
        <v>92.018186078202007</v>
      </c>
      <c r="I212" s="3">
        <v>91.503234013688242</v>
      </c>
      <c r="J212" s="60">
        <v>93.043839045161491</v>
      </c>
      <c r="K212" s="3">
        <v>123.28006778358208</v>
      </c>
      <c r="L212" s="60">
        <v>107.79338569145168</v>
      </c>
      <c r="M212" s="51">
        <v>87.04143422184238</v>
      </c>
      <c r="N212" s="60">
        <v>84.284037789638958</v>
      </c>
      <c r="O212" s="4">
        <v>272.4800161873585</v>
      </c>
      <c r="P212" s="60">
        <v>96.307281479338329</v>
      </c>
      <c r="Q212" s="56">
        <v>100.93431779753166</v>
      </c>
      <c r="R212" s="60">
        <v>98.61631725251317</v>
      </c>
      <c r="S212" s="5">
        <v>95.3438412227176</v>
      </c>
    </row>
    <row r="213" spans="1:19" ht="15" customHeight="1">
      <c r="A213" s="24" t="s">
        <v>310</v>
      </c>
      <c r="B213" s="16" t="s">
        <v>311</v>
      </c>
      <c r="C213" s="16" t="s">
        <v>639</v>
      </c>
      <c r="D213" s="181">
        <v>0</v>
      </c>
      <c r="E213" s="181">
        <v>0</v>
      </c>
      <c r="F213" s="85">
        <v>3529</v>
      </c>
      <c r="G213" s="60">
        <v>111.87554918664195</v>
      </c>
      <c r="H213" s="60">
        <v>93.707959234696119</v>
      </c>
      <c r="I213" s="3">
        <v>102.15308941451596</v>
      </c>
      <c r="J213" s="60">
        <v>105.67122749462578</v>
      </c>
      <c r="K213" s="3">
        <v>93.233623198240338</v>
      </c>
      <c r="L213" s="60">
        <v>78.718723691080967</v>
      </c>
      <c r="M213" s="51">
        <v>150.95912451400389</v>
      </c>
      <c r="N213" s="60">
        <v>120.13486724733208</v>
      </c>
      <c r="O213" s="4">
        <v>251.03957214003449</v>
      </c>
      <c r="P213" s="60">
        <v>95.453952322986467</v>
      </c>
      <c r="Q213" s="56">
        <v>88.174420987577363</v>
      </c>
      <c r="R213" s="60">
        <v>77.966310370859432</v>
      </c>
      <c r="S213" s="5">
        <v>95.275506726930132</v>
      </c>
    </row>
    <row r="214" spans="1:19" ht="15" customHeight="1">
      <c r="A214" s="24" t="s">
        <v>370</v>
      </c>
      <c r="B214" s="16" t="s">
        <v>625</v>
      </c>
      <c r="C214" s="16" t="s">
        <v>633</v>
      </c>
      <c r="D214" s="181">
        <v>0</v>
      </c>
      <c r="E214" s="181">
        <v>0</v>
      </c>
      <c r="F214" s="85">
        <v>3724</v>
      </c>
      <c r="G214" s="60">
        <v>100.26153275379406</v>
      </c>
      <c r="H214" s="60">
        <v>90.880211259363051</v>
      </c>
      <c r="I214" s="3">
        <v>79.917827730966536</v>
      </c>
      <c r="J214" s="60">
        <v>79.30718066147854</v>
      </c>
      <c r="K214" s="3">
        <v>126.02434057471082</v>
      </c>
      <c r="L214" s="60">
        <v>110.44890134197252</v>
      </c>
      <c r="M214" s="51">
        <v>146.56500915256336</v>
      </c>
      <c r="N214" s="60">
        <v>117.670249397088</v>
      </c>
      <c r="O214" s="4">
        <v>520.68738725457877</v>
      </c>
      <c r="P214" s="60">
        <v>106.18592886582009</v>
      </c>
      <c r="Q214" s="56">
        <v>81.025143610206229</v>
      </c>
      <c r="R214" s="60">
        <v>66.396261706641894</v>
      </c>
      <c r="S214" s="5">
        <v>95.148122205394017</v>
      </c>
    </row>
    <row r="215" spans="1:19" ht="15" customHeight="1">
      <c r="A215" s="24" t="s">
        <v>174</v>
      </c>
      <c r="B215" s="16" t="s">
        <v>175</v>
      </c>
      <c r="C215" s="16" t="s">
        <v>641</v>
      </c>
      <c r="D215" s="181">
        <v>0</v>
      </c>
      <c r="E215" s="181">
        <v>0</v>
      </c>
      <c r="F215" s="85">
        <v>2351</v>
      </c>
      <c r="G215" s="60">
        <v>157.2411306496289</v>
      </c>
      <c r="H215" s="60">
        <v>104.75344310097933</v>
      </c>
      <c r="I215" s="3">
        <v>90.86297759780237</v>
      </c>
      <c r="J215" s="60">
        <v>92.284695736039723</v>
      </c>
      <c r="K215" s="3">
        <v>117.21116143697721</v>
      </c>
      <c r="L215" s="60">
        <v>101.92076404937148</v>
      </c>
      <c r="M215" s="51">
        <v>110.0613335313367</v>
      </c>
      <c r="N215" s="60">
        <v>97.195682132631688</v>
      </c>
      <c r="O215" s="4">
        <v>137.49152602517168</v>
      </c>
      <c r="P215" s="60">
        <v>90.934742824212478</v>
      </c>
      <c r="Q215" s="56">
        <v>91.701397827080456</v>
      </c>
      <c r="R215" s="60">
        <v>83.674201045206743</v>
      </c>
      <c r="S215" s="5">
        <v>95.127254814740226</v>
      </c>
    </row>
    <row r="216" spans="1:19" ht="15" customHeight="1">
      <c r="A216" s="24" t="s">
        <v>487</v>
      </c>
      <c r="B216" s="16" t="s">
        <v>488</v>
      </c>
      <c r="C216" s="16" t="s">
        <v>636</v>
      </c>
      <c r="D216" s="181">
        <v>0</v>
      </c>
      <c r="E216" s="181">
        <v>0</v>
      </c>
      <c r="F216" s="85">
        <v>7049</v>
      </c>
      <c r="G216" s="60">
        <v>118.52719578771016</v>
      </c>
      <c r="H216" s="60">
        <v>95.327483394796658</v>
      </c>
      <c r="I216" s="3">
        <v>98.94494328065278</v>
      </c>
      <c r="J216" s="60">
        <v>101.8673723331943</v>
      </c>
      <c r="K216" s="3">
        <v>83.382839054611452</v>
      </c>
      <c r="L216" s="60">
        <v>69.186540320728184</v>
      </c>
      <c r="M216" s="51">
        <v>141.0590762954358</v>
      </c>
      <c r="N216" s="60">
        <v>114.58202360288098</v>
      </c>
      <c r="O216" s="4">
        <v>250.7194593390625</v>
      </c>
      <c r="P216" s="60">
        <v>95.441211841222753</v>
      </c>
      <c r="Q216" s="56">
        <v>97.932390243535934</v>
      </c>
      <c r="R216" s="60">
        <v>93.758141236553698</v>
      </c>
      <c r="S216" s="5">
        <v>95.027128788229419</v>
      </c>
    </row>
    <row r="217" spans="1:19" ht="15" customHeight="1">
      <c r="A217" s="24" t="s">
        <v>334</v>
      </c>
      <c r="B217" s="16" t="s">
        <v>618</v>
      </c>
      <c r="C217" s="16" t="s">
        <v>632</v>
      </c>
      <c r="D217" s="181" t="s">
        <v>650</v>
      </c>
      <c r="E217" s="181">
        <v>0</v>
      </c>
      <c r="F217" s="85">
        <v>4075</v>
      </c>
      <c r="G217" s="60">
        <v>122.99138900967367</v>
      </c>
      <c r="H217" s="60">
        <v>96.414412573680863</v>
      </c>
      <c r="I217" s="3">
        <v>102.80358909142831</v>
      </c>
      <c r="J217" s="60">
        <v>106.442516098787</v>
      </c>
      <c r="K217" s="3">
        <v>98.659664447004602</v>
      </c>
      <c r="L217" s="60">
        <v>83.969272216374847</v>
      </c>
      <c r="M217" s="51">
        <v>104.34661044413268</v>
      </c>
      <c r="N217" s="60">
        <v>93.990347868192259</v>
      </c>
      <c r="O217" s="4">
        <v>177.66834132800273</v>
      </c>
      <c r="P217" s="60">
        <v>92.533779104972183</v>
      </c>
      <c r="Q217" s="56">
        <v>99.359976107144334</v>
      </c>
      <c r="R217" s="60">
        <v>96.068477938075247</v>
      </c>
      <c r="S217" s="5">
        <v>94.903134300013733</v>
      </c>
    </row>
    <row r="218" spans="1:19" ht="15" customHeight="1">
      <c r="A218" s="24" t="s">
        <v>214</v>
      </c>
      <c r="B218" s="16" t="s">
        <v>610</v>
      </c>
      <c r="C218" s="16" t="s">
        <v>636</v>
      </c>
      <c r="D218" s="181" t="s">
        <v>650</v>
      </c>
      <c r="E218" s="181">
        <v>0</v>
      </c>
      <c r="F218" s="85">
        <v>19417</v>
      </c>
      <c r="G218" s="60">
        <v>94.433538927832331</v>
      </c>
      <c r="H218" s="60">
        <v>89.461227754655198</v>
      </c>
      <c r="I218" s="3">
        <v>94.411157653687908</v>
      </c>
      <c r="J218" s="60">
        <v>96.491724486010014</v>
      </c>
      <c r="K218" s="3">
        <v>104.48527521802292</v>
      </c>
      <c r="L218" s="60">
        <v>89.606467114160125</v>
      </c>
      <c r="M218" s="51">
        <v>108.13414621342969</v>
      </c>
      <c r="N218" s="60">
        <v>96.11474094793769</v>
      </c>
      <c r="O218" s="4">
        <v>99.828381126787605</v>
      </c>
      <c r="P218" s="60">
        <v>89.43575056496833</v>
      </c>
      <c r="Q218" s="56">
        <v>106.91414130349139</v>
      </c>
      <c r="R218" s="60">
        <v>108.29377768877711</v>
      </c>
      <c r="S218" s="5">
        <v>94.900614759418076</v>
      </c>
    </row>
    <row r="219" spans="1:19" ht="15" customHeight="1">
      <c r="A219" s="28" t="s">
        <v>197</v>
      </c>
      <c r="B219" s="20" t="s">
        <v>198</v>
      </c>
      <c r="C219" s="20" t="s">
        <v>632</v>
      </c>
      <c r="D219" s="181" t="s">
        <v>650</v>
      </c>
      <c r="E219" s="181">
        <v>0</v>
      </c>
      <c r="F219" s="88">
        <v>21766</v>
      </c>
      <c r="G219" s="60">
        <v>91.288032338379907</v>
      </c>
      <c r="H219" s="60">
        <v>88.695368679015871</v>
      </c>
      <c r="I219" s="3">
        <v>97.589735620418708</v>
      </c>
      <c r="J219" s="60">
        <v>100.26052107452507</v>
      </c>
      <c r="K219" s="3">
        <v>110.0096108407928</v>
      </c>
      <c r="L219" s="60">
        <v>94.952130909835972</v>
      </c>
      <c r="M219" s="51">
        <v>117.80639033539374</v>
      </c>
      <c r="N219" s="60">
        <v>101.53981142380613</v>
      </c>
      <c r="O219" s="4">
        <v>160.07730265195966</v>
      </c>
      <c r="P219" s="60">
        <v>91.833656189623596</v>
      </c>
      <c r="Q219" s="56">
        <v>96.897390492419845</v>
      </c>
      <c r="R219" s="60">
        <v>92.083147127950582</v>
      </c>
      <c r="S219" s="5">
        <v>94.894105900792866</v>
      </c>
    </row>
    <row r="220" spans="1:19" ht="15" customHeight="1">
      <c r="A220" s="24" t="s">
        <v>346</v>
      </c>
      <c r="B220" s="16" t="s">
        <v>622</v>
      </c>
      <c r="C220" s="16" t="s">
        <v>638</v>
      </c>
      <c r="D220" s="182">
        <v>0</v>
      </c>
      <c r="E220" s="182">
        <v>0</v>
      </c>
      <c r="F220" s="85">
        <v>1110</v>
      </c>
      <c r="G220" s="60">
        <v>111.789743441721</v>
      </c>
      <c r="H220" s="60">
        <v>93.687067493852197</v>
      </c>
      <c r="I220" s="3">
        <v>71.623956850334068</v>
      </c>
      <c r="J220" s="60">
        <v>69.473250958422952</v>
      </c>
      <c r="K220" s="3">
        <v>126.67108088039845</v>
      </c>
      <c r="L220" s="60">
        <v>111.07472433199302</v>
      </c>
      <c r="M220" s="51">
        <v>67.635664085642389</v>
      </c>
      <c r="N220" s="60">
        <v>73.399524402686694</v>
      </c>
      <c r="O220" s="4">
        <v>375.06549847218241</v>
      </c>
      <c r="P220" s="60">
        <v>100.39018120188321</v>
      </c>
      <c r="Q220" s="56">
        <v>114.83272273127756</v>
      </c>
      <c r="R220" s="60">
        <v>121.10883124384623</v>
      </c>
      <c r="S220" s="5">
        <v>94.855596605447374</v>
      </c>
    </row>
    <row r="221" spans="1:19" ht="15" customHeight="1">
      <c r="A221" s="24" t="s">
        <v>195</v>
      </c>
      <c r="B221" s="16" t="s">
        <v>196</v>
      </c>
      <c r="C221" s="16" t="s">
        <v>634</v>
      </c>
      <c r="D221" s="183">
        <v>0</v>
      </c>
      <c r="E221" s="183">
        <v>0</v>
      </c>
      <c r="F221" s="85">
        <v>5154</v>
      </c>
      <c r="G221" s="60">
        <v>99.539505164945894</v>
      </c>
      <c r="H221" s="60">
        <v>90.704414017788167</v>
      </c>
      <c r="I221" s="3">
        <v>99.925620823876699</v>
      </c>
      <c r="J221" s="60">
        <v>103.03014833492219</v>
      </c>
      <c r="K221" s="3">
        <v>81.180631246436874</v>
      </c>
      <c r="L221" s="60">
        <v>67.055557818109904</v>
      </c>
      <c r="M221" s="51">
        <v>169.21930030443016</v>
      </c>
      <c r="N221" s="60">
        <v>130.3768275737732</v>
      </c>
      <c r="O221" s="4">
        <v>284.97605589075602</v>
      </c>
      <c r="P221" s="60">
        <v>96.80462355836913</v>
      </c>
      <c r="Q221" s="56">
        <v>89.937909407328917</v>
      </c>
      <c r="R221" s="60">
        <v>80.820255708033102</v>
      </c>
      <c r="S221" s="5">
        <v>94.798637835165948</v>
      </c>
    </row>
    <row r="222" spans="1:19" ht="15" customHeight="1">
      <c r="A222" s="24" t="s">
        <v>353</v>
      </c>
      <c r="B222" s="16" t="s">
        <v>354</v>
      </c>
      <c r="C222" s="16" t="s">
        <v>635</v>
      </c>
      <c r="D222" s="181">
        <v>0</v>
      </c>
      <c r="E222" s="181">
        <v>0</v>
      </c>
      <c r="F222" s="85">
        <v>2565</v>
      </c>
      <c r="G222" s="60">
        <v>160.0111109987605</v>
      </c>
      <c r="H222" s="60">
        <v>105.42787010642215</v>
      </c>
      <c r="I222" s="3">
        <v>77.158132131944441</v>
      </c>
      <c r="J222" s="60">
        <v>76.035047189279425</v>
      </c>
      <c r="K222" s="3">
        <v>116.91038678598362</v>
      </c>
      <c r="L222" s="60">
        <v>101.62971725709363</v>
      </c>
      <c r="M222" s="51">
        <v>85.75612237649986</v>
      </c>
      <c r="N222" s="60">
        <v>83.563118501775094</v>
      </c>
      <c r="O222" s="4">
        <v>255.74913697327815</v>
      </c>
      <c r="P222" s="60">
        <v>95.641392889845335</v>
      </c>
      <c r="Q222" s="56">
        <v>105.52714703793259</v>
      </c>
      <c r="R222" s="60">
        <v>106.04913248864825</v>
      </c>
      <c r="S222" s="5">
        <v>94.724379738843979</v>
      </c>
    </row>
    <row r="223" spans="1:19" ht="15" customHeight="1">
      <c r="A223" s="24" t="s">
        <v>259</v>
      </c>
      <c r="B223" s="16" t="s">
        <v>48</v>
      </c>
      <c r="C223" s="16" t="s">
        <v>632</v>
      </c>
      <c r="D223" s="181" t="s">
        <v>650</v>
      </c>
      <c r="E223" s="181" t="s">
        <v>691</v>
      </c>
      <c r="F223" s="85">
        <v>27645</v>
      </c>
      <c r="G223" s="60">
        <v>82.571561285123423</v>
      </c>
      <c r="H223" s="60">
        <v>86.573106883072171</v>
      </c>
      <c r="I223" s="3">
        <v>100.60076064006603</v>
      </c>
      <c r="J223" s="60">
        <v>103.83065241651376</v>
      </c>
      <c r="K223" s="3">
        <v>114.18007138303419</v>
      </c>
      <c r="L223" s="60">
        <v>98.98770757539279</v>
      </c>
      <c r="M223" s="51">
        <v>109.22982620383348</v>
      </c>
      <c r="N223" s="60">
        <v>96.729297517435484</v>
      </c>
      <c r="O223" s="4">
        <v>67.229447930644938</v>
      </c>
      <c r="P223" s="60">
        <v>88.138313809421874</v>
      </c>
      <c r="Q223" s="56">
        <v>98.071828862772094</v>
      </c>
      <c r="R223" s="60">
        <v>93.983802030655795</v>
      </c>
      <c r="S223" s="5">
        <v>94.707146705415312</v>
      </c>
    </row>
    <row r="224" spans="1:19" ht="15" customHeight="1">
      <c r="A224" s="24" t="s">
        <v>306</v>
      </c>
      <c r="B224" s="16" t="s">
        <v>307</v>
      </c>
      <c r="C224" s="16" t="s">
        <v>637</v>
      </c>
      <c r="D224" s="181">
        <v>0</v>
      </c>
      <c r="E224" s="181">
        <v>0</v>
      </c>
      <c r="F224" s="85">
        <v>3607</v>
      </c>
      <c r="G224" s="60">
        <v>91.260967202010647</v>
      </c>
      <c r="H224" s="60">
        <v>88.688778935922869</v>
      </c>
      <c r="I224" s="3">
        <v>88.078641859503293</v>
      </c>
      <c r="J224" s="60">
        <v>88.983346786410237</v>
      </c>
      <c r="K224" s="3">
        <v>125.96521025068689</v>
      </c>
      <c r="L224" s="60">
        <v>110.39168345118065</v>
      </c>
      <c r="M224" s="51">
        <v>115.96566548640321</v>
      </c>
      <c r="N224" s="60">
        <v>100.50736622220299</v>
      </c>
      <c r="O224" s="4">
        <v>252.16425964383265</v>
      </c>
      <c r="P224" s="60">
        <v>95.49871485853177</v>
      </c>
      <c r="Q224" s="56">
        <v>91.936529616380668</v>
      </c>
      <c r="R224" s="60">
        <v>84.05472709016324</v>
      </c>
      <c r="S224" s="5">
        <v>94.68743622406862</v>
      </c>
    </row>
    <row r="225" spans="1:19" ht="15" customHeight="1">
      <c r="A225" s="27" t="s">
        <v>94</v>
      </c>
      <c r="B225" s="19" t="s">
        <v>95</v>
      </c>
      <c r="C225" s="19" t="s">
        <v>637</v>
      </c>
      <c r="D225" s="181">
        <v>0</v>
      </c>
      <c r="E225" s="181">
        <v>0</v>
      </c>
      <c r="F225" s="87">
        <v>75</v>
      </c>
      <c r="G225" s="60">
        <v>83.888448167096882</v>
      </c>
      <c r="H225" s="60">
        <v>86.89373878813052</v>
      </c>
      <c r="I225" s="3">
        <v>90.018872402490047</v>
      </c>
      <c r="J225" s="60">
        <v>91.28385170649625</v>
      </c>
      <c r="K225" s="3">
        <v>124.36060208444837</v>
      </c>
      <c r="L225" s="60">
        <v>108.83897261566369</v>
      </c>
      <c r="M225" s="51">
        <v>94.535300628169168</v>
      </c>
      <c r="N225" s="60">
        <v>88.487276756565521</v>
      </c>
      <c r="O225" s="4">
        <v>228.08037069254337</v>
      </c>
      <c r="P225" s="60">
        <v>94.540176658711204</v>
      </c>
      <c r="Q225" s="56">
        <v>100.19083107976441</v>
      </c>
      <c r="R225" s="60">
        <v>97.413093898360756</v>
      </c>
      <c r="S225" s="5">
        <v>94.57618507065466</v>
      </c>
    </row>
    <row r="226" spans="1:19" ht="15" customHeight="1">
      <c r="A226" s="27" t="s">
        <v>284</v>
      </c>
      <c r="B226" s="19" t="s">
        <v>285</v>
      </c>
      <c r="C226" s="19" t="s">
        <v>635</v>
      </c>
      <c r="D226" s="181">
        <v>0</v>
      </c>
      <c r="E226" s="181">
        <v>0</v>
      </c>
      <c r="F226" s="87">
        <v>931</v>
      </c>
      <c r="G226" s="60">
        <v>121.82004244767678</v>
      </c>
      <c r="H226" s="60">
        <v>96.129216415379247</v>
      </c>
      <c r="I226" s="3">
        <v>91.503234013688242</v>
      </c>
      <c r="J226" s="60">
        <v>93.043839045161491</v>
      </c>
      <c r="K226" s="3">
        <v>123.28006778358208</v>
      </c>
      <c r="L226" s="60">
        <v>107.79338569145168</v>
      </c>
      <c r="M226" s="51">
        <v>77.730816806506539</v>
      </c>
      <c r="N226" s="60">
        <v>79.061800321775266</v>
      </c>
      <c r="O226" s="4">
        <v>159.50634750404348</v>
      </c>
      <c r="P226" s="60">
        <v>91.810932188497006</v>
      </c>
      <c r="Q226" s="56">
        <v>100.93431779753166</v>
      </c>
      <c r="R226" s="60">
        <v>98.61631725251317</v>
      </c>
      <c r="S226" s="5">
        <v>94.409248485796297</v>
      </c>
    </row>
    <row r="227" spans="1:19" ht="15" customHeight="1">
      <c r="A227" s="24" t="s">
        <v>210</v>
      </c>
      <c r="B227" s="16" t="s">
        <v>211</v>
      </c>
      <c r="C227" s="16" t="s">
        <v>633</v>
      </c>
      <c r="D227" s="181">
        <v>0</v>
      </c>
      <c r="E227" s="181">
        <v>0</v>
      </c>
      <c r="F227" s="85">
        <v>1401</v>
      </c>
      <c r="G227" s="60">
        <v>119.29965594810544</v>
      </c>
      <c r="H227" s="60">
        <v>95.51555981669712</v>
      </c>
      <c r="I227" s="3">
        <v>95.411547308333425</v>
      </c>
      <c r="J227" s="60">
        <v>97.677872869682204</v>
      </c>
      <c r="K227" s="3">
        <v>138.20468847023892</v>
      </c>
      <c r="L227" s="60">
        <v>122.23530412595363</v>
      </c>
      <c r="M227" s="51">
        <v>127.46478189597931</v>
      </c>
      <c r="N227" s="60">
        <v>106.95711212868844</v>
      </c>
      <c r="O227" s="4">
        <v>774.64387718849275</v>
      </c>
      <c r="P227" s="60">
        <v>116.29339104463796</v>
      </c>
      <c r="Q227" s="56">
        <v>57.103434544335812</v>
      </c>
      <c r="R227" s="60">
        <v>27.682511573037772</v>
      </c>
      <c r="S227" s="5">
        <v>94.393625259782851</v>
      </c>
    </row>
    <row r="228" spans="1:19" ht="15" customHeight="1">
      <c r="A228" s="24" t="s">
        <v>507</v>
      </c>
      <c r="B228" s="16" t="s">
        <v>508</v>
      </c>
      <c r="C228" s="16" t="s">
        <v>636</v>
      </c>
      <c r="D228" s="181" t="s">
        <v>650</v>
      </c>
      <c r="E228" s="181">
        <v>0</v>
      </c>
      <c r="F228" s="85">
        <v>9194</v>
      </c>
      <c r="G228" s="60">
        <v>102.44639907226781</v>
      </c>
      <c r="H228" s="60">
        <v>91.412176350351174</v>
      </c>
      <c r="I228" s="3">
        <v>94.997592968480106</v>
      </c>
      <c r="J228" s="60">
        <v>97.187052848852332</v>
      </c>
      <c r="K228" s="3">
        <v>107.54430142399455</v>
      </c>
      <c r="L228" s="60">
        <v>92.566556210102334</v>
      </c>
      <c r="M228" s="51">
        <v>104.03642432509542</v>
      </c>
      <c r="N228" s="60">
        <v>93.816367400454482</v>
      </c>
      <c r="O228" s="4">
        <v>156.19895181729936</v>
      </c>
      <c r="P228" s="60">
        <v>91.679297919875438</v>
      </c>
      <c r="Q228" s="56">
        <v>101.46841061339671</v>
      </c>
      <c r="R228" s="60">
        <v>99.480667528014706</v>
      </c>
      <c r="S228" s="5">
        <v>94.357019709608409</v>
      </c>
    </row>
    <row r="229" spans="1:19" ht="15" customHeight="1">
      <c r="A229" s="24" t="s">
        <v>553</v>
      </c>
      <c r="B229" s="16" t="s">
        <v>627</v>
      </c>
      <c r="C229" s="16" t="s">
        <v>637</v>
      </c>
      <c r="D229" s="181">
        <v>0</v>
      </c>
      <c r="E229" s="181">
        <v>0</v>
      </c>
      <c r="F229" s="85">
        <v>3722</v>
      </c>
      <c r="G229" s="60">
        <v>67.969506620104539</v>
      </c>
      <c r="H229" s="60">
        <v>83.017839783748357</v>
      </c>
      <c r="I229" s="3">
        <v>93.420624054753191</v>
      </c>
      <c r="J229" s="60">
        <v>95.317262293309966</v>
      </c>
      <c r="K229" s="3">
        <v>76.893436792036866</v>
      </c>
      <c r="L229" s="60">
        <v>62.907022728126101</v>
      </c>
      <c r="M229" s="51">
        <v>126.53525749259769</v>
      </c>
      <c r="N229" s="60">
        <v>106.43575066036759</v>
      </c>
      <c r="O229" s="4">
        <v>380.46616906113002</v>
      </c>
      <c r="P229" s="60">
        <v>100.60512776116289</v>
      </c>
      <c r="Q229" s="56">
        <v>112.64950269200793</v>
      </c>
      <c r="R229" s="60">
        <v>117.57561232314842</v>
      </c>
      <c r="S229" s="5">
        <v>94.309769258310553</v>
      </c>
    </row>
    <row r="230" spans="1:19" ht="15.75" customHeight="1">
      <c r="A230" s="24" t="s">
        <v>371</v>
      </c>
      <c r="B230" s="16" t="s">
        <v>372</v>
      </c>
      <c r="C230" s="16" t="s">
        <v>635</v>
      </c>
      <c r="D230" s="181" t="s">
        <v>650</v>
      </c>
      <c r="E230" s="181">
        <v>0</v>
      </c>
      <c r="F230" s="85">
        <v>6116</v>
      </c>
      <c r="G230" s="60">
        <v>114.88480713498734</v>
      </c>
      <c r="H230" s="60">
        <v>94.440644875351978</v>
      </c>
      <c r="I230" s="3">
        <v>85.353442455468979</v>
      </c>
      <c r="J230" s="60">
        <v>85.752114982613605</v>
      </c>
      <c r="K230" s="3">
        <v>129.54842501757136</v>
      </c>
      <c r="L230" s="60">
        <v>113.85900744440706</v>
      </c>
      <c r="M230" s="51">
        <v>97.723247734193222</v>
      </c>
      <c r="N230" s="60">
        <v>90.275366211860359</v>
      </c>
      <c r="O230" s="4">
        <v>147.90611500655749</v>
      </c>
      <c r="P230" s="60">
        <v>91.349243214671816</v>
      </c>
      <c r="Q230" s="56">
        <v>95.489632210250463</v>
      </c>
      <c r="R230" s="60">
        <v>89.804898436172408</v>
      </c>
      <c r="S230" s="5">
        <v>94.246879194179542</v>
      </c>
    </row>
    <row r="231" spans="1:19" ht="15" customHeight="1">
      <c r="A231" s="27" t="s">
        <v>447</v>
      </c>
      <c r="B231" s="19" t="s">
        <v>448</v>
      </c>
      <c r="C231" s="19" t="s">
        <v>639</v>
      </c>
      <c r="D231" s="184">
        <v>0</v>
      </c>
      <c r="E231" s="184">
        <v>0</v>
      </c>
      <c r="F231" s="87">
        <v>3099</v>
      </c>
      <c r="G231" s="60">
        <v>116.11490637502031</v>
      </c>
      <c r="H231" s="60">
        <v>94.740145970048545</v>
      </c>
      <c r="I231" s="3">
        <v>87.704111742493154</v>
      </c>
      <c r="J231" s="60">
        <v>88.539271529468934</v>
      </c>
      <c r="K231" s="3">
        <v>110.45699243124542</v>
      </c>
      <c r="L231" s="60">
        <v>95.385042980036246</v>
      </c>
      <c r="M231" s="51">
        <v>115.47841479108217</v>
      </c>
      <c r="N231" s="60">
        <v>100.23407190413157</v>
      </c>
      <c r="O231" s="4">
        <v>193.31858291314654</v>
      </c>
      <c r="P231" s="60">
        <v>93.156658342877734</v>
      </c>
      <c r="Q231" s="56">
        <v>97.432735191272982</v>
      </c>
      <c r="R231" s="60">
        <v>92.949523391021145</v>
      </c>
      <c r="S231" s="5">
        <v>94.167452352930695</v>
      </c>
    </row>
    <row r="232" spans="1:19" ht="15" customHeight="1">
      <c r="A232" s="27" t="s">
        <v>341</v>
      </c>
      <c r="B232" s="18" t="s">
        <v>619</v>
      </c>
      <c r="C232" s="18" t="s">
        <v>637</v>
      </c>
      <c r="D232" s="181">
        <v>0</v>
      </c>
      <c r="E232" s="181">
        <v>0</v>
      </c>
      <c r="F232" s="85">
        <v>2891</v>
      </c>
      <c r="G232" s="60">
        <v>84.056026429973329</v>
      </c>
      <c r="H232" s="60">
        <v>86.934540271088522</v>
      </c>
      <c r="I232" s="3">
        <v>100.3445031915854</v>
      </c>
      <c r="J232" s="60">
        <v>103.52681145123813</v>
      </c>
      <c r="K232" s="3">
        <v>111.21473011616966</v>
      </c>
      <c r="L232" s="60">
        <v>96.118273396418473</v>
      </c>
      <c r="M232" s="51">
        <v>107.58495352688162</v>
      </c>
      <c r="N232" s="60">
        <v>95.806703951374601</v>
      </c>
      <c r="O232" s="4">
        <v>145.92096302564713</v>
      </c>
      <c r="P232" s="60">
        <v>91.270234213675323</v>
      </c>
      <c r="Q232" s="56">
        <v>95.933770034484169</v>
      </c>
      <c r="R232" s="60">
        <v>90.523669854423531</v>
      </c>
      <c r="S232" s="5">
        <v>94.030038856369757</v>
      </c>
    </row>
    <row r="233" spans="1:19" ht="15" customHeight="1">
      <c r="A233" s="24" t="s">
        <v>335</v>
      </c>
      <c r="B233" s="16" t="s">
        <v>336</v>
      </c>
      <c r="C233" s="16" t="s">
        <v>636</v>
      </c>
      <c r="D233" s="181" t="s">
        <v>650</v>
      </c>
      <c r="E233" s="181">
        <v>0</v>
      </c>
      <c r="F233" s="85">
        <v>18837</v>
      </c>
      <c r="G233" s="60">
        <v>105.52820509756572</v>
      </c>
      <c r="H233" s="60">
        <v>92.162525792234007</v>
      </c>
      <c r="I233" s="3">
        <v>98.407788244414547</v>
      </c>
      <c r="J233" s="60">
        <v>101.23047492521268</v>
      </c>
      <c r="K233" s="3">
        <v>99.235294917875819</v>
      </c>
      <c r="L233" s="60">
        <v>84.526285254312114</v>
      </c>
      <c r="M233" s="51">
        <v>112.43163032274953</v>
      </c>
      <c r="N233" s="60">
        <v>98.525159240528367</v>
      </c>
      <c r="O233" s="4">
        <v>200.998827730313</v>
      </c>
      <c r="P233" s="60">
        <v>93.462331901501003</v>
      </c>
      <c r="Q233" s="56">
        <v>97.94285422368803</v>
      </c>
      <c r="R233" s="60">
        <v>93.775075641695736</v>
      </c>
      <c r="S233" s="5">
        <v>93.946975459247312</v>
      </c>
    </row>
    <row r="234" spans="1:19" ht="15" customHeight="1">
      <c r="A234" s="24" t="s">
        <v>314</v>
      </c>
      <c r="B234" s="16" t="s">
        <v>28</v>
      </c>
      <c r="C234" s="16" t="s">
        <v>632</v>
      </c>
      <c r="D234" s="181" t="s">
        <v>650</v>
      </c>
      <c r="E234" s="181" t="s">
        <v>691</v>
      </c>
      <c r="F234" s="85">
        <v>23645</v>
      </c>
      <c r="G234" s="60">
        <v>90.344614089986038</v>
      </c>
      <c r="H234" s="60">
        <v>88.465667863866088</v>
      </c>
      <c r="I234" s="3">
        <v>95.377051113345644</v>
      </c>
      <c r="J234" s="60">
        <v>97.636971201279707</v>
      </c>
      <c r="K234" s="3">
        <v>111.14361536953199</v>
      </c>
      <c r="L234" s="60">
        <v>96.049458691375435</v>
      </c>
      <c r="M234" s="51">
        <v>103.42708092680891</v>
      </c>
      <c r="N234" s="60">
        <v>93.474592437165171</v>
      </c>
      <c r="O234" s="4">
        <v>131.21558065754718</v>
      </c>
      <c r="P234" s="60">
        <v>90.684960349836274</v>
      </c>
      <c r="Q234" s="56">
        <v>99.744223517162283</v>
      </c>
      <c r="R234" s="60">
        <v>96.690325573624946</v>
      </c>
      <c r="S234" s="5">
        <v>93.833662686191246</v>
      </c>
    </row>
    <row r="235" spans="1:19" ht="15" customHeight="1">
      <c r="A235" s="24" t="s">
        <v>58</v>
      </c>
      <c r="B235" s="16" t="s">
        <v>59</v>
      </c>
      <c r="C235" s="16" t="s">
        <v>632</v>
      </c>
      <c r="D235" s="185" t="s">
        <v>650</v>
      </c>
      <c r="E235" s="185">
        <v>0</v>
      </c>
      <c r="F235" s="85">
        <v>12216</v>
      </c>
      <c r="G235" s="60">
        <v>108.15449613075619</v>
      </c>
      <c r="H235" s="60">
        <v>92.801967728163731</v>
      </c>
      <c r="I235" s="3">
        <v>104.17850886308396</v>
      </c>
      <c r="J235" s="60">
        <v>108.07273973940049</v>
      </c>
      <c r="K235" s="3">
        <v>100.07406208791144</v>
      </c>
      <c r="L235" s="60">
        <v>85.337924444983287</v>
      </c>
      <c r="M235" s="51">
        <v>109.88663300192189</v>
      </c>
      <c r="N235" s="60">
        <v>97.097694253883404</v>
      </c>
      <c r="O235" s="4">
        <v>151.63155419755699</v>
      </c>
      <c r="P235" s="60">
        <v>91.497515604687578</v>
      </c>
      <c r="Q235" s="56">
        <v>94.480228064264708</v>
      </c>
      <c r="R235" s="60">
        <v>88.171327031056137</v>
      </c>
      <c r="S235" s="5">
        <v>93.829861467029104</v>
      </c>
    </row>
    <row r="236" spans="1:19" ht="15" customHeight="1">
      <c r="A236" s="24" t="s">
        <v>562</v>
      </c>
      <c r="B236" s="16" t="s">
        <v>563</v>
      </c>
      <c r="C236" s="16" t="s">
        <v>643</v>
      </c>
      <c r="D236" s="181" t="s">
        <v>650</v>
      </c>
      <c r="E236" s="181">
        <v>0</v>
      </c>
      <c r="F236" s="85">
        <v>6192</v>
      </c>
      <c r="G236" s="60">
        <v>89.110340154811155</v>
      </c>
      <c r="H236" s="60">
        <v>88.165150326166923</v>
      </c>
      <c r="I236" s="3">
        <v>101.60607832256693</v>
      </c>
      <c r="J236" s="60">
        <v>105.022643895672</v>
      </c>
      <c r="K236" s="3">
        <v>96.782712952253732</v>
      </c>
      <c r="L236" s="60">
        <v>82.153026365855979</v>
      </c>
      <c r="M236" s="51">
        <v>100.48192116842407</v>
      </c>
      <c r="N236" s="60">
        <v>91.822680114600161</v>
      </c>
      <c r="O236" s="4">
        <v>297.71249651187958</v>
      </c>
      <c r="P236" s="60">
        <v>97.311533588131567</v>
      </c>
      <c r="Q236" s="56">
        <v>100.73045853620837</v>
      </c>
      <c r="R236" s="60">
        <v>98.286401171535886</v>
      </c>
      <c r="S236" s="5">
        <v>93.793572576993753</v>
      </c>
    </row>
    <row r="237" spans="1:19" ht="15" customHeight="1">
      <c r="A237" s="27" t="s">
        <v>349</v>
      </c>
      <c r="B237" s="19" t="s">
        <v>350</v>
      </c>
      <c r="C237" s="19" t="s">
        <v>639</v>
      </c>
      <c r="D237" s="182">
        <v>0</v>
      </c>
      <c r="E237" s="182">
        <v>0</v>
      </c>
      <c r="F237" s="87">
        <v>453</v>
      </c>
      <c r="G237" s="60">
        <v>56.73335511922005</v>
      </c>
      <c r="H237" s="60">
        <v>80.282093296658985</v>
      </c>
      <c r="I237" s="3">
        <v>96.48720498116549</v>
      </c>
      <c r="J237" s="60">
        <v>98.953265517026651</v>
      </c>
      <c r="K237" s="3">
        <v>120.53115028146453</v>
      </c>
      <c r="L237" s="60">
        <v>105.13337555234983</v>
      </c>
      <c r="M237" s="51">
        <v>83.807119595215767</v>
      </c>
      <c r="N237" s="60">
        <v>82.469941229489422</v>
      </c>
      <c r="O237" s="4">
        <v>172.20067987287027</v>
      </c>
      <c r="P237" s="60">
        <v>92.31616631083287</v>
      </c>
      <c r="Q237" s="56">
        <v>103.81233089856619</v>
      </c>
      <c r="R237" s="60">
        <v>103.27395604278058</v>
      </c>
      <c r="S237" s="5">
        <v>93.738132991523059</v>
      </c>
    </row>
    <row r="238" spans="1:19" ht="15" customHeight="1">
      <c r="A238" s="27" t="s">
        <v>493</v>
      </c>
      <c r="B238" s="19" t="s">
        <v>494</v>
      </c>
      <c r="C238" s="19" t="s">
        <v>639</v>
      </c>
      <c r="D238" s="181" t="s">
        <v>650</v>
      </c>
      <c r="E238" s="181">
        <v>0</v>
      </c>
      <c r="F238" s="87">
        <v>7360</v>
      </c>
      <c r="G238" s="60">
        <v>93.26356708723533</v>
      </c>
      <c r="H238" s="60">
        <v>89.17636630964401</v>
      </c>
      <c r="I238" s="3">
        <v>89.823163720313687</v>
      </c>
      <c r="J238" s="60">
        <v>91.051802588478978</v>
      </c>
      <c r="K238" s="3">
        <v>120.65460595847193</v>
      </c>
      <c r="L238" s="60">
        <v>105.25283834172652</v>
      </c>
      <c r="M238" s="51">
        <v>102.70397264853538</v>
      </c>
      <c r="N238" s="60">
        <v>93.069007825998312</v>
      </c>
      <c r="O238" s="4">
        <v>94.440029721356922</v>
      </c>
      <c r="P238" s="60">
        <v>89.221294308895708</v>
      </c>
      <c r="Q238" s="56">
        <v>98.114082989813369</v>
      </c>
      <c r="R238" s="60">
        <v>94.052184089474622</v>
      </c>
      <c r="S238" s="5">
        <v>93.637248910703022</v>
      </c>
    </row>
    <row r="239" spans="1:19" ht="15" customHeight="1">
      <c r="A239" s="28" t="s">
        <v>317</v>
      </c>
      <c r="B239" s="20" t="s">
        <v>318</v>
      </c>
      <c r="C239" s="20" t="s">
        <v>635</v>
      </c>
      <c r="D239" s="181">
        <v>0</v>
      </c>
      <c r="E239" s="181">
        <v>0</v>
      </c>
      <c r="F239" s="88">
        <v>1185</v>
      </c>
      <c r="G239" s="60">
        <v>139.98450174339399</v>
      </c>
      <c r="H239" s="60">
        <v>100.55184774998028</v>
      </c>
      <c r="I239" s="3">
        <v>81.642637480355347</v>
      </c>
      <c r="J239" s="60">
        <v>81.352264081602996</v>
      </c>
      <c r="K239" s="3">
        <v>115.17927807194802</v>
      </c>
      <c r="L239" s="60">
        <v>99.954597240696216</v>
      </c>
      <c r="M239" s="51">
        <v>98.991211030801097</v>
      </c>
      <c r="N239" s="60">
        <v>90.986554862412675</v>
      </c>
      <c r="O239" s="4">
        <v>464.98965896028199</v>
      </c>
      <c r="P239" s="60">
        <v>103.9691606220663</v>
      </c>
      <c r="Q239" s="56">
        <v>92.244009648542487</v>
      </c>
      <c r="R239" s="60">
        <v>84.552338072029443</v>
      </c>
      <c r="S239" s="5">
        <v>93.561127104797976</v>
      </c>
    </row>
    <row r="240" spans="1:19" ht="15" customHeight="1">
      <c r="A240" s="24" t="s">
        <v>329</v>
      </c>
      <c r="B240" s="16" t="s">
        <v>330</v>
      </c>
      <c r="C240" s="16" t="s">
        <v>634</v>
      </c>
      <c r="D240" s="181" t="s">
        <v>650</v>
      </c>
      <c r="E240" s="181">
        <v>0</v>
      </c>
      <c r="F240" s="85">
        <v>9133</v>
      </c>
      <c r="G240" s="60">
        <v>87.649696914071868</v>
      </c>
      <c r="H240" s="60">
        <v>87.809517028197519</v>
      </c>
      <c r="I240" s="3">
        <v>85.195745564096285</v>
      </c>
      <c r="J240" s="60">
        <v>85.565135927059373</v>
      </c>
      <c r="K240" s="3">
        <v>101.17521610003561</v>
      </c>
      <c r="L240" s="60">
        <v>86.403464183701047</v>
      </c>
      <c r="M240" s="51">
        <v>139.20106611388036</v>
      </c>
      <c r="N240" s="60">
        <v>113.5398832213195</v>
      </c>
      <c r="O240" s="4">
        <v>280.54653542558907</v>
      </c>
      <c r="P240" s="60">
        <v>96.628328750610422</v>
      </c>
      <c r="Q240" s="56">
        <v>96.485113540429481</v>
      </c>
      <c r="R240" s="60">
        <v>91.415937821907704</v>
      </c>
      <c r="S240" s="5">
        <v>93.56037782213258</v>
      </c>
    </row>
    <row r="241" spans="1:19" ht="15" customHeight="1">
      <c r="A241" s="24" t="s">
        <v>129</v>
      </c>
      <c r="B241" s="16" t="s">
        <v>130</v>
      </c>
      <c r="C241" s="16" t="s">
        <v>634</v>
      </c>
      <c r="D241" s="181" t="s">
        <v>650</v>
      </c>
      <c r="E241" s="181">
        <v>0</v>
      </c>
      <c r="F241" s="85">
        <v>14284</v>
      </c>
      <c r="G241" s="60">
        <v>93.468446288111167</v>
      </c>
      <c r="H241" s="60">
        <v>89.226249719816039</v>
      </c>
      <c r="I241" s="3">
        <v>92.775052405696243</v>
      </c>
      <c r="J241" s="60">
        <v>94.551816784634823</v>
      </c>
      <c r="K241" s="3">
        <v>100.35390114569842</v>
      </c>
      <c r="L241" s="60">
        <v>85.60871275727591</v>
      </c>
      <c r="M241" s="51">
        <v>110.26882620930562</v>
      </c>
      <c r="N241" s="60">
        <v>97.312062818128638</v>
      </c>
      <c r="O241" s="4">
        <v>135.11249414089329</v>
      </c>
      <c r="P241" s="60">
        <v>90.840057412554756</v>
      </c>
      <c r="Q241" s="56">
        <v>103.77451085461028</v>
      </c>
      <c r="R241" s="60">
        <v>103.21274989201105</v>
      </c>
      <c r="S241" s="5">
        <v>93.458608230736871</v>
      </c>
    </row>
    <row r="242" spans="1:19" ht="15" customHeight="1">
      <c r="A242" s="24" t="s">
        <v>543</v>
      </c>
      <c r="B242" s="16" t="s">
        <v>43</v>
      </c>
      <c r="C242" s="16" t="s">
        <v>643</v>
      </c>
      <c r="D242" s="181" t="s">
        <v>650</v>
      </c>
      <c r="E242" s="181" t="s">
        <v>691</v>
      </c>
      <c r="F242" s="85">
        <v>215121</v>
      </c>
      <c r="G242" s="60">
        <v>87.351630195678538</v>
      </c>
      <c r="H242" s="60">
        <v>87.736944584002671</v>
      </c>
      <c r="I242" s="3">
        <v>94.682199185734731</v>
      </c>
      <c r="J242" s="60">
        <v>96.813094737743867</v>
      </c>
      <c r="K242" s="3">
        <v>113.75792897842616</v>
      </c>
      <c r="L242" s="60">
        <v>98.579218388090084</v>
      </c>
      <c r="M242" s="51">
        <v>90.724270049746551</v>
      </c>
      <c r="N242" s="60">
        <v>86.349705660041749</v>
      </c>
      <c r="O242" s="4">
        <v>94.25470815834143</v>
      </c>
      <c r="P242" s="60">
        <v>89.213918515154091</v>
      </c>
      <c r="Q242" s="56">
        <v>102.86420812781544</v>
      </c>
      <c r="R242" s="60">
        <v>101.73955948517037</v>
      </c>
      <c r="S242" s="5">
        <v>93.405406895033821</v>
      </c>
    </row>
    <row r="243" spans="1:19" ht="15" customHeight="1">
      <c r="A243" s="24" t="s">
        <v>180</v>
      </c>
      <c r="B243" s="16" t="s">
        <v>181</v>
      </c>
      <c r="C243" s="16" t="s">
        <v>635</v>
      </c>
      <c r="D243" s="182" t="s">
        <v>650</v>
      </c>
      <c r="E243" s="182">
        <v>0</v>
      </c>
      <c r="F243" s="85">
        <v>7410</v>
      </c>
      <c r="G243" s="60">
        <v>116.05454748949224</v>
      </c>
      <c r="H243" s="60">
        <v>94.725449958782136</v>
      </c>
      <c r="I243" s="3">
        <v>86.462248722933211</v>
      </c>
      <c r="J243" s="60">
        <v>87.066811466979331</v>
      </c>
      <c r="K243" s="3">
        <v>114.66745723845611</v>
      </c>
      <c r="L243" s="60">
        <v>99.459330065365094</v>
      </c>
      <c r="M243" s="51">
        <v>92.301436529689198</v>
      </c>
      <c r="N243" s="60">
        <v>87.234323458969754</v>
      </c>
      <c r="O243" s="4">
        <v>216.15674459878451</v>
      </c>
      <c r="P243" s="60">
        <v>94.065616627548394</v>
      </c>
      <c r="Q243" s="56">
        <v>100.47117807665572</v>
      </c>
      <c r="R243" s="60">
        <v>97.866794073313599</v>
      </c>
      <c r="S243" s="5">
        <v>93.403054275159718</v>
      </c>
    </row>
    <row r="244" spans="1:19" ht="15" customHeight="1">
      <c r="A244" s="24" t="s">
        <v>162</v>
      </c>
      <c r="B244" s="16" t="s">
        <v>163</v>
      </c>
      <c r="C244" s="16" t="s">
        <v>639</v>
      </c>
      <c r="D244" s="181">
        <v>0</v>
      </c>
      <c r="E244" s="181">
        <v>0</v>
      </c>
      <c r="F244" s="85">
        <v>2193</v>
      </c>
      <c r="G244" s="60">
        <v>88.903584682436914</v>
      </c>
      <c r="H244" s="60">
        <v>88.114810086700601</v>
      </c>
      <c r="I244" s="3">
        <v>87.640047380372991</v>
      </c>
      <c r="J244" s="60">
        <v>88.46331128815001</v>
      </c>
      <c r="K244" s="3">
        <v>111.8150898070582</v>
      </c>
      <c r="L244" s="60">
        <v>96.699215845088318</v>
      </c>
      <c r="M244" s="51">
        <v>101.52532669779838</v>
      </c>
      <c r="N244" s="60">
        <v>92.407916432086424</v>
      </c>
      <c r="O244" s="4">
        <v>296.40311284666529</v>
      </c>
      <c r="P244" s="60">
        <v>97.259420149813224</v>
      </c>
      <c r="Q244" s="56">
        <v>99.931010452587685</v>
      </c>
      <c r="R244" s="60">
        <v>96.99261261868385</v>
      </c>
      <c r="S244" s="5">
        <v>93.322881070087064</v>
      </c>
    </row>
    <row r="245" spans="1:19" ht="15" customHeight="1">
      <c r="A245" s="24" t="s">
        <v>582</v>
      </c>
      <c r="B245" s="16" t="s">
        <v>583</v>
      </c>
      <c r="C245" s="16" t="s">
        <v>637</v>
      </c>
      <c r="D245" s="182" t="s">
        <v>650</v>
      </c>
      <c r="E245" s="182">
        <v>0</v>
      </c>
      <c r="F245" s="85">
        <v>12409</v>
      </c>
      <c r="G245" s="60">
        <v>69.420459539649542</v>
      </c>
      <c r="H245" s="60">
        <v>83.371113709635239</v>
      </c>
      <c r="I245" s="3">
        <v>75.94583727951688</v>
      </c>
      <c r="J245" s="60">
        <v>74.597645699706234</v>
      </c>
      <c r="K245" s="3">
        <v>125.49931758343624</v>
      </c>
      <c r="L245" s="60">
        <v>109.94085900204192</v>
      </c>
      <c r="M245" s="51">
        <v>103.39300000385749</v>
      </c>
      <c r="N245" s="60">
        <v>93.455476769015917</v>
      </c>
      <c r="O245" s="4">
        <v>194.76984567217346</v>
      </c>
      <c r="P245" s="60">
        <v>93.214418565710432</v>
      </c>
      <c r="Q245" s="56">
        <v>104.51500175775226</v>
      </c>
      <c r="R245" s="60">
        <v>104.41112496301905</v>
      </c>
      <c r="S245" s="5">
        <v>93.165106451521467</v>
      </c>
    </row>
    <row r="246" spans="1:19" ht="15" customHeight="1">
      <c r="A246" s="24" t="s">
        <v>230</v>
      </c>
      <c r="B246" s="16" t="s">
        <v>46</v>
      </c>
      <c r="C246" s="16" t="s">
        <v>636</v>
      </c>
      <c r="D246" s="181" t="s">
        <v>650</v>
      </c>
      <c r="E246" s="181" t="s">
        <v>691</v>
      </c>
      <c r="F246" s="85">
        <v>60174</v>
      </c>
      <c r="G246" s="60">
        <v>94.466634569355691</v>
      </c>
      <c r="H246" s="60">
        <v>89.469285788140098</v>
      </c>
      <c r="I246" s="3">
        <v>101.11327553702728</v>
      </c>
      <c r="J246" s="60">
        <v>104.43833434706504</v>
      </c>
      <c r="K246" s="3">
        <v>110.28029358556199</v>
      </c>
      <c r="L246" s="60">
        <v>95.214059048825703</v>
      </c>
      <c r="M246" s="51">
        <v>89.154537049621453</v>
      </c>
      <c r="N246" s="60">
        <v>85.469257229812726</v>
      </c>
      <c r="O246" s="4">
        <v>68.376811962276093</v>
      </c>
      <c r="P246" s="60">
        <v>88.183978870228415</v>
      </c>
      <c r="Q246" s="56">
        <v>99.123487135799081</v>
      </c>
      <c r="R246" s="60">
        <v>95.685755494590822</v>
      </c>
      <c r="S246" s="5">
        <v>93.076778463110458</v>
      </c>
    </row>
    <row r="247" spans="1:19" ht="15" customHeight="1">
      <c r="A247" s="24" t="s">
        <v>71</v>
      </c>
      <c r="B247" s="16" t="s">
        <v>72</v>
      </c>
      <c r="C247" s="16" t="s">
        <v>637</v>
      </c>
      <c r="D247" s="181">
        <v>0</v>
      </c>
      <c r="E247" s="181">
        <v>0</v>
      </c>
      <c r="F247" s="85">
        <v>227</v>
      </c>
      <c r="G247" s="60">
        <v>182.27663919590347</v>
      </c>
      <c r="H247" s="60">
        <v>110.84901813417243</v>
      </c>
      <c r="I247" s="3">
        <v>90.018872402490047</v>
      </c>
      <c r="J247" s="60">
        <v>91.28385170649625</v>
      </c>
      <c r="K247" s="3">
        <v>124.36060208444837</v>
      </c>
      <c r="L247" s="60">
        <v>108.83897261566369</v>
      </c>
      <c r="M247" s="51">
        <v>94.535300628169168</v>
      </c>
      <c r="N247" s="60">
        <v>88.487276756565521</v>
      </c>
      <c r="O247" s="4">
        <v>212.40715547572245</v>
      </c>
      <c r="P247" s="60">
        <v>93.916383070818583</v>
      </c>
      <c r="Q247" s="56">
        <v>79.944808362070134</v>
      </c>
      <c r="R247" s="60">
        <v>64.647898797382325</v>
      </c>
      <c r="S247" s="5">
        <v>93.003900180183123</v>
      </c>
    </row>
    <row r="248" spans="1:19" ht="15" customHeight="1">
      <c r="A248" s="24" t="s">
        <v>269</v>
      </c>
      <c r="B248" s="16" t="s">
        <v>270</v>
      </c>
      <c r="C248" s="16" t="s">
        <v>639</v>
      </c>
      <c r="D248" s="181">
        <v>0</v>
      </c>
      <c r="E248" s="181">
        <v>0</v>
      </c>
      <c r="F248" s="85">
        <v>2282</v>
      </c>
      <c r="G248" s="60">
        <v>69.080552460841375</v>
      </c>
      <c r="H248" s="60">
        <v>83.288354092455563</v>
      </c>
      <c r="I248" s="3">
        <v>87.659759491794574</v>
      </c>
      <c r="J248" s="60">
        <v>88.486683670094294</v>
      </c>
      <c r="K248" s="3">
        <v>109.51961110301815</v>
      </c>
      <c r="L248" s="60">
        <v>94.477979077475126</v>
      </c>
      <c r="M248" s="51">
        <v>135.24384517084363</v>
      </c>
      <c r="N248" s="60">
        <v>111.32031532850689</v>
      </c>
      <c r="O248" s="4">
        <v>210.29470946278141</v>
      </c>
      <c r="P248" s="60">
        <v>93.832307770415156</v>
      </c>
      <c r="Q248" s="56">
        <v>93.268943089081844</v>
      </c>
      <c r="R248" s="60">
        <v>86.21104134491668</v>
      </c>
      <c r="S248" s="5">
        <v>92.936113547310612</v>
      </c>
    </row>
    <row r="249" spans="1:19" ht="15" customHeight="1">
      <c r="A249" s="24" t="s">
        <v>524</v>
      </c>
      <c r="B249" s="16" t="s">
        <v>525</v>
      </c>
      <c r="C249" s="16" t="s">
        <v>635</v>
      </c>
      <c r="D249" s="182">
        <v>0</v>
      </c>
      <c r="E249" s="182">
        <v>0</v>
      </c>
      <c r="F249" s="85">
        <v>3446</v>
      </c>
      <c r="G249" s="60">
        <v>130.08690809796434</v>
      </c>
      <c r="H249" s="60">
        <v>98.142009555471176</v>
      </c>
      <c r="I249" s="3">
        <v>100.75845753143872</v>
      </c>
      <c r="J249" s="60">
        <v>104.017631472068</v>
      </c>
      <c r="K249" s="3">
        <v>118.84389862955453</v>
      </c>
      <c r="L249" s="60">
        <v>103.50069414308975</v>
      </c>
      <c r="M249" s="51">
        <v>105.78587403646554</v>
      </c>
      <c r="N249" s="60">
        <v>94.797617238495519</v>
      </c>
      <c r="O249" s="4">
        <v>275.77717803737005</v>
      </c>
      <c r="P249" s="60">
        <v>96.438508441504581</v>
      </c>
      <c r="Q249" s="56">
        <v>77.089636634853363</v>
      </c>
      <c r="R249" s="60">
        <v>60.02722539433929</v>
      </c>
      <c r="S249" s="5">
        <v>92.82061437416138</v>
      </c>
    </row>
    <row r="250" spans="1:19" ht="15" customHeight="1">
      <c r="A250" s="24" t="s">
        <v>596</v>
      </c>
      <c r="B250" s="16" t="s">
        <v>597</v>
      </c>
      <c r="C250" s="16" t="s">
        <v>636</v>
      </c>
      <c r="D250" s="181">
        <v>0</v>
      </c>
      <c r="E250" s="181">
        <v>0</v>
      </c>
      <c r="F250" s="85">
        <v>5217</v>
      </c>
      <c r="G250" s="60">
        <v>131.99906515339751</v>
      </c>
      <c r="H250" s="60">
        <v>98.607576163998374</v>
      </c>
      <c r="I250" s="3">
        <v>114.1084849917081</v>
      </c>
      <c r="J250" s="60">
        <v>119.84657714383127</v>
      </c>
      <c r="K250" s="3">
        <v>80.793999786251646</v>
      </c>
      <c r="L250" s="60">
        <v>66.681431056067666</v>
      </c>
      <c r="M250" s="51">
        <v>118.37208728778458</v>
      </c>
      <c r="N250" s="60">
        <v>101.85710550737203</v>
      </c>
      <c r="O250" s="4">
        <v>356.52293450277125</v>
      </c>
      <c r="P250" s="60">
        <v>99.652187602791074</v>
      </c>
      <c r="Q250" s="56">
        <v>83.207861764603607</v>
      </c>
      <c r="R250" s="60">
        <v>69.928668400860118</v>
      </c>
      <c r="S250" s="5">
        <v>92.762257645820085</v>
      </c>
    </row>
    <row r="251" spans="1:19" ht="15" customHeight="1">
      <c r="A251" s="24" t="s">
        <v>576</v>
      </c>
      <c r="B251" s="16" t="s">
        <v>49</v>
      </c>
      <c r="C251" s="16" t="s">
        <v>635</v>
      </c>
      <c r="D251" s="182" t="s">
        <v>650</v>
      </c>
      <c r="E251" s="182" t="s">
        <v>691</v>
      </c>
      <c r="F251" s="85">
        <v>43287</v>
      </c>
      <c r="G251" s="60">
        <v>107.5908149487742</v>
      </c>
      <c r="H251" s="60">
        <v>92.664724223274689</v>
      </c>
      <c r="I251" s="3">
        <v>95.643164617537053</v>
      </c>
      <c r="J251" s="60">
        <v>97.952498357527475</v>
      </c>
      <c r="K251" s="3">
        <v>116.20472433177233</v>
      </c>
      <c r="L251" s="60">
        <v>100.94687781882762</v>
      </c>
      <c r="M251" s="51">
        <v>67.105378057991842</v>
      </c>
      <c r="N251" s="60">
        <v>73.102091972725617</v>
      </c>
      <c r="O251" s="4">
        <v>53.171308390955602</v>
      </c>
      <c r="P251" s="60">
        <v>87.578800194554503</v>
      </c>
      <c r="Q251" s="56">
        <v>103.55204000781086</v>
      </c>
      <c r="R251" s="60">
        <v>102.85271371101376</v>
      </c>
      <c r="S251" s="5">
        <v>92.516284379653939</v>
      </c>
    </row>
    <row r="252" spans="1:19" ht="15" customHeight="1">
      <c r="A252" s="27" t="s">
        <v>347</v>
      </c>
      <c r="B252" s="19" t="s">
        <v>348</v>
      </c>
      <c r="C252" s="19" t="s">
        <v>643</v>
      </c>
      <c r="D252" s="181" t="s">
        <v>650</v>
      </c>
      <c r="E252" s="181">
        <v>0</v>
      </c>
      <c r="F252" s="87">
        <v>8300</v>
      </c>
      <c r="G252" s="60">
        <v>111.79026742994397</v>
      </c>
      <c r="H252" s="60">
        <v>93.68719507302734</v>
      </c>
      <c r="I252" s="3">
        <v>92.321673842999758</v>
      </c>
      <c r="J252" s="60">
        <v>94.014251999916397</v>
      </c>
      <c r="K252" s="3">
        <v>94.858533059350478</v>
      </c>
      <c r="L252" s="60">
        <v>80.291079610220052</v>
      </c>
      <c r="M252" s="51">
        <v>152.76864353724633</v>
      </c>
      <c r="N252" s="60">
        <v>121.1498093956824</v>
      </c>
      <c r="O252" s="4">
        <v>216.66003739606407</v>
      </c>
      <c r="P252" s="60">
        <v>94.085647668750369</v>
      </c>
      <c r="Q252" s="56">
        <v>84.316790069370853</v>
      </c>
      <c r="R252" s="60">
        <v>71.723304945792052</v>
      </c>
      <c r="S252" s="5">
        <v>92.491881448898098</v>
      </c>
    </row>
    <row r="253" spans="1:19" ht="15" customHeight="1">
      <c r="A253" s="24" t="s">
        <v>241</v>
      </c>
      <c r="B253" s="16" t="s">
        <v>242</v>
      </c>
      <c r="C253" s="16" t="s">
        <v>637</v>
      </c>
      <c r="D253" s="181">
        <v>0</v>
      </c>
      <c r="E253" s="181">
        <v>0</v>
      </c>
      <c r="F253" s="85">
        <v>831</v>
      </c>
      <c r="G253" s="60">
        <v>143.62887065700033</v>
      </c>
      <c r="H253" s="60">
        <v>101.43916841776155</v>
      </c>
      <c r="I253" s="3">
        <v>90.018872402490047</v>
      </c>
      <c r="J253" s="60">
        <v>91.28385170649625</v>
      </c>
      <c r="K253" s="3">
        <v>124.36060208444837</v>
      </c>
      <c r="L253" s="60">
        <v>108.83897261566369</v>
      </c>
      <c r="M253" s="51">
        <v>71.180971142549282</v>
      </c>
      <c r="N253" s="60">
        <v>75.388053682943124</v>
      </c>
      <c r="O253" s="4">
        <v>459.47827404970565</v>
      </c>
      <c r="P253" s="60">
        <v>103.74980763545409</v>
      </c>
      <c r="Q253" s="56">
        <v>85.655151816503732</v>
      </c>
      <c r="R253" s="60">
        <v>73.889245603468495</v>
      </c>
      <c r="S253" s="5">
        <v>92.431516610297862</v>
      </c>
    </row>
    <row r="254" spans="1:19" ht="15" customHeight="1">
      <c r="A254" s="24" t="s">
        <v>416</v>
      </c>
      <c r="B254" s="16" t="s">
        <v>417</v>
      </c>
      <c r="C254" s="16" t="s">
        <v>636</v>
      </c>
      <c r="D254" s="182">
        <v>0</v>
      </c>
      <c r="E254" s="182">
        <v>0</v>
      </c>
      <c r="F254" s="85">
        <v>5968</v>
      </c>
      <c r="G254" s="60">
        <v>100.28152109764449</v>
      </c>
      <c r="H254" s="60">
        <v>90.885077964966584</v>
      </c>
      <c r="I254" s="3">
        <v>94.706839325011714</v>
      </c>
      <c r="J254" s="60">
        <v>96.842310215174223</v>
      </c>
      <c r="K254" s="3">
        <v>127.33449341246246</v>
      </c>
      <c r="L254" s="60">
        <v>111.71668032388371</v>
      </c>
      <c r="M254" s="51">
        <v>87.203953014025174</v>
      </c>
      <c r="N254" s="60">
        <v>84.375193046901586</v>
      </c>
      <c r="O254" s="4">
        <v>111.3442660362453</v>
      </c>
      <c r="P254" s="60">
        <v>89.894082506822826</v>
      </c>
      <c r="Q254" s="56">
        <v>89.937909407328917</v>
      </c>
      <c r="R254" s="60">
        <v>80.820255708033102</v>
      </c>
      <c r="S254" s="5">
        <v>92.422266627630336</v>
      </c>
    </row>
    <row r="255" spans="1:19" ht="15" customHeight="1">
      <c r="A255" s="24" t="s">
        <v>537</v>
      </c>
      <c r="B255" s="16" t="s">
        <v>538</v>
      </c>
      <c r="C255" s="16" t="s">
        <v>636</v>
      </c>
      <c r="D255" s="181">
        <v>0</v>
      </c>
      <c r="E255" s="181">
        <v>0</v>
      </c>
      <c r="F255" s="85">
        <v>316</v>
      </c>
      <c r="G255" s="60">
        <v>77.476443006694851</v>
      </c>
      <c r="H255" s="60">
        <v>85.332561850333988</v>
      </c>
      <c r="I255" s="3">
        <v>99.923087961727575</v>
      </c>
      <c r="J255" s="60">
        <v>103.02714515478104</v>
      </c>
      <c r="K255" s="3">
        <v>101.49865120822025</v>
      </c>
      <c r="L255" s="60">
        <v>86.716438533222231</v>
      </c>
      <c r="M255" s="51">
        <v>93.552133501636206</v>
      </c>
      <c r="N255" s="60">
        <v>87.935827590917782</v>
      </c>
      <c r="O255" s="4">
        <v>213.5508063373147</v>
      </c>
      <c r="P255" s="60">
        <v>93.961900347547072</v>
      </c>
      <c r="Q255" s="56">
        <v>100.27477312854458</v>
      </c>
      <c r="R255" s="60">
        <v>97.548941696410225</v>
      </c>
      <c r="S255" s="5">
        <v>92.420469195535389</v>
      </c>
    </row>
    <row r="256" spans="1:19" ht="15" customHeight="1">
      <c r="A256" s="24" t="s">
        <v>512</v>
      </c>
      <c r="B256" s="16" t="s">
        <v>513</v>
      </c>
      <c r="C256" s="16" t="s">
        <v>633</v>
      </c>
      <c r="D256" s="181" t="s">
        <v>650</v>
      </c>
      <c r="E256" s="181" t="s">
        <v>691</v>
      </c>
      <c r="F256" s="85">
        <v>9235</v>
      </c>
      <c r="G256" s="60">
        <v>82.608702334848957</v>
      </c>
      <c r="H256" s="60">
        <v>86.582149881140097</v>
      </c>
      <c r="I256" s="3">
        <v>84.43190124650981</v>
      </c>
      <c r="J256" s="60">
        <v>84.659456126718538</v>
      </c>
      <c r="K256" s="3">
        <v>132.3346809446742</v>
      </c>
      <c r="L256" s="60">
        <v>116.55514838371025</v>
      </c>
      <c r="M256" s="51">
        <v>86.526479207046918</v>
      </c>
      <c r="N256" s="60">
        <v>83.995204380148877</v>
      </c>
      <c r="O256" s="4">
        <v>117.63056046607402</v>
      </c>
      <c r="P256" s="60">
        <v>90.144276873625344</v>
      </c>
      <c r="Q256" s="56">
        <v>97.196056482306332</v>
      </c>
      <c r="R256" s="60">
        <v>92.566493885242579</v>
      </c>
      <c r="S256" s="5">
        <v>92.417121588430945</v>
      </c>
    </row>
    <row r="257" spans="1:19" ht="15" customHeight="1">
      <c r="A257" s="24" t="s">
        <v>113</v>
      </c>
      <c r="B257" s="16" t="s">
        <v>114</v>
      </c>
      <c r="C257" s="16" t="s">
        <v>634</v>
      </c>
      <c r="D257" s="181">
        <v>0</v>
      </c>
      <c r="E257" s="181">
        <v>0</v>
      </c>
      <c r="F257" s="85">
        <v>2766</v>
      </c>
      <c r="G257" s="60">
        <v>104.01002256888796</v>
      </c>
      <c r="H257" s="60">
        <v>91.792882990669469</v>
      </c>
      <c r="I257" s="3">
        <v>117.32648718128206</v>
      </c>
      <c r="J257" s="60">
        <v>123.66211849623488</v>
      </c>
      <c r="K257" s="3">
        <v>92.450531155867097</v>
      </c>
      <c r="L257" s="60">
        <v>77.960958945155269</v>
      </c>
      <c r="M257" s="51">
        <v>123.81900022275379</v>
      </c>
      <c r="N257" s="60">
        <v>104.91222758405995</v>
      </c>
      <c r="O257" s="4">
        <v>79.730844276218008</v>
      </c>
      <c r="P257" s="60">
        <v>88.635869082682163</v>
      </c>
      <c r="Q257" s="56">
        <v>81.54370452931154</v>
      </c>
      <c r="R257" s="60">
        <v>67.235475903086453</v>
      </c>
      <c r="S257" s="5">
        <v>92.366588833648038</v>
      </c>
    </row>
    <row r="258" spans="1:19">
      <c r="A258" s="24" t="s">
        <v>455</v>
      </c>
      <c r="B258" s="16" t="s">
        <v>27</v>
      </c>
      <c r="C258" s="16" t="s">
        <v>642</v>
      </c>
      <c r="D258" s="181" t="s">
        <v>650</v>
      </c>
      <c r="E258" s="181" t="s">
        <v>691</v>
      </c>
      <c r="F258" s="85">
        <v>29842</v>
      </c>
      <c r="G258" s="60">
        <v>80.8673563662541</v>
      </c>
      <c r="H258" s="60">
        <v>86.158171874434174</v>
      </c>
      <c r="I258" s="3">
        <v>103.63149777113493</v>
      </c>
      <c r="J258" s="60">
        <v>107.42415614044673</v>
      </c>
      <c r="K258" s="3">
        <v>97.879076631798981</v>
      </c>
      <c r="L258" s="60">
        <v>83.213930704195292</v>
      </c>
      <c r="M258" s="51">
        <v>103.52282141431057</v>
      </c>
      <c r="N258" s="60">
        <v>93.528292373347625</v>
      </c>
      <c r="O258" s="4">
        <v>110.67275483263218</v>
      </c>
      <c r="P258" s="60">
        <v>89.867356377102965</v>
      </c>
      <c r="Q258" s="56">
        <v>97.849114401492102</v>
      </c>
      <c r="R258" s="60">
        <v>93.623371595631596</v>
      </c>
      <c r="S258" s="5">
        <v>92.302546510859742</v>
      </c>
    </row>
    <row r="259" spans="1:19" ht="15" customHeight="1">
      <c r="A259" s="25" t="s">
        <v>276</v>
      </c>
      <c r="B259" s="17" t="s">
        <v>277</v>
      </c>
      <c r="C259" s="17" t="s">
        <v>633</v>
      </c>
      <c r="D259" s="183">
        <v>0</v>
      </c>
      <c r="E259" s="183">
        <v>0</v>
      </c>
      <c r="F259" s="86">
        <v>2867</v>
      </c>
      <c r="G259" s="60">
        <v>95.144807997209213</v>
      </c>
      <c r="H259" s="60">
        <v>89.634405542242888</v>
      </c>
      <c r="I259" s="3">
        <v>85.171105424819302</v>
      </c>
      <c r="J259" s="60">
        <v>85.535920449629018</v>
      </c>
      <c r="K259" s="3">
        <v>137.80415019749589</v>
      </c>
      <c r="L259" s="60">
        <v>121.84772033496169</v>
      </c>
      <c r="M259" s="51">
        <v>106.66360675754734</v>
      </c>
      <c r="N259" s="60">
        <v>95.28992924083957</v>
      </c>
      <c r="O259" s="4">
        <v>143.51855643907203</v>
      </c>
      <c r="P259" s="60">
        <v>91.17461848942952</v>
      </c>
      <c r="Q259" s="56">
        <v>83.42066959520362</v>
      </c>
      <c r="R259" s="60">
        <v>70.273066418478237</v>
      </c>
      <c r="S259" s="5">
        <v>92.292610079263483</v>
      </c>
    </row>
    <row r="260" spans="1:19" ht="15" customHeight="1">
      <c r="A260" s="24" t="s">
        <v>581</v>
      </c>
      <c r="B260" s="16" t="s">
        <v>19</v>
      </c>
      <c r="C260" s="16" t="s">
        <v>632</v>
      </c>
      <c r="D260" s="182" t="s">
        <v>650</v>
      </c>
      <c r="E260" s="182" t="s">
        <v>691</v>
      </c>
      <c r="F260" s="85">
        <v>65779</v>
      </c>
      <c r="G260" s="60">
        <v>103.1415396541617</v>
      </c>
      <c r="H260" s="60">
        <v>91.581427219280798</v>
      </c>
      <c r="I260" s="3">
        <v>94.524502294362037</v>
      </c>
      <c r="J260" s="60">
        <v>96.626115682189621</v>
      </c>
      <c r="K260" s="3">
        <v>83.886827694060344</v>
      </c>
      <c r="L260" s="60">
        <v>69.674228616173025</v>
      </c>
      <c r="M260" s="51">
        <v>117.87796165394501</v>
      </c>
      <c r="N260" s="60">
        <v>101.57995510114671</v>
      </c>
      <c r="O260" s="4">
        <v>143.11475541677515</v>
      </c>
      <c r="P260" s="60">
        <v>91.158547218474041</v>
      </c>
      <c r="Q260" s="56">
        <v>102.9019323849619</v>
      </c>
      <c r="R260" s="60">
        <v>101.80061061914755</v>
      </c>
      <c r="S260" s="5">
        <v>92.070147409401955</v>
      </c>
    </row>
    <row r="261" spans="1:19" ht="15" customHeight="1">
      <c r="A261" s="24" t="s">
        <v>495</v>
      </c>
      <c r="B261" s="16" t="s">
        <v>22</v>
      </c>
      <c r="C261" s="16" t="s">
        <v>643</v>
      </c>
      <c r="D261" s="181" t="s">
        <v>650</v>
      </c>
      <c r="E261" s="181" t="s">
        <v>691</v>
      </c>
      <c r="F261" s="85">
        <v>32832</v>
      </c>
      <c r="G261" s="60">
        <v>103.80484649579513</v>
      </c>
      <c r="H261" s="60">
        <v>91.742927298887068</v>
      </c>
      <c r="I261" s="3">
        <v>92.745484238563861</v>
      </c>
      <c r="J261" s="60">
        <v>94.516758211718397</v>
      </c>
      <c r="K261" s="3">
        <v>91.783965386317661</v>
      </c>
      <c r="L261" s="60">
        <v>77.315951699934601</v>
      </c>
      <c r="M261" s="51">
        <v>117.62974034265928</v>
      </c>
      <c r="N261" s="60">
        <v>101.44073010947392</v>
      </c>
      <c r="O261" s="4">
        <v>154.79761716956247</v>
      </c>
      <c r="P261" s="60">
        <v>91.623524834668771</v>
      </c>
      <c r="Q261" s="56">
        <v>98.992061361086854</v>
      </c>
      <c r="R261" s="60">
        <v>95.473062304931418</v>
      </c>
      <c r="S261" s="5">
        <v>92.018825743269019</v>
      </c>
    </row>
    <row r="262" spans="1:19" ht="15" customHeight="1">
      <c r="A262" s="27" t="s">
        <v>88</v>
      </c>
      <c r="B262" s="19" t="s">
        <v>89</v>
      </c>
      <c r="C262" s="19" t="s">
        <v>635</v>
      </c>
      <c r="D262" s="181">
        <v>0</v>
      </c>
      <c r="E262" s="181">
        <v>0</v>
      </c>
      <c r="F262" s="87">
        <v>3705</v>
      </c>
      <c r="G262" s="60">
        <v>113.54824791801475</v>
      </c>
      <c r="H262" s="60">
        <v>94.115223205634194</v>
      </c>
      <c r="I262" s="3">
        <v>77.503094081822198</v>
      </c>
      <c r="J262" s="60">
        <v>76.444063873304302</v>
      </c>
      <c r="K262" s="3">
        <v>115.78698948073638</v>
      </c>
      <c r="L262" s="60">
        <v>100.54265363299598</v>
      </c>
      <c r="M262" s="51">
        <v>94.927900170777903</v>
      </c>
      <c r="N262" s="60">
        <v>88.707482136060605</v>
      </c>
      <c r="O262" s="4">
        <v>147.76616802900514</v>
      </c>
      <c r="P262" s="60">
        <v>91.34367332833807</v>
      </c>
      <c r="Q262" s="56">
        <v>102.28232834558975</v>
      </c>
      <c r="R262" s="60">
        <v>100.79787306824872</v>
      </c>
      <c r="S262" s="5">
        <v>91.991828207430302</v>
      </c>
    </row>
    <row r="263" spans="1:19" ht="15" customHeight="1">
      <c r="A263" s="24" t="s">
        <v>531</v>
      </c>
      <c r="B263" s="16" t="s">
        <v>532</v>
      </c>
      <c r="C263" s="16" t="s">
        <v>639</v>
      </c>
      <c r="D263" s="181">
        <v>0</v>
      </c>
      <c r="E263" s="181">
        <v>0</v>
      </c>
      <c r="F263" s="85">
        <v>2997</v>
      </c>
      <c r="G263" s="60">
        <v>147.545787023646</v>
      </c>
      <c r="H263" s="60">
        <v>102.39284817096087</v>
      </c>
      <c r="I263" s="3">
        <v>92.223113285891827</v>
      </c>
      <c r="J263" s="60">
        <v>93.897390090195003</v>
      </c>
      <c r="K263" s="3">
        <v>104.33435597536841</v>
      </c>
      <c r="L263" s="60">
        <v>89.460429004490663</v>
      </c>
      <c r="M263" s="51">
        <v>87.916462808766553</v>
      </c>
      <c r="N263" s="60">
        <v>84.774833068645961</v>
      </c>
      <c r="O263" s="4">
        <v>280.4335880884318</v>
      </c>
      <c r="P263" s="60">
        <v>96.623833449313679</v>
      </c>
      <c r="Q263" s="56">
        <v>92.244009648542487</v>
      </c>
      <c r="R263" s="60">
        <v>84.552338072029443</v>
      </c>
      <c r="S263" s="5">
        <v>91.950278642605923</v>
      </c>
    </row>
    <row r="264" spans="1:19" ht="15" customHeight="1">
      <c r="A264" s="24" t="s">
        <v>386</v>
      </c>
      <c r="B264" s="16" t="s">
        <v>387</v>
      </c>
      <c r="C264" s="16" t="s">
        <v>634</v>
      </c>
      <c r="D264" s="181">
        <v>0</v>
      </c>
      <c r="E264" s="181">
        <v>0</v>
      </c>
      <c r="F264" s="85">
        <v>1292</v>
      </c>
      <c r="G264" s="60">
        <v>70.761698466674417</v>
      </c>
      <c r="H264" s="60">
        <v>83.697674781962093</v>
      </c>
      <c r="I264" s="3">
        <v>103.02535034492115</v>
      </c>
      <c r="J264" s="60">
        <v>106.70545539566014</v>
      </c>
      <c r="K264" s="3">
        <v>107.94384840647052</v>
      </c>
      <c r="L264" s="60">
        <v>92.953180771812498</v>
      </c>
      <c r="M264" s="51">
        <v>104.63067562682996</v>
      </c>
      <c r="N264" s="60">
        <v>94.14967734917316</v>
      </c>
      <c r="O264" s="4">
        <v>196.45322595651069</v>
      </c>
      <c r="P264" s="60">
        <v>93.281417060456249</v>
      </c>
      <c r="Q264" s="56">
        <v>89.937909407328917</v>
      </c>
      <c r="R264" s="60">
        <v>80.820255708033102</v>
      </c>
      <c r="S264" s="5">
        <v>91.934610177849535</v>
      </c>
    </row>
    <row r="265" spans="1:19" ht="15" customHeight="1">
      <c r="A265" s="24" t="s">
        <v>591</v>
      </c>
      <c r="B265" s="16" t="s">
        <v>40</v>
      </c>
      <c r="C265" s="16" t="s">
        <v>642</v>
      </c>
      <c r="D265" s="181" t="s">
        <v>650</v>
      </c>
      <c r="E265" s="181" t="s">
        <v>691</v>
      </c>
      <c r="F265" s="85">
        <v>65972</v>
      </c>
      <c r="G265" s="60">
        <v>86.700517508075961</v>
      </c>
      <c r="H265" s="60">
        <v>87.578413502638398</v>
      </c>
      <c r="I265" s="3">
        <v>100.41842360941635</v>
      </c>
      <c r="J265" s="60">
        <v>103.61445788352917</v>
      </c>
      <c r="K265" s="3">
        <v>104.23335393132876</v>
      </c>
      <c r="L265" s="60">
        <v>89.36269363738397</v>
      </c>
      <c r="M265" s="51">
        <v>86.125459651314245</v>
      </c>
      <c r="N265" s="60">
        <v>83.770276294730635</v>
      </c>
      <c r="O265" s="4">
        <v>114.93874317065574</v>
      </c>
      <c r="P265" s="60">
        <v>90.037142610142624</v>
      </c>
      <c r="Q265" s="56">
        <v>99.997409795081083</v>
      </c>
      <c r="R265" s="60">
        <v>97.100070139684817</v>
      </c>
      <c r="S265" s="5">
        <v>91.910509011351593</v>
      </c>
    </row>
    <row r="266" spans="1:19" ht="15" customHeight="1">
      <c r="A266" s="24" t="s">
        <v>376</v>
      </c>
      <c r="B266" s="16" t="s">
        <v>41</v>
      </c>
      <c r="C266" s="16" t="s">
        <v>643</v>
      </c>
      <c r="D266" s="181" t="s">
        <v>650</v>
      </c>
      <c r="E266" s="181" t="s">
        <v>691</v>
      </c>
      <c r="F266" s="85">
        <v>208246</v>
      </c>
      <c r="G266" s="60">
        <v>94.517384893297191</v>
      </c>
      <c r="H266" s="60">
        <v>89.481642333922764</v>
      </c>
      <c r="I266" s="3">
        <v>97.328550144082698</v>
      </c>
      <c r="J266" s="60">
        <v>99.950837013763376</v>
      </c>
      <c r="K266" s="3">
        <v>102.71230949388912</v>
      </c>
      <c r="L266" s="60">
        <v>87.890843855607244</v>
      </c>
      <c r="M266" s="51">
        <v>90.511501758719447</v>
      </c>
      <c r="N266" s="60">
        <v>86.230365932952878</v>
      </c>
      <c r="O266" s="4">
        <v>107.48775802376632</v>
      </c>
      <c r="P266" s="60">
        <v>89.74059358087105</v>
      </c>
      <c r="Q266" s="56">
        <v>100.48277676797005</v>
      </c>
      <c r="R266" s="60">
        <v>97.88556484074428</v>
      </c>
      <c r="S266" s="5">
        <v>91.863307926310256</v>
      </c>
    </row>
    <row r="267" spans="1:19" ht="15" customHeight="1">
      <c r="A267" s="24" t="s">
        <v>373</v>
      </c>
      <c r="B267" s="16" t="s">
        <v>36</v>
      </c>
      <c r="C267" s="16" t="s">
        <v>643</v>
      </c>
      <c r="D267" s="182" t="s">
        <v>650</v>
      </c>
      <c r="E267" s="182" t="s">
        <v>691</v>
      </c>
      <c r="F267" s="85">
        <v>75167</v>
      </c>
      <c r="G267" s="60">
        <v>89.304692759235763</v>
      </c>
      <c r="H267" s="60">
        <v>88.212470750314765</v>
      </c>
      <c r="I267" s="3">
        <v>94.534358350072822</v>
      </c>
      <c r="J267" s="60">
        <v>96.637801873161749</v>
      </c>
      <c r="K267" s="3">
        <v>102.18503637174292</v>
      </c>
      <c r="L267" s="60">
        <v>87.380624160070965</v>
      </c>
      <c r="M267" s="51">
        <v>100.6413633983948</v>
      </c>
      <c r="N267" s="60">
        <v>91.912109757143668</v>
      </c>
      <c r="O267" s="4">
        <v>88.087949769281494</v>
      </c>
      <c r="P267" s="60">
        <v>88.968481679893245</v>
      </c>
      <c r="Q267" s="56">
        <v>100.07604820360737</v>
      </c>
      <c r="R267" s="60">
        <v>97.227334779941415</v>
      </c>
      <c r="S267" s="5">
        <v>91.723137166754299</v>
      </c>
    </row>
    <row r="268" spans="1:19" ht="15" customHeight="1">
      <c r="A268" s="24" t="s">
        <v>265</v>
      </c>
      <c r="B268" s="16" t="s">
        <v>266</v>
      </c>
      <c r="C268" s="16" t="s">
        <v>637</v>
      </c>
      <c r="D268" s="184">
        <v>0</v>
      </c>
      <c r="E268" s="184">
        <v>0</v>
      </c>
      <c r="F268" s="85">
        <v>8386</v>
      </c>
      <c r="G268" s="60">
        <v>88.043814413880128</v>
      </c>
      <c r="H268" s="60">
        <v>87.905475645835963</v>
      </c>
      <c r="I268" s="3">
        <v>94.396373570121725</v>
      </c>
      <c r="J268" s="60">
        <v>96.474195199551815</v>
      </c>
      <c r="K268" s="3">
        <v>106.83502723336824</v>
      </c>
      <c r="L268" s="60">
        <v>91.880221848661535</v>
      </c>
      <c r="M268" s="51">
        <v>118.8301089679874</v>
      </c>
      <c r="N268" s="60">
        <v>102.11400554662283</v>
      </c>
      <c r="O268" s="4">
        <v>208.18307359212719</v>
      </c>
      <c r="P268" s="60">
        <v>93.748264713655203</v>
      </c>
      <c r="Q268" s="56">
        <v>88.040485158229146</v>
      </c>
      <c r="R268" s="60">
        <v>77.749555028795612</v>
      </c>
      <c r="S268" s="5">
        <v>91.645286330520491</v>
      </c>
    </row>
    <row r="269" spans="1:19" ht="15" customHeight="1">
      <c r="A269" s="24" t="s">
        <v>69</v>
      </c>
      <c r="B269" s="16" t="s">
        <v>70</v>
      </c>
      <c r="C269" s="16" t="s">
        <v>634</v>
      </c>
      <c r="D269" s="181">
        <v>0</v>
      </c>
      <c r="E269" s="181">
        <v>0</v>
      </c>
      <c r="F269" s="85">
        <v>8638</v>
      </c>
      <c r="G269" s="60">
        <v>101.26773433952961</v>
      </c>
      <c r="H269" s="60">
        <v>91.125198384471062</v>
      </c>
      <c r="I269" s="3">
        <v>95.175001971274384</v>
      </c>
      <c r="J269" s="60">
        <v>97.397404286350849</v>
      </c>
      <c r="K269" s="3">
        <v>98.153398519946251</v>
      </c>
      <c r="L269" s="60">
        <v>83.479380286908196</v>
      </c>
      <c r="M269" s="51">
        <v>103.11996533703081</v>
      </c>
      <c r="N269" s="60">
        <v>93.302334200320161</v>
      </c>
      <c r="O269" s="4">
        <v>199.76255939591277</v>
      </c>
      <c r="P269" s="60">
        <v>93.413128451586914</v>
      </c>
      <c r="Q269" s="56">
        <v>95.933770034484169</v>
      </c>
      <c r="R269" s="60">
        <v>90.523669854423531</v>
      </c>
      <c r="S269" s="5">
        <v>91.540185910676783</v>
      </c>
    </row>
    <row r="270" spans="1:19" ht="15" customHeight="1">
      <c r="A270" s="24" t="s">
        <v>233</v>
      </c>
      <c r="B270" s="16" t="s">
        <v>234</v>
      </c>
      <c r="C270" s="16" t="s">
        <v>633</v>
      </c>
      <c r="D270" s="181">
        <v>0</v>
      </c>
      <c r="E270" s="181">
        <v>0</v>
      </c>
      <c r="F270" s="85">
        <v>3141</v>
      </c>
      <c r="G270" s="60">
        <v>113.52722247862756</v>
      </c>
      <c r="H270" s="60">
        <v>94.110103990933467</v>
      </c>
      <c r="I270" s="3">
        <v>89.749243302482739</v>
      </c>
      <c r="J270" s="60">
        <v>90.964156156187926</v>
      </c>
      <c r="K270" s="3">
        <v>95.685835008836605</v>
      </c>
      <c r="L270" s="60">
        <v>81.091624396317357</v>
      </c>
      <c r="M270" s="51">
        <v>185.37182008657544</v>
      </c>
      <c r="N270" s="60">
        <v>139.43662352970938</v>
      </c>
      <c r="O270" s="4">
        <v>341.14306873584707</v>
      </c>
      <c r="P270" s="60">
        <v>99.040069315934403</v>
      </c>
      <c r="Q270" s="56">
        <v>67.453432055496677</v>
      </c>
      <c r="R270" s="60">
        <v>44.4324526590689</v>
      </c>
      <c r="S270" s="5">
        <v>91.512505008025215</v>
      </c>
    </row>
    <row r="271" spans="1:19" ht="15" customHeight="1">
      <c r="A271" s="24" t="s">
        <v>67</v>
      </c>
      <c r="B271" s="16" t="s">
        <v>68</v>
      </c>
      <c r="C271" s="16" t="s">
        <v>634</v>
      </c>
      <c r="D271" s="181" t="s">
        <v>650</v>
      </c>
      <c r="E271" s="181">
        <v>0</v>
      </c>
      <c r="F271" s="85">
        <v>15253</v>
      </c>
      <c r="G271" s="60">
        <v>101.05775641373097</v>
      </c>
      <c r="H271" s="60">
        <v>91.074073551130681</v>
      </c>
      <c r="I271" s="3">
        <v>99.40817789906005</v>
      </c>
      <c r="J271" s="60">
        <v>102.41662330888485</v>
      </c>
      <c r="K271" s="3">
        <v>97.648352302422467</v>
      </c>
      <c r="L271" s="60">
        <v>82.99066861829921</v>
      </c>
      <c r="M271" s="51">
        <v>110.46243168560542</v>
      </c>
      <c r="N271" s="60">
        <v>97.420654303227266</v>
      </c>
      <c r="O271" s="4">
        <v>104.29559360459778</v>
      </c>
      <c r="P271" s="60">
        <v>89.613545513921821</v>
      </c>
      <c r="Q271" s="56">
        <v>92.368663715635108</v>
      </c>
      <c r="R271" s="60">
        <v>84.754072253867065</v>
      </c>
      <c r="S271" s="5">
        <v>91.378272924888478</v>
      </c>
    </row>
    <row r="272" spans="1:19" ht="15" customHeight="1">
      <c r="A272" s="24" t="s">
        <v>272</v>
      </c>
      <c r="B272" s="16" t="s">
        <v>39</v>
      </c>
      <c r="C272" s="16" t="s">
        <v>636</v>
      </c>
      <c r="D272" s="181" t="s">
        <v>650</v>
      </c>
      <c r="E272" s="181" t="s">
        <v>691</v>
      </c>
      <c r="F272" s="85">
        <v>51491</v>
      </c>
      <c r="G272" s="60">
        <v>87.059554628592494</v>
      </c>
      <c r="H272" s="60">
        <v>87.665830848436059</v>
      </c>
      <c r="I272" s="3">
        <v>93.095374216297017</v>
      </c>
      <c r="J272" s="60">
        <v>94.931617991229359</v>
      </c>
      <c r="K272" s="3">
        <v>100.82206698501511</v>
      </c>
      <c r="L272" s="60">
        <v>86.061736858000742</v>
      </c>
      <c r="M272" s="51">
        <v>98.361423106371475</v>
      </c>
      <c r="N272" s="60">
        <v>90.633312757292202</v>
      </c>
      <c r="O272" s="4">
        <v>95.860311130127556</v>
      </c>
      <c r="P272" s="60">
        <v>89.277821474734878</v>
      </c>
      <c r="Q272" s="56">
        <v>101.50774707806561</v>
      </c>
      <c r="R272" s="60">
        <v>99.544327781558366</v>
      </c>
      <c r="S272" s="5">
        <v>91.352441285208599</v>
      </c>
    </row>
    <row r="273" spans="1:19" ht="15" customHeight="1">
      <c r="A273" s="24" t="s">
        <v>356</v>
      </c>
      <c r="B273" s="16" t="s">
        <v>357</v>
      </c>
      <c r="C273" s="16" t="s">
        <v>639</v>
      </c>
      <c r="D273" s="181">
        <v>0</v>
      </c>
      <c r="E273" s="181">
        <v>0</v>
      </c>
      <c r="F273" s="85">
        <v>512</v>
      </c>
      <c r="G273" s="60">
        <v>120.91319349645337</v>
      </c>
      <c r="H273" s="60">
        <v>95.908419389597356</v>
      </c>
      <c r="I273" s="3">
        <v>96.48720498116549</v>
      </c>
      <c r="J273" s="60">
        <v>98.953265517026651</v>
      </c>
      <c r="K273" s="3">
        <v>120.53115028146453</v>
      </c>
      <c r="L273" s="60">
        <v>105.13337555234983</v>
      </c>
      <c r="M273" s="51">
        <v>71.834673938756367</v>
      </c>
      <c r="N273" s="60">
        <v>75.754709414020311</v>
      </c>
      <c r="O273" s="4">
        <v>479.08574274700396</v>
      </c>
      <c r="P273" s="60">
        <v>104.53018441705109</v>
      </c>
      <c r="Q273" s="56">
        <v>79.944808362070134</v>
      </c>
      <c r="R273" s="60">
        <v>64.647898797382325</v>
      </c>
      <c r="S273" s="5">
        <v>90.821308847904589</v>
      </c>
    </row>
    <row r="274" spans="1:19" ht="15" customHeight="1">
      <c r="A274" s="27" t="s">
        <v>292</v>
      </c>
      <c r="B274" s="19" t="s">
        <v>293</v>
      </c>
      <c r="C274" s="19" t="s">
        <v>636</v>
      </c>
      <c r="D274" s="181" t="s">
        <v>650</v>
      </c>
      <c r="E274" s="181">
        <v>0</v>
      </c>
      <c r="F274" s="87">
        <v>8784</v>
      </c>
      <c r="G274" s="60">
        <v>106.52497717841858</v>
      </c>
      <c r="H274" s="60">
        <v>92.405217048079692</v>
      </c>
      <c r="I274" s="3">
        <v>91.454340940449953</v>
      </c>
      <c r="J274" s="60">
        <v>92.985867194368097</v>
      </c>
      <c r="K274" s="3">
        <v>102.63721168240887</v>
      </c>
      <c r="L274" s="60">
        <v>87.818174908718902</v>
      </c>
      <c r="M274" s="51">
        <v>88.97621392818661</v>
      </c>
      <c r="N274" s="60">
        <v>85.36923747337751</v>
      </c>
      <c r="O274" s="4">
        <v>149.44208680005977</v>
      </c>
      <c r="P274" s="60">
        <v>91.410374855035087</v>
      </c>
      <c r="Q274" s="56">
        <v>98.598596979886494</v>
      </c>
      <c r="R274" s="60">
        <v>94.836298363930382</v>
      </c>
      <c r="S274" s="5">
        <v>90.804194973918285</v>
      </c>
    </row>
    <row r="275" spans="1:19" ht="15" customHeight="1">
      <c r="A275" s="24" t="s">
        <v>458</v>
      </c>
      <c r="B275" s="16" t="s">
        <v>459</v>
      </c>
      <c r="C275" s="16" t="s">
        <v>635</v>
      </c>
      <c r="D275" s="181">
        <v>0</v>
      </c>
      <c r="E275" s="181">
        <v>0</v>
      </c>
      <c r="F275" s="85">
        <v>2427</v>
      </c>
      <c r="G275" s="60">
        <v>125.3475099934824</v>
      </c>
      <c r="H275" s="60">
        <v>96.988074267731974</v>
      </c>
      <c r="I275" s="3">
        <v>82.17486448873818</v>
      </c>
      <c r="J275" s="60">
        <v>81.983318394098546</v>
      </c>
      <c r="K275" s="3">
        <v>123.17165053117849</v>
      </c>
      <c r="L275" s="60">
        <v>107.6884749437028</v>
      </c>
      <c r="M275" s="51">
        <v>81.226007803785492</v>
      </c>
      <c r="N275" s="60">
        <v>81.022219977003004</v>
      </c>
      <c r="O275" s="4">
        <v>168.70127532824469</v>
      </c>
      <c r="P275" s="60">
        <v>92.176890094295189</v>
      </c>
      <c r="Q275" s="56">
        <v>92.244009648542487</v>
      </c>
      <c r="R275" s="60">
        <v>84.552338072029443</v>
      </c>
      <c r="S275" s="5">
        <v>90.735219291476824</v>
      </c>
    </row>
    <row r="276" spans="1:19" ht="15" customHeight="1">
      <c r="A276" s="24" t="s">
        <v>218</v>
      </c>
      <c r="B276" s="16" t="s">
        <v>33</v>
      </c>
      <c r="C276" s="16" t="s">
        <v>632</v>
      </c>
      <c r="D276" s="185" t="s">
        <v>650</v>
      </c>
      <c r="E276" s="185" t="s">
        <v>691</v>
      </c>
      <c r="F276" s="85">
        <v>46266</v>
      </c>
      <c r="G276" s="60">
        <v>107.03683132274563</v>
      </c>
      <c r="H276" s="60">
        <v>92.529841851966907</v>
      </c>
      <c r="I276" s="3">
        <v>109.85066892464543</v>
      </c>
      <c r="J276" s="60">
        <v>114.7981426438669</v>
      </c>
      <c r="K276" s="3">
        <v>82.231310702931026</v>
      </c>
      <c r="L276" s="60">
        <v>68.072255483670091</v>
      </c>
      <c r="M276" s="51">
        <v>98.416391954562869</v>
      </c>
      <c r="N276" s="60">
        <v>90.664144265642832</v>
      </c>
      <c r="O276" s="4">
        <v>117.19968269289144</v>
      </c>
      <c r="P276" s="60">
        <v>90.127127948637167</v>
      </c>
      <c r="Q276" s="56">
        <v>94.199306611167444</v>
      </c>
      <c r="R276" s="60">
        <v>87.716697183647256</v>
      </c>
      <c r="S276" s="5">
        <v>90.651368229571858</v>
      </c>
    </row>
    <row r="277" spans="1:19" ht="15" customHeight="1">
      <c r="A277" s="24" t="s">
        <v>491</v>
      </c>
      <c r="B277" s="16" t="s">
        <v>492</v>
      </c>
      <c r="C277" s="16" t="s">
        <v>637</v>
      </c>
      <c r="D277" s="181">
        <v>0</v>
      </c>
      <c r="E277" s="181">
        <v>0</v>
      </c>
      <c r="F277" s="85">
        <v>9611</v>
      </c>
      <c r="G277" s="60">
        <v>65.732290332387976</v>
      </c>
      <c r="H277" s="60">
        <v>82.4731286698498</v>
      </c>
      <c r="I277" s="3">
        <v>72.713051006376716</v>
      </c>
      <c r="J277" s="60">
        <v>70.764575060844393</v>
      </c>
      <c r="K277" s="3">
        <v>121.66630756661294</v>
      </c>
      <c r="L277" s="60">
        <v>106.23181880706522</v>
      </c>
      <c r="M277" s="51">
        <v>88.04906682506936</v>
      </c>
      <c r="N277" s="60">
        <v>84.849209410346461</v>
      </c>
      <c r="O277" s="4">
        <v>135.78508356026538</v>
      </c>
      <c r="P277" s="60">
        <v>90.866826455235824</v>
      </c>
      <c r="Q277" s="56">
        <v>106.73949687902773</v>
      </c>
      <c r="R277" s="60">
        <v>108.01114150286347</v>
      </c>
      <c r="S277" s="5">
        <v>90.532783317700861</v>
      </c>
    </row>
    <row r="278" spans="1:19" ht="15" customHeight="1">
      <c r="A278" s="24" t="s">
        <v>168</v>
      </c>
      <c r="B278" s="16" t="s">
        <v>169</v>
      </c>
      <c r="C278" s="16" t="s">
        <v>633</v>
      </c>
      <c r="D278" s="181">
        <v>0</v>
      </c>
      <c r="E278" s="181">
        <v>0</v>
      </c>
      <c r="F278" s="85">
        <v>1995</v>
      </c>
      <c r="G278" s="60">
        <v>89.935433179180194</v>
      </c>
      <c r="H278" s="60">
        <v>88.366041649389274</v>
      </c>
      <c r="I278" s="3">
        <v>92.686347904299112</v>
      </c>
      <c r="J278" s="60">
        <v>94.446641065885572</v>
      </c>
      <c r="K278" s="3">
        <v>117.92330666092921</v>
      </c>
      <c r="L278" s="60">
        <v>102.60987658722176</v>
      </c>
      <c r="M278" s="51">
        <v>121.27128416878764</v>
      </c>
      <c r="N278" s="60">
        <v>103.4832376856473</v>
      </c>
      <c r="O278" s="4">
        <v>373.35002217979411</v>
      </c>
      <c r="P278" s="60">
        <v>100.32190528679048</v>
      </c>
      <c r="Q278" s="56">
        <v>73.282740998564307</v>
      </c>
      <c r="R278" s="60">
        <v>53.866327523615197</v>
      </c>
      <c r="S278" s="5">
        <v>90.5156716330916</v>
      </c>
    </row>
    <row r="279" spans="1:19" ht="15" customHeight="1">
      <c r="A279" s="24" t="s">
        <v>564</v>
      </c>
      <c r="B279" s="16" t="s">
        <v>565</v>
      </c>
      <c r="C279" s="16" t="s">
        <v>637</v>
      </c>
      <c r="D279" s="181">
        <v>0</v>
      </c>
      <c r="E279" s="181">
        <v>0</v>
      </c>
      <c r="F279" s="85">
        <v>1412</v>
      </c>
      <c r="G279" s="60">
        <v>86.868946565211857</v>
      </c>
      <c r="H279" s="60">
        <v>87.619422134583857</v>
      </c>
      <c r="I279" s="3">
        <v>95.219354221972949</v>
      </c>
      <c r="J279" s="60">
        <v>97.449992145725474</v>
      </c>
      <c r="K279" s="3">
        <v>118.70179901431639</v>
      </c>
      <c r="L279" s="60">
        <v>103.3631904104369</v>
      </c>
      <c r="M279" s="51">
        <v>117.77545378330984</v>
      </c>
      <c r="N279" s="60">
        <v>101.52245940361109</v>
      </c>
      <c r="O279" s="4">
        <v>151.99975618542595</v>
      </c>
      <c r="P279" s="60">
        <v>91.512170034930804</v>
      </c>
      <c r="Q279" s="56">
        <v>77.089636634853363</v>
      </c>
      <c r="R279" s="60">
        <v>60.02722539433929</v>
      </c>
      <c r="S279" s="5">
        <v>90.249076587271233</v>
      </c>
    </row>
    <row r="280" spans="1:19" ht="15" customHeight="1">
      <c r="A280" s="24" t="s">
        <v>510</v>
      </c>
      <c r="B280" s="16" t="s">
        <v>511</v>
      </c>
      <c r="C280" s="16" t="s">
        <v>634</v>
      </c>
      <c r="D280" s="181">
        <v>0</v>
      </c>
      <c r="E280" s="181">
        <v>0</v>
      </c>
      <c r="F280" s="85">
        <v>3323</v>
      </c>
      <c r="G280" s="60">
        <v>66.63368380728464</v>
      </c>
      <c r="H280" s="60">
        <v>82.692597411637394</v>
      </c>
      <c r="I280" s="3">
        <v>93.563536862559701</v>
      </c>
      <c r="J280" s="60">
        <v>95.486712062405999</v>
      </c>
      <c r="K280" s="3">
        <v>83.286746713492406</v>
      </c>
      <c r="L280" s="60">
        <v>69.093555863584669</v>
      </c>
      <c r="M280" s="51">
        <v>104.37992673099222</v>
      </c>
      <c r="N280" s="60">
        <v>94.00903465917149</v>
      </c>
      <c r="O280" s="4">
        <v>129.97403160751497</v>
      </c>
      <c r="P280" s="60">
        <v>90.635546727567302</v>
      </c>
      <c r="Q280" s="56">
        <v>107.29434806488362</v>
      </c>
      <c r="R280" s="60">
        <v>108.90908613179492</v>
      </c>
      <c r="S280" s="5">
        <v>90.137755476026967</v>
      </c>
    </row>
    <row r="281" spans="1:19" ht="15" customHeight="1">
      <c r="A281" s="24" t="s">
        <v>505</v>
      </c>
      <c r="B281" s="16" t="s">
        <v>506</v>
      </c>
      <c r="C281" s="16" t="s">
        <v>641</v>
      </c>
      <c r="D281" s="181">
        <v>0</v>
      </c>
      <c r="E281" s="181">
        <v>0</v>
      </c>
      <c r="F281" s="85">
        <v>1054</v>
      </c>
      <c r="G281" s="60">
        <v>243.80285265582955</v>
      </c>
      <c r="H281" s="60">
        <v>125.82924711414424</v>
      </c>
      <c r="I281" s="3">
        <v>73.24034998690415</v>
      </c>
      <c r="J281" s="60">
        <v>71.389786277853872</v>
      </c>
      <c r="K281" s="3">
        <v>107.59244240242245</v>
      </c>
      <c r="L281" s="60">
        <v>92.613140180201768</v>
      </c>
      <c r="M281" s="51">
        <v>121.81267383025548</v>
      </c>
      <c r="N281" s="60">
        <v>103.78689803906001</v>
      </c>
      <c r="O281" s="4">
        <v>233.11196190054855</v>
      </c>
      <c r="P281" s="60">
        <v>94.740433867524487</v>
      </c>
      <c r="Q281" s="56">
        <v>71.950327525863131</v>
      </c>
      <c r="R281" s="60">
        <v>51.710013268861744</v>
      </c>
      <c r="S281" s="5">
        <v>90.011586457941007</v>
      </c>
    </row>
    <row r="282" spans="1:19" ht="15" customHeight="1">
      <c r="A282" s="24" t="s">
        <v>257</v>
      </c>
      <c r="B282" s="16" t="s">
        <v>53</v>
      </c>
      <c r="C282" s="16" t="s">
        <v>635</v>
      </c>
      <c r="D282" s="181" t="s">
        <v>650</v>
      </c>
      <c r="E282" s="181" t="s">
        <v>691</v>
      </c>
      <c r="F282" s="85">
        <v>20104</v>
      </c>
      <c r="G282" s="60">
        <v>79.343712906794323</v>
      </c>
      <c r="H282" s="60">
        <v>85.787199460839929</v>
      </c>
      <c r="I282" s="3">
        <v>84.727582917833615</v>
      </c>
      <c r="J282" s="60">
        <v>85.010041855882733</v>
      </c>
      <c r="K282" s="3">
        <v>126.29568027530277</v>
      </c>
      <c r="L282" s="60">
        <v>110.71146518907213</v>
      </c>
      <c r="M282" s="51">
        <v>96.547904068823428</v>
      </c>
      <c r="N282" s="60">
        <v>89.616127038655748</v>
      </c>
      <c r="O282" s="4">
        <v>66.273933476464563</v>
      </c>
      <c r="P282" s="60">
        <v>88.100284357174147</v>
      </c>
      <c r="Q282" s="56">
        <v>89.795827401946084</v>
      </c>
      <c r="R282" s="60">
        <v>80.590316984184966</v>
      </c>
      <c r="S282" s="5">
        <v>89.969239147634923</v>
      </c>
    </row>
    <row r="283" spans="1:19" ht="15" customHeight="1">
      <c r="A283" s="24" t="s">
        <v>514</v>
      </c>
      <c r="B283" s="16" t="s">
        <v>25</v>
      </c>
      <c r="C283" s="16" t="s">
        <v>632</v>
      </c>
      <c r="D283" s="181" t="s">
        <v>650</v>
      </c>
      <c r="E283" s="181" t="s">
        <v>691</v>
      </c>
      <c r="F283" s="85">
        <v>27961</v>
      </c>
      <c r="G283" s="60">
        <v>85.024979394286788</v>
      </c>
      <c r="H283" s="60">
        <v>87.170458206875225</v>
      </c>
      <c r="I283" s="3">
        <v>90.941826043488717</v>
      </c>
      <c r="J283" s="60">
        <v>92.378185263816832</v>
      </c>
      <c r="K283" s="3">
        <v>86.23584896766107</v>
      </c>
      <c r="L283" s="60">
        <v>71.947276243077283</v>
      </c>
      <c r="M283" s="51">
        <v>111.1908412501547</v>
      </c>
      <c r="N283" s="60">
        <v>97.829212355851567</v>
      </c>
      <c r="O283" s="4">
        <v>157.10189979822522</v>
      </c>
      <c r="P283" s="60">
        <v>91.715235227754519</v>
      </c>
      <c r="Q283" s="56">
        <v>100.58989623579154</v>
      </c>
      <c r="R283" s="60">
        <v>98.058921865539901</v>
      </c>
      <c r="S283" s="5">
        <v>89.849881527152547</v>
      </c>
    </row>
    <row r="284" spans="1:19" ht="15" customHeight="1">
      <c r="A284" s="27" t="s">
        <v>193</v>
      </c>
      <c r="B284" s="19" t="s">
        <v>194</v>
      </c>
      <c r="C284" s="19" t="s">
        <v>642</v>
      </c>
      <c r="D284" s="182" t="s">
        <v>650</v>
      </c>
      <c r="E284" s="182">
        <v>0</v>
      </c>
      <c r="F284" s="87">
        <v>14608</v>
      </c>
      <c r="G284" s="60">
        <v>81.892603260224831</v>
      </c>
      <c r="H284" s="60">
        <v>86.407796097493019</v>
      </c>
      <c r="I284" s="3">
        <v>104.17850886308396</v>
      </c>
      <c r="J284" s="60">
        <v>108.07273973940049</v>
      </c>
      <c r="K284" s="3">
        <v>102.4485339144221</v>
      </c>
      <c r="L284" s="60">
        <v>87.635599485672799</v>
      </c>
      <c r="M284" s="51">
        <v>100.04259252447699</v>
      </c>
      <c r="N284" s="60">
        <v>91.576264823026989</v>
      </c>
      <c r="O284" s="4">
        <v>132.90642952188179</v>
      </c>
      <c r="P284" s="60">
        <v>90.75225609388599</v>
      </c>
      <c r="Q284" s="56">
        <v>86.069612228519077</v>
      </c>
      <c r="R284" s="60">
        <v>74.559988516813462</v>
      </c>
      <c r="S284" s="5">
        <v>89.834107459382111</v>
      </c>
    </row>
    <row r="285" spans="1:19" ht="15" customHeight="1">
      <c r="A285" s="27" t="s">
        <v>396</v>
      </c>
      <c r="B285" s="19" t="s">
        <v>397</v>
      </c>
      <c r="C285" s="19" t="s">
        <v>635</v>
      </c>
      <c r="D285" s="181">
        <v>0</v>
      </c>
      <c r="E285" s="181">
        <v>0</v>
      </c>
      <c r="F285" s="87">
        <v>850</v>
      </c>
      <c r="G285" s="60">
        <v>117.62364337927046</v>
      </c>
      <c r="H285" s="60">
        <v>95.107489001957134</v>
      </c>
      <c r="I285" s="3">
        <v>91.503234013688242</v>
      </c>
      <c r="J285" s="60">
        <v>93.043839045161491</v>
      </c>
      <c r="K285" s="3">
        <v>123.28006778358208</v>
      </c>
      <c r="L285" s="60">
        <v>107.79338569145168</v>
      </c>
      <c r="M285" s="51">
        <v>148.12421137759065</v>
      </c>
      <c r="N285" s="60">
        <v>118.54479121491656</v>
      </c>
      <c r="O285" s="4">
        <v>159.07143802146615</v>
      </c>
      <c r="P285" s="60">
        <v>91.793622801572084</v>
      </c>
      <c r="Q285" s="56">
        <v>59.958606271552611</v>
      </c>
      <c r="R285" s="60">
        <v>32.303184976080857</v>
      </c>
      <c r="S285" s="5">
        <v>89.764385455189952</v>
      </c>
    </row>
    <row r="286" spans="1:19" ht="15" customHeight="1">
      <c r="A286" s="24" t="s">
        <v>401</v>
      </c>
      <c r="B286" s="16" t="s">
        <v>402</v>
      </c>
      <c r="C286" s="16" t="s">
        <v>636</v>
      </c>
      <c r="D286" s="183" t="s">
        <v>650</v>
      </c>
      <c r="E286" s="183">
        <v>0</v>
      </c>
      <c r="F286" s="85">
        <v>17540</v>
      </c>
      <c r="G286" s="60">
        <v>96.242354403067509</v>
      </c>
      <c r="H286" s="60">
        <v>89.901633046607529</v>
      </c>
      <c r="I286" s="3">
        <v>94.273172873736812</v>
      </c>
      <c r="J286" s="60">
        <v>96.328117812400066</v>
      </c>
      <c r="K286" s="3">
        <v>116.30130396057528</v>
      </c>
      <c r="L286" s="60">
        <v>101.04033380346472</v>
      </c>
      <c r="M286" s="51">
        <v>91.613553195118328</v>
      </c>
      <c r="N286" s="60">
        <v>86.848496186398336</v>
      </c>
      <c r="O286" s="4">
        <v>109.86693311217881</v>
      </c>
      <c r="P286" s="60">
        <v>89.835284692049868</v>
      </c>
      <c r="Q286" s="56">
        <v>85.978378804490532</v>
      </c>
      <c r="R286" s="60">
        <v>74.412340705699776</v>
      </c>
      <c r="S286" s="5">
        <v>89.727701041103387</v>
      </c>
    </row>
    <row r="287" spans="1:19" ht="15.75" customHeight="1">
      <c r="A287" s="24" t="s">
        <v>398</v>
      </c>
      <c r="B287" s="16" t="s">
        <v>35</v>
      </c>
      <c r="C287" s="16" t="s">
        <v>632</v>
      </c>
      <c r="D287" s="181" t="s">
        <v>650</v>
      </c>
      <c r="E287" s="181" t="s">
        <v>691</v>
      </c>
      <c r="F287" s="85">
        <v>82402</v>
      </c>
      <c r="G287" s="60">
        <v>96.971536011417484</v>
      </c>
      <c r="H287" s="60">
        <v>90.079172128679943</v>
      </c>
      <c r="I287" s="3">
        <v>91.400132634040588</v>
      </c>
      <c r="J287" s="60">
        <v>92.921593144021315</v>
      </c>
      <c r="K287" s="3">
        <v>88.833102051171863</v>
      </c>
      <c r="L287" s="60">
        <v>74.460527197545844</v>
      </c>
      <c r="M287" s="51">
        <v>106.14934660017968</v>
      </c>
      <c r="N287" s="60">
        <v>95.001485570325158</v>
      </c>
      <c r="O287" s="4">
        <v>119.64210205017561</v>
      </c>
      <c r="P287" s="60">
        <v>90.22433618019285</v>
      </c>
      <c r="Q287" s="56">
        <v>98.309021562160538</v>
      </c>
      <c r="R287" s="60">
        <v>94.367663353956488</v>
      </c>
      <c r="S287" s="5">
        <v>89.509129595786931</v>
      </c>
    </row>
    <row r="288" spans="1:19" ht="15" customHeight="1">
      <c r="A288" s="28" t="s">
        <v>119</v>
      </c>
      <c r="B288" s="20" t="s">
        <v>120</v>
      </c>
      <c r="C288" s="20" t="s">
        <v>634</v>
      </c>
      <c r="D288" s="181" t="s">
        <v>650</v>
      </c>
      <c r="E288" s="181">
        <v>0</v>
      </c>
      <c r="F288" s="88">
        <v>18317</v>
      </c>
      <c r="G288" s="60">
        <v>74.322899030621159</v>
      </c>
      <c r="H288" s="60">
        <v>84.564745854461535</v>
      </c>
      <c r="I288" s="3">
        <v>84.082011268776654</v>
      </c>
      <c r="J288" s="60">
        <v>84.244596347207576</v>
      </c>
      <c r="K288" s="3">
        <v>99.28596474315799</v>
      </c>
      <c r="L288" s="60">
        <v>84.57531628157767</v>
      </c>
      <c r="M288" s="51">
        <v>102.49130971964111</v>
      </c>
      <c r="N288" s="60">
        <v>92.949727195535715</v>
      </c>
      <c r="O288" s="4">
        <v>66.057881608464342</v>
      </c>
      <c r="P288" s="60">
        <v>88.091685498034764</v>
      </c>
      <c r="Q288" s="56">
        <v>103.32489382644917</v>
      </c>
      <c r="R288" s="60">
        <v>102.48511119211243</v>
      </c>
      <c r="S288" s="5">
        <v>89.485197061488279</v>
      </c>
    </row>
    <row r="289" spans="1:19" ht="15" customHeight="1">
      <c r="A289" s="26" t="s">
        <v>483</v>
      </c>
      <c r="B289" s="18" t="s">
        <v>484</v>
      </c>
      <c r="C289" s="18" t="s">
        <v>635</v>
      </c>
      <c r="D289" s="181">
        <v>0</v>
      </c>
      <c r="E289" s="181">
        <v>0</v>
      </c>
      <c r="F289" s="85">
        <v>2246</v>
      </c>
      <c r="G289" s="60">
        <v>172.62851427154732</v>
      </c>
      <c r="H289" s="60">
        <v>108.49991988049285</v>
      </c>
      <c r="I289" s="3">
        <v>77.961400672374083</v>
      </c>
      <c r="J289" s="60">
        <v>76.9874717535088</v>
      </c>
      <c r="K289" s="3">
        <v>95.461924209168927</v>
      </c>
      <c r="L289" s="60">
        <v>80.874955472309409</v>
      </c>
      <c r="M289" s="51">
        <v>98.128053075085802</v>
      </c>
      <c r="N289" s="60">
        <v>90.50241770845804</v>
      </c>
      <c r="O289" s="4">
        <v>303.56652597063845</v>
      </c>
      <c r="P289" s="60">
        <v>97.544523819503439</v>
      </c>
      <c r="Q289" s="56">
        <v>89.937909407328917</v>
      </c>
      <c r="R289" s="60">
        <v>80.820255708033102</v>
      </c>
      <c r="S289" s="5">
        <v>89.204924057050945</v>
      </c>
    </row>
    <row r="290" spans="1:19" ht="15" customHeight="1">
      <c r="A290" s="27" t="s">
        <v>253</v>
      </c>
      <c r="B290" s="19" t="s">
        <v>254</v>
      </c>
      <c r="C290" s="19" t="s">
        <v>634</v>
      </c>
      <c r="D290" s="181" t="s">
        <v>650</v>
      </c>
      <c r="E290" s="181">
        <v>0</v>
      </c>
      <c r="F290" s="87">
        <v>18295</v>
      </c>
      <c r="G290" s="60">
        <v>74.078140719079883</v>
      </c>
      <c r="H290" s="60">
        <v>84.505152790863889</v>
      </c>
      <c r="I290" s="3">
        <v>81.268107363345194</v>
      </c>
      <c r="J290" s="60">
        <v>80.908188824661678</v>
      </c>
      <c r="K290" s="3">
        <v>92.691224617144783</v>
      </c>
      <c r="L290" s="60">
        <v>78.193867734495427</v>
      </c>
      <c r="M290" s="51">
        <v>108.6244216768998</v>
      </c>
      <c r="N290" s="60">
        <v>96.389731829926959</v>
      </c>
      <c r="O290" s="4">
        <v>119.7769754379643</v>
      </c>
      <c r="P290" s="60">
        <v>90.229704137776281</v>
      </c>
      <c r="Q290" s="56">
        <v>103.80893026119556</v>
      </c>
      <c r="R290" s="60">
        <v>103.26845261386173</v>
      </c>
      <c r="S290" s="5">
        <v>88.915849655264324</v>
      </c>
    </row>
    <row r="291" spans="1:19" ht="15" customHeight="1">
      <c r="A291" s="24" t="s">
        <v>131</v>
      </c>
      <c r="B291" s="16" t="s">
        <v>45</v>
      </c>
      <c r="C291" s="16" t="s">
        <v>636</v>
      </c>
      <c r="D291" s="181" t="s">
        <v>650</v>
      </c>
      <c r="E291" s="181" t="s">
        <v>691</v>
      </c>
      <c r="F291" s="85">
        <v>15937</v>
      </c>
      <c r="G291" s="60">
        <v>72.251854694349831</v>
      </c>
      <c r="H291" s="60">
        <v>84.060493818778795</v>
      </c>
      <c r="I291" s="3">
        <v>86.748074338546218</v>
      </c>
      <c r="J291" s="60">
        <v>87.405711005171383</v>
      </c>
      <c r="K291" s="3">
        <v>112.91378998763076</v>
      </c>
      <c r="L291" s="60">
        <v>97.762381115746592</v>
      </c>
      <c r="M291" s="51">
        <v>101.83758030279009</v>
      </c>
      <c r="N291" s="60">
        <v>92.583056533190501</v>
      </c>
      <c r="O291" s="4">
        <v>56.684863434340187</v>
      </c>
      <c r="P291" s="60">
        <v>87.718639600601762</v>
      </c>
      <c r="Q291" s="56">
        <v>91.788483674969413</v>
      </c>
      <c r="R291" s="60">
        <v>83.815136617412833</v>
      </c>
      <c r="S291" s="5">
        <v>88.890903115150294</v>
      </c>
    </row>
    <row r="292" spans="1:19" ht="15" customHeight="1">
      <c r="A292" s="24" t="s">
        <v>367</v>
      </c>
      <c r="B292" s="16" t="s">
        <v>368</v>
      </c>
      <c r="C292" s="16" t="s">
        <v>643</v>
      </c>
      <c r="D292" s="181" t="s">
        <v>650</v>
      </c>
      <c r="E292" s="181">
        <v>0</v>
      </c>
      <c r="F292" s="85">
        <v>37648</v>
      </c>
      <c r="G292" s="60">
        <v>87.390470386201272</v>
      </c>
      <c r="H292" s="60">
        <v>87.746401284081173</v>
      </c>
      <c r="I292" s="3">
        <v>89.586618383254645</v>
      </c>
      <c r="J292" s="60">
        <v>90.771334005147622</v>
      </c>
      <c r="K292" s="3">
        <v>95.518217071316641</v>
      </c>
      <c r="L292" s="60">
        <v>80.92942767235057</v>
      </c>
      <c r="M292" s="51">
        <v>95.416960083064154</v>
      </c>
      <c r="N292" s="60">
        <v>88.981791226858874</v>
      </c>
      <c r="O292" s="4">
        <v>110.11326178835134</v>
      </c>
      <c r="P292" s="60">
        <v>89.845088567424824</v>
      </c>
      <c r="Q292" s="56">
        <v>98.145499603002548</v>
      </c>
      <c r="R292" s="60">
        <v>94.103027234071902</v>
      </c>
      <c r="S292" s="5">
        <v>88.729511664989161</v>
      </c>
    </row>
    <row r="293" spans="1:19" ht="15" customHeight="1">
      <c r="A293" s="24" t="s">
        <v>134</v>
      </c>
      <c r="B293" s="16" t="s">
        <v>135</v>
      </c>
      <c r="C293" s="16" t="s">
        <v>642</v>
      </c>
      <c r="D293" s="181">
        <v>0</v>
      </c>
      <c r="E293" s="181">
        <v>0</v>
      </c>
      <c r="F293" s="85">
        <v>4407</v>
      </c>
      <c r="G293" s="60">
        <v>88.806422294805856</v>
      </c>
      <c r="H293" s="60">
        <v>88.091153262509692</v>
      </c>
      <c r="I293" s="3">
        <v>99.674291403251473</v>
      </c>
      <c r="J293" s="60">
        <v>102.73215046513263</v>
      </c>
      <c r="K293" s="3">
        <v>71.784767663228877</v>
      </c>
      <c r="L293" s="60">
        <v>57.963581657421756</v>
      </c>
      <c r="M293" s="51">
        <v>150.56046485419577</v>
      </c>
      <c r="N293" s="60">
        <v>119.91126280527365</v>
      </c>
      <c r="O293" s="4">
        <v>223.36670969823086</v>
      </c>
      <c r="P293" s="60">
        <v>94.352573064740511</v>
      </c>
      <c r="Q293" s="56">
        <v>82.443083623384837</v>
      </c>
      <c r="R293" s="60">
        <v>68.69098802504503</v>
      </c>
      <c r="S293" s="5">
        <v>88.623618213353865</v>
      </c>
    </row>
    <row r="294" spans="1:19" ht="15" customHeight="1">
      <c r="A294" s="27" t="s">
        <v>315</v>
      </c>
      <c r="B294" s="19" t="s">
        <v>316</v>
      </c>
      <c r="C294" s="19" t="s">
        <v>642</v>
      </c>
      <c r="D294" s="181">
        <v>0</v>
      </c>
      <c r="E294" s="181">
        <v>0</v>
      </c>
      <c r="F294" s="87">
        <v>3569</v>
      </c>
      <c r="G294" s="60">
        <v>77.622411293015745</v>
      </c>
      <c r="H294" s="60">
        <v>85.368101797129597</v>
      </c>
      <c r="I294" s="3">
        <v>111.11224405562696</v>
      </c>
      <c r="J294" s="60">
        <v>116.29397508830078</v>
      </c>
      <c r="K294" s="3">
        <v>65.373993246137346</v>
      </c>
      <c r="L294" s="60">
        <v>51.760148874945671</v>
      </c>
      <c r="M294" s="51">
        <v>158.79243712777722</v>
      </c>
      <c r="N294" s="60">
        <v>124.52849838953284</v>
      </c>
      <c r="O294" s="4">
        <v>138.70395620902019</v>
      </c>
      <c r="P294" s="60">
        <v>90.982997516309126</v>
      </c>
      <c r="Q294" s="56">
        <v>78.695670731412804</v>
      </c>
      <c r="R294" s="60">
        <v>62.626354183551015</v>
      </c>
      <c r="S294" s="5">
        <v>88.593345974961494</v>
      </c>
    </row>
    <row r="295" spans="1:19" ht="15" customHeight="1">
      <c r="A295" s="24" t="s">
        <v>294</v>
      </c>
      <c r="B295" s="16" t="s">
        <v>30</v>
      </c>
      <c r="C295" s="16" t="s">
        <v>636</v>
      </c>
      <c r="D295" s="181" t="s">
        <v>650</v>
      </c>
      <c r="E295" s="181" t="s">
        <v>691</v>
      </c>
      <c r="F295" s="85">
        <v>16218</v>
      </c>
      <c r="G295" s="60">
        <v>81.468204614186249</v>
      </c>
      <c r="H295" s="60">
        <v>86.304464711748167</v>
      </c>
      <c r="I295" s="3">
        <v>90.572223954333964</v>
      </c>
      <c r="J295" s="60">
        <v>91.939953102361585</v>
      </c>
      <c r="K295" s="3">
        <v>91.620630381699172</v>
      </c>
      <c r="L295" s="60">
        <v>77.157899387334908</v>
      </c>
      <c r="M295" s="51">
        <v>97.400797221640218</v>
      </c>
      <c r="N295" s="60">
        <v>90.094506761507205</v>
      </c>
      <c r="O295" s="4">
        <v>109.41785770062246</v>
      </c>
      <c r="P295" s="60">
        <v>89.817411501492998</v>
      </c>
      <c r="Q295" s="56">
        <v>98.93170034806181</v>
      </c>
      <c r="R295" s="60">
        <v>95.375376927618774</v>
      </c>
      <c r="S295" s="5">
        <v>88.448268732010604</v>
      </c>
    </row>
    <row r="296" spans="1:19" ht="15" customHeight="1">
      <c r="A296" s="27" t="s">
        <v>551</v>
      </c>
      <c r="B296" s="19" t="s">
        <v>26</v>
      </c>
      <c r="C296" s="19" t="s">
        <v>634</v>
      </c>
      <c r="D296" s="181" t="s">
        <v>650</v>
      </c>
      <c r="E296" s="181" t="s">
        <v>691</v>
      </c>
      <c r="F296" s="87">
        <v>16453</v>
      </c>
      <c r="G296" s="60">
        <v>71.99341867413635</v>
      </c>
      <c r="H296" s="60">
        <v>83.997570545237963</v>
      </c>
      <c r="I296" s="3">
        <v>81.731341981752479</v>
      </c>
      <c r="J296" s="60">
        <v>81.457439800352248</v>
      </c>
      <c r="K296" s="3">
        <v>112.54508666803353</v>
      </c>
      <c r="L296" s="60">
        <v>97.4056026501529</v>
      </c>
      <c r="M296" s="51">
        <v>116.31529575632821</v>
      </c>
      <c r="N296" s="60">
        <v>100.70347054204049</v>
      </c>
      <c r="O296" s="4">
        <v>164.72346069703886</v>
      </c>
      <c r="P296" s="60">
        <v>92.018573167841666</v>
      </c>
      <c r="Q296" s="56">
        <v>86.271375930291512</v>
      </c>
      <c r="R296" s="60">
        <v>74.88651324441301</v>
      </c>
      <c r="S296" s="5">
        <v>88.411528325006387</v>
      </c>
    </row>
    <row r="297" spans="1:19" ht="15" customHeight="1">
      <c r="A297" s="26" t="s">
        <v>192</v>
      </c>
      <c r="B297" s="18" t="s">
        <v>51</v>
      </c>
      <c r="C297" s="18" t="s">
        <v>632</v>
      </c>
      <c r="D297" s="181" t="s">
        <v>650</v>
      </c>
      <c r="E297" s="181" t="s">
        <v>691</v>
      </c>
      <c r="F297" s="85">
        <v>86072</v>
      </c>
      <c r="G297" s="60">
        <v>106.18382983718399</v>
      </c>
      <c r="H297" s="60">
        <v>92.322155455301328</v>
      </c>
      <c r="I297" s="3">
        <v>89.862587943156853</v>
      </c>
      <c r="J297" s="60">
        <v>91.098547352367518</v>
      </c>
      <c r="K297" s="3">
        <v>89.705815634942098</v>
      </c>
      <c r="L297" s="60">
        <v>75.305014883906935</v>
      </c>
      <c r="M297" s="51">
        <v>91.157993919025515</v>
      </c>
      <c r="N297" s="60">
        <v>86.592977286381441</v>
      </c>
      <c r="O297" s="4">
        <v>73.09952260000874</v>
      </c>
      <c r="P297" s="60">
        <v>88.371942639789125</v>
      </c>
      <c r="Q297" s="56">
        <v>99.571361571781452</v>
      </c>
      <c r="R297" s="60">
        <v>96.410574066629565</v>
      </c>
      <c r="S297" s="5">
        <v>88.350201947395973</v>
      </c>
    </row>
    <row r="298" spans="1:19" ht="15" customHeight="1">
      <c r="A298" s="24" t="s">
        <v>273</v>
      </c>
      <c r="B298" s="16" t="s">
        <v>37</v>
      </c>
      <c r="C298" s="16" t="s">
        <v>643</v>
      </c>
      <c r="D298" s="181" t="s">
        <v>650</v>
      </c>
      <c r="E298" s="181" t="s">
        <v>691</v>
      </c>
      <c r="F298" s="85">
        <v>34802</v>
      </c>
      <c r="G298" s="60">
        <v>92.629486195680968</v>
      </c>
      <c r="H298" s="60">
        <v>89.021982081960374</v>
      </c>
      <c r="I298" s="3">
        <v>93.351631664777642</v>
      </c>
      <c r="J298" s="60">
        <v>95.235458956504999</v>
      </c>
      <c r="K298" s="3">
        <v>96.74726702724243</v>
      </c>
      <c r="L298" s="60">
        <v>82.118726857104889</v>
      </c>
      <c r="M298" s="51">
        <v>91.695373600077005</v>
      </c>
      <c r="N298" s="60">
        <v>86.894388479610512</v>
      </c>
      <c r="O298" s="4">
        <v>104.42562816434</v>
      </c>
      <c r="P298" s="60">
        <v>89.618720886265635</v>
      </c>
      <c r="Q298" s="56">
        <v>93.464886246832009</v>
      </c>
      <c r="R298" s="60">
        <v>86.528146382380413</v>
      </c>
      <c r="S298" s="5">
        <v>88.236237273971128</v>
      </c>
    </row>
    <row r="299" spans="1:19" ht="15" customHeight="1">
      <c r="A299" s="24" t="s">
        <v>351</v>
      </c>
      <c r="B299" s="16" t="s">
        <v>29</v>
      </c>
      <c r="C299" s="16" t="s">
        <v>632</v>
      </c>
      <c r="D299" s="181" t="s">
        <v>650</v>
      </c>
      <c r="E299" s="181" t="s">
        <v>691</v>
      </c>
      <c r="F299" s="85">
        <v>63457</v>
      </c>
      <c r="G299" s="60">
        <v>101.43180066978078</v>
      </c>
      <c r="H299" s="60">
        <v>91.165144791975351</v>
      </c>
      <c r="I299" s="3">
        <v>94.214036539472048</v>
      </c>
      <c r="J299" s="60">
        <v>96.258000666567227</v>
      </c>
      <c r="K299" s="3">
        <v>85.534466318284231</v>
      </c>
      <c r="L299" s="60">
        <v>71.268578189281442</v>
      </c>
      <c r="M299" s="51">
        <v>97.769647716873891</v>
      </c>
      <c r="N299" s="60">
        <v>90.301391524388407</v>
      </c>
      <c r="O299" s="4">
        <v>131.95027768010692</v>
      </c>
      <c r="P299" s="60">
        <v>90.714201273627367</v>
      </c>
      <c r="Q299" s="56">
        <v>95.203091678486757</v>
      </c>
      <c r="R299" s="60">
        <v>89.341174940526486</v>
      </c>
      <c r="S299" s="5">
        <v>88.174748564394378</v>
      </c>
    </row>
    <row r="300" spans="1:19" ht="15" customHeight="1">
      <c r="A300" s="24" t="s">
        <v>105</v>
      </c>
      <c r="B300" s="16" t="s">
        <v>106</v>
      </c>
      <c r="C300" s="16" t="s">
        <v>637</v>
      </c>
      <c r="D300" s="183">
        <v>0</v>
      </c>
      <c r="E300" s="183">
        <v>0</v>
      </c>
      <c r="F300" s="85">
        <v>1351</v>
      </c>
      <c r="G300" s="60">
        <v>52.143814695345519</v>
      </c>
      <c r="H300" s="60">
        <v>79.164644934470118</v>
      </c>
      <c r="I300" s="3">
        <v>85.387938650456746</v>
      </c>
      <c r="J300" s="60">
        <v>85.793016651016089</v>
      </c>
      <c r="K300" s="3">
        <v>86.71057339905262</v>
      </c>
      <c r="L300" s="60">
        <v>72.406646813422938</v>
      </c>
      <c r="M300" s="51">
        <v>155.920222502727</v>
      </c>
      <c r="N300" s="60">
        <v>122.91750030405923</v>
      </c>
      <c r="O300" s="4">
        <v>165.99950481111171</v>
      </c>
      <c r="P300" s="60">
        <v>92.069359692828101</v>
      </c>
      <c r="Q300" s="56">
        <v>87.212518213167428</v>
      </c>
      <c r="R300" s="60">
        <v>76.409612914219252</v>
      </c>
      <c r="S300" s="5">
        <v>88.126796885002619</v>
      </c>
    </row>
    <row r="301" spans="1:19" ht="15" customHeight="1">
      <c r="A301" s="28" t="s">
        <v>345</v>
      </c>
      <c r="B301" s="22" t="s">
        <v>621</v>
      </c>
      <c r="C301" s="22" t="s">
        <v>637</v>
      </c>
      <c r="D301" s="181">
        <v>0</v>
      </c>
      <c r="E301" s="181">
        <v>0</v>
      </c>
      <c r="F301" s="86">
        <v>2159</v>
      </c>
      <c r="G301" s="60">
        <v>102.32504583953592</v>
      </c>
      <c r="H301" s="60">
        <v>91.382629607401242</v>
      </c>
      <c r="I301" s="3">
        <v>92.701131987865296</v>
      </c>
      <c r="J301" s="60">
        <v>94.464170352343771</v>
      </c>
      <c r="K301" s="3">
        <v>122.79167421096902</v>
      </c>
      <c r="L301" s="60">
        <v>107.3207880765643</v>
      </c>
      <c r="M301" s="51">
        <v>79.519313476390764</v>
      </c>
      <c r="N301" s="60">
        <v>80.064951230460935</v>
      </c>
      <c r="O301" s="4">
        <v>345.56176864926397</v>
      </c>
      <c r="P301" s="60">
        <v>99.21593346599424</v>
      </c>
      <c r="Q301" s="56">
        <v>72.993085895803176</v>
      </c>
      <c r="R301" s="60">
        <v>53.397563555190516</v>
      </c>
      <c r="S301" s="5">
        <v>87.641006047992491</v>
      </c>
    </row>
    <row r="302" spans="1:19" ht="15" customHeight="1">
      <c r="A302" s="29" t="s">
        <v>339</v>
      </c>
      <c r="B302" s="21" t="s">
        <v>340</v>
      </c>
      <c r="C302" s="21" t="s">
        <v>637</v>
      </c>
      <c r="D302" s="181" t="s">
        <v>650</v>
      </c>
      <c r="E302" s="181">
        <v>0</v>
      </c>
      <c r="F302" s="86">
        <v>15001</v>
      </c>
      <c r="G302" s="60">
        <v>70.487895440687097</v>
      </c>
      <c r="H302" s="60">
        <v>83.631009993182744</v>
      </c>
      <c r="I302" s="3">
        <v>89.384569241183385</v>
      </c>
      <c r="J302" s="60">
        <v>90.53176709021875</v>
      </c>
      <c r="K302" s="3">
        <v>105.23213058746681</v>
      </c>
      <c r="L302" s="60">
        <v>90.329167178324681</v>
      </c>
      <c r="M302" s="51">
        <v>116.29049928328388</v>
      </c>
      <c r="N302" s="60">
        <v>100.68956243425059</v>
      </c>
      <c r="O302" s="4">
        <v>177.50628486427203</v>
      </c>
      <c r="P302" s="60">
        <v>92.527329261621404</v>
      </c>
      <c r="Q302" s="56">
        <v>79.944808362070134</v>
      </c>
      <c r="R302" s="60">
        <v>64.647898797382325</v>
      </c>
      <c r="S302" s="5">
        <v>87.059455792496749</v>
      </c>
    </row>
    <row r="303" spans="1:19" ht="15" customHeight="1">
      <c r="A303" s="27" t="s">
        <v>244</v>
      </c>
      <c r="B303" s="18" t="s">
        <v>614</v>
      </c>
      <c r="C303" s="18" t="s">
        <v>636</v>
      </c>
      <c r="D303" s="184" t="s">
        <v>650</v>
      </c>
      <c r="E303" s="184">
        <v>0</v>
      </c>
      <c r="F303" s="85">
        <v>13247</v>
      </c>
      <c r="G303" s="60">
        <v>88.544244447189755</v>
      </c>
      <c r="H303" s="60">
        <v>88.027318939382951</v>
      </c>
      <c r="I303" s="3">
        <v>84.116507463764435</v>
      </c>
      <c r="J303" s="60">
        <v>84.285498015610074</v>
      </c>
      <c r="K303" s="3">
        <v>95.917173024354781</v>
      </c>
      <c r="L303" s="60">
        <v>81.315480320099738</v>
      </c>
      <c r="M303" s="51">
        <v>103.13401501667163</v>
      </c>
      <c r="N303" s="60">
        <v>93.310214533079929</v>
      </c>
      <c r="O303" s="4">
        <v>92.503043874906155</v>
      </c>
      <c r="P303" s="60">
        <v>89.144202318889853</v>
      </c>
      <c r="Q303" s="56">
        <v>92.868217232630343</v>
      </c>
      <c r="R303" s="60">
        <v>85.562525779577271</v>
      </c>
      <c r="S303" s="5">
        <v>86.940873317773296</v>
      </c>
    </row>
    <row r="304" spans="1:19" ht="15" customHeight="1">
      <c r="A304" s="24" t="s">
        <v>268</v>
      </c>
      <c r="B304" s="16" t="s">
        <v>54</v>
      </c>
      <c r="C304" s="16" t="s">
        <v>634</v>
      </c>
      <c r="D304" s="181" t="s">
        <v>650</v>
      </c>
      <c r="E304" s="181" t="s">
        <v>691</v>
      </c>
      <c r="F304" s="85">
        <v>125517</v>
      </c>
      <c r="G304" s="60">
        <v>79.422839925657769</v>
      </c>
      <c r="H304" s="60">
        <v>85.806465084294047</v>
      </c>
      <c r="I304" s="3">
        <v>87.191596845531905</v>
      </c>
      <c r="J304" s="60">
        <v>87.931589598917668</v>
      </c>
      <c r="K304" s="3">
        <v>92.870817946807293</v>
      </c>
      <c r="L304" s="60">
        <v>78.367652534311844</v>
      </c>
      <c r="M304" s="51">
        <v>90.608374104500413</v>
      </c>
      <c r="N304" s="60">
        <v>86.284700717765745</v>
      </c>
      <c r="O304" s="4">
        <v>79.410450965041434</v>
      </c>
      <c r="P304" s="60">
        <v>88.623117436619069</v>
      </c>
      <c r="Q304" s="56">
        <v>98.402011385553593</v>
      </c>
      <c r="R304" s="60">
        <v>94.51815363781931</v>
      </c>
      <c r="S304" s="5">
        <v>86.921946501621278</v>
      </c>
    </row>
    <row r="305" spans="1:22" ht="15" customHeight="1">
      <c r="A305" s="24" t="s">
        <v>554</v>
      </c>
      <c r="B305" s="16" t="s">
        <v>555</v>
      </c>
      <c r="C305" s="16" t="s">
        <v>639</v>
      </c>
      <c r="D305" s="181">
        <v>0</v>
      </c>
      <c r="E305" s="181">
        <v>0</v>
      </c>
      <c r="F305" s="85">
        <v>1413</v>
      </c>
      <c r="G305" s="60">
        <v>206.83131849056784</v>
      </c>
      <c r="H305" s="60">
        <v>116.82752221688226</v>
      </c>
      <c r="I305" s="3">
        <v>93.967635146702222</v>
      </c>
      <c r="J305" s="60">
        <v>95.965845892263729</v>
      </c>
      <c r="K305" s="3">
        <v>111.76488338625559</v>
      </c>
      <c r="L305" s="60">
        <v>96.650633234558882</v>
      </c>
      <c r="M305" s="51">
        <v>85.550964188996261</v>
      </c>
      <c r="N305" s="60">
        <v>83.448047209955547</v>
      </c>
      <c r="O305" s="4">
        <v>238.72412132486204</v>
      </c>
      <c r="P305" s="60">
        <v>94.963797677354691</v>
      </c>
      <c r="Q305" s="56">
        <v>59.958606271552611</v>
      </c>
      <c r="R305" s="60">
        <v>32.303184976080857</v>
      </c>
      <c r="S305" s="5">
        <v>86.693171867849316</v>
      </c>
    </row>
    <row r="306" spans="1:22" ht="15" customHeight="1">
      <c r="A306" s="24" t="s">
        <v>325</v>
      </c>
      <c r="B306" s="16" t="s">
        <v>326</v>
      </c>
      <c r="C306" s="16" t="s">
        <v>634</v>
      </c>
      <c r="D306" s="181">
        <v>0</v>
      </c>
      <c r="E306" s="181">
        <v>0</v>
      </c>
      <c r="F306" s="85">
        <v>702</v>
      </c>
      <c r="G306" s="60">
        <v>160.39890824763893</v>
      </c>
      <c r="H306" s="60">
        <v>105.52228988718414</v>
      </c>
      <c r="I306" s="3">
        <v>103.24467754038641</v>
      </c>
      <c r="J306" s="60">
        <v>106.96550866309286</v>
      </c>
      <c r="K306" s="3">
        <v>94.607292480425215</v>
      </c>
      <c r="L306" s="60">
        <v>80.04796482529828</v>
      </c>
      <c r="M306" s="51">
        <v>76.846395376344006</v>
      </c>
      <c r="N306" s="60">
        <v>78.565736685612023</v>
      </c>
      <c r="O306" s="4">
        <v>426.96645393644121</v>
      </c>
      <c r="P306" s="60">
        <v>102.45583797850671</v>
      </c>
      <c r="Q306" s="56">
        <v>68.52412145320298</v>
      </c>
      <c r="R306" s="60">
        <v>46.165205185210063</v>
      </c>
      <c r="S306" s="5">
        <v>86.620423870817334</v>
      </c>
    </row>
    <row r="307" spans="1:22" ht="15" customHeight="1">
      <c r="A307" s="24" t="s">
        <v>85</v>
      </c>
      <c r="B307" s="16" t="s">
        <v>50</v>
      </c>
      <c r="C307" s="16" t="s">
        <v>640</v>
      </c>
      <c r="D307" s="182" t="s">
        <v>650</v>
      </c>
      <c r="E307" s="182" t="s">
        <v>691</v>
      </c>
      <c r="F307" s="85">
        <v>215634</v>
      </c>
      <c r="G307" s="60">
        <v>91.801034776701826</v>
      </c>
      <c r="H307" s="60">
        <v>88.820273066287342</v>
      </c>
      <c r="I307" s="3">
        <v>90.45395128580445</v>
      </c>
      <c r="J307" s="60">
        <v>91.799718810695921</v>
      </c>
      <c r="K307" s="3">
        <v>88.30132725770099</v>
      </c>
      <c r="L307" s="60">
        <v>73.945951426806388</v>
      </c>
      <c r="M307" s="51">
        <v>87.220347816246274</v>
      </c>
      <c r="N307" s="60">
        <v>84.384388736791735</v>
      </c>
      <c r="O307" s="4">
        <v>87.876771132774337</v>
      </c>
      <c r="P307" s="60">
        <v>88.960076775249831</v>
      </c>
      <c r="Q307" s="56">
        <v>95.68523695149328</v>
      </c>
      <c r="R307" s="60">
        <v>90.121455796542065</v>
      </c>
      <c r="S307" s="5">
        <v>86.338644102062204</v>
      </c>
    </row>
    <row r="308" spans="1:22" ht="15" customHeight="1">
      <c r="A308" s="27" t="s">
        <v>445</v>
      </c>
      <c r="B308" s="19" t="s">
        <v>446</v>
      </c>
      <c r="C308" s="19" t="s">
        <v>637</v>
      </c>
      <c r="D308" s="181">
        <v>0</v>
      </c>
      <c r="E308" s="181">
        <v>0</v>
      </c>
      <c r="F308" s="87">
        <v>1190</v>
      </c>
      <c r="G308" s="60">
        <v>153.86203872423692</v>
      </c>
      <c r="H308" s="60">
        <v>103.93071132633963</v>
      </c>
      <c r="I308" s="3">
        <v>93.06087802130925</v>
      </c>
      <c r="J308" s="60">
        <v>94.890716322826876</v>
      </c>
      <c r="K308" s="3">
        <v>101.46991297805856</v>
      </c>
      <c r="L308" s="60">
        <v>86.688629774483175</v>
      </c>
      <c r="M308" s="51">
        <v>68.493526313697927</v>
      </c>
      <c r="N308" s="60">
        <v>73.880691232959151</v>
      </c>
      <c r="O308" s="4">
        <v>723.77504299767099</v>
      </c>
      <c r="P308" s="60">
        <v>114.26881266982231</v>
      </c>
      <c r="Q308" s="56">
        <v>65.40938865987556</v>
      </c>
      <c r="R308" s="60">
        <v>41.124470563708513</v>
      </c>
      <c r="S308" s="5">
        <v>85.7973386483566</v>
      </c>
    </row>
    <row r="309" spans="1:22" ht="15" customHeight="1">
      <c r="A309" s="24" t="s">
        <v>239</v>
      </c>
      <c r="B309" s="16" t="s">
        <v>56</v>
      </c>
      <c r="C309" s="16" t="s">
        <v>640</v>
      </c>
      <c r="D309" s="181" t="s">
        <v>650</v>
      </c>
      <c r="E309" s="181" t="s">
        <v>691</v>
      </c>
      <c r="F309" s="85">
        <v>254804</v>
      </c>
      <c r="G309" s="60">
        <v>102.94364584935293</v>
      </c>
      <c r="H309" s="60">
        <v>91.533244593647836</v>
      </c>
      <c r="I309" s="3">
        <v>86.122214800910839</v>
      </c>
      <c r="J309" s="60">
        <v>86.663637878440497</v>
      </c>
      <c r="K309" s="3">
        <v>88.501584851646697</v>
      </c>
      <c r="L309" s="60">
        <v>74.139732153189556</v>
      </c>
      <c r="M309" s="51">
        <v>89.851926473670204</v>
      </c>
      <c r="N309" s="60">
        <v>85.860416378287738</v>
      </c>
      <c r="O309" s="4">
        <v>47.865905446411816</v>
      </c>
      <c r="P309" s="60">
        <v>87.367645285226061</v>
      </c>
      <c r="Q309" s="56">
        <v>94.83361212124467</v>
      </c>
      <c r="R309" s="60">
        <v>88.743226891783081</v>
      </c>
      <c r="S309" s="5">
        <v>85.717983863429126</v>
      </c>
      <c r="T309" s="177"/>
      <c r="V309" s="179"/>
    </row>
    <row r="310" spans="1:22" ht="15" customHeight="1">
      <c r="A310" s="24" t="s">
        <v>342</v>
      </c>
      <c r="B310" s="16" t="s">
        <v>343</v>
      </c>
      <c r="C310" s="16" t="s">
        <v>634</v>
      </c>
      <c r="D310" s="182" t="s">
        <v>650</v>
      </c>
      <c r="E310" s="182" t="s">
        <v>691</v>
      </c>
      <c r="F310" s="85">
        <v>26240</v>
      </c>
      <c r="G310" s="60">
        <v>61.961181114711422</v>
      </c>
      <c r="H310" s="60">
        <v>81.554949630178001</v>
      </c>
      <c r="I310" s="3">
        <v>77.749495474592038</v>
      </c>
      <c r="J310" s="60">
        <v>76.736218647607814</v>
      </c>
      <c r="K310" s="3">
        <v>90.800596809479742</v>
      </c>
      <c r="L310" s="60">
        <v>76.364387899693952</v>
      </c>
      <c r="M310" s="51">
        <v>103.74931605331454</v>
      </c>
      <c r="N310" s="60">
        <v>93.655331079516401</v>
      </c>
      <c r="O310" s="4">
        <v>83.165939579257781</v>
      </c>
      <c r="P310" s="60">
        <v>88.772585792954629</v>
      </c>
      <c r="Q310" s="56">
        <v>94.550109889756044</v>
      </c>
      <c r="R310" s="60">
        <v>88.284420436025755</v>
      </c>
      <c r="S310" s="5">
        <v>84.227982247662766</v>
      </c>
    </row>
    <row r="311" spans="1:22" ht="15" customHeight="1">
      <c r="A311" s="27" t="s">
        <v>388</v>
      </c>
      <c r="B311" s="19" t="s">
        <v>52</v>
      </c>
      <c r="C311" s="19" t="s">
        <v>640</v>
      </c>
      <c r="D311" s="181" t="s">
        <v>650</v>
      </c>
      <c r="E311" s="181" t="s">
        <v>691</v>
      </c>
      <c r="F311" s="87">
        <v>36496</v>
      </c>
      <c r="G311" s="60">
        <v>74.486822367578895</v>
      </c>
      <c r="H311" s="60">
        <v>84.604657446361912</v>
      </c>
      <c r="I311" s="3">
        <v>87.95051313526298</v>
      </c>
      <c r="J311" s="60">
        <v>88.831426303772417</v>
      </c>
      <c r="K311" s="3">
        <v>84.324098209858619</v>
      </c>
      <c r="L311" s="60">
        <v>70.097356630985303</v>
      </c>
      <c r="M311" s="51">
        <v>89.529031483273144</v>
      </c>
      <c r="N311" s="60">
        <v>85.679307624505242</v>
      </c>
      <c r="O311" s="4">
        <v>87.806130894462697</v>
      </c>
      <c r="P311" s="60">
        <v>88.957265295467522</v>
      </c>
      <c r="Q311" s="56">
        <v>88.729952138121817</v>
      </c>
      <c r="R311" s="60">
        <v>78.865355422130264</v>
      </c>
      <c r="S311" s="5">
        <v>82.839228120537115</v>
      </c>
    </row>
    <row r="312" spans="1:22" ht="15.75" customHeight="1" thickBot="1">
      <c r="A312" s="62" t="s">
        <v>482</v>
      </c>
      <c r="B312" s="63" t="s">
        <v>55</v>
      </c>
      <c r="C312" s="63" t="s">
        <v>640</v>
      </c>
      <c r="D312" s="186" t="s">
        <v>650</v>
      </c>
      <c r="E312" s="186" t="s">
        <v>691</v>
      </c>
      <c r="F312" s="89">
        <v>117153</v>
      </c>
      <c r="G312" s="61">
        <v>86.400386716129987</v>
      </c>
      <c r="H312" s="61">
        <v>87.505338503634604</v>
      </c>
      <c r="I312" s="8">
        <v>78.65625259998501</v>
      </c>
      <c r="J312" s="61">
        <v>77.811348217044667</v>
      </c>
      <c r="K312" s="8">
        <v>87.252436898256818</v>
      </c>
      <c r="L312" s="61">
        <v>72.930984994100271</v>
      </c>
      <c r="M312" s="52">
        <v>98.911891150167435</v>
      </c>
      <c r="N312" s="61">
        <v>90.942065089703362</v>
      </c>
      <c r="O312" s="9">
        <v>54.977919406902579</v>
      </c>
      <c r="P312" s="61">
        <v>87.650703269448442</v>
      </c>
      <c r="Q312" s="57">
        <v>86.678651181989849</v>
      </c>
      <c r="R312" s="61">
        <v>75.545628037860013</v>
      </c>
      <c r="S312" s="5">
        <v>82.064344685298536</v>
      </c>
      <c r="T312" s="177"/>
    </row>
    <row r="313" spans="1:22" ht="15.75" customHeight="1">
      <c r="A313" s="71" t="s">
        <v>549</v>
      </c>
      <c r="B313" s="23" t="s">
        <v>651</v>
      </c>
      <c r="C313" s="23" t="s">
        <v>662</v>
      </c>
      <c r="D313" s="187">
        <v>0</v>
      </c>
      <c r="E313" s="187" t="s">
        <v>691</v>
      </c>
      <c r="F313" s="84">
        <v>27412</v>
      </c>
      <c r="G313" s="59">
        <v>141.547703104589</v>
      </c>
      <c r="H313" s="59">
        <v>100.93245160995548</v>
      </c>
      <c r="I313" s="32">
        <v>93.059448893231178</v>
      </c>
      <c r="J313" s="59">
        <v>94.889021825135913</v>
      </c>
      <c r="K313" s="32">
        <v>124.42601178475788</v>
      </c>
      <c r="L313" s="59">
        <v>108.90226679087444</v>
      </c>
      <c r="M313" s="50">
        <v>107.28455676793142</v>
      </c>
      <c r="N313" s="59">
        <v>95.638214243352593</v>
      </c>
      <c r="O313" s="37">
        <v>230.82137451490794</v>
      </c>
      <c r="P313" s="59">
        <v>94.649268544780952</v>
      </c>
      <c r="Q313" s="55">
        <v>103.16477795083341</v>
      </c>
      <c r="R313" s="59">
        <v>102.22598731497041</v>
      </c>
      <c r="S313" s="5">
        <v>99.539535054844976</v>
      </c>
    </row>
    <row r="314" spans="1:22" ht="15.75" customHeight="1">
      <c r="A314" s="76" t="s">
        <v>657</v>
      </c>
      <c r="B314" s="16" t="s">
        <v>652</v>
      </c>
      <c r="C314" s="16" t="s">
        <v>636</v>
      </c>
      <c r="D314" s="182">
        <v>0</v>
      </c>
      <c r="E314" s="182" t="s">
        <v>691</v>
      </c>
      <c r="F314" s="85">
        <v>34272</v>
      </c>
      <c r="G314" s="60">
        <v>117.36612828603111</v>
      </c>
      <c r="H314" s="60">
        <v>95.044789953119405</v>
      </c>
      <c r="I314" s="3">
        <v>112.71878113648626</v>
      </c>
      <c r="J314" s="60">
        <v>118.19882421675956</v>
      </c>
      <c r="K314" s="3">
        <v>94.735300692258178</v>
      </c>
      <c r="L314" s="60">
        <v>80.171832908317015</v>
      </c>
      <c r="M314" s="51">
        <v>131.02539706111511</v>
      </c>
      <c r="N314" s="60">
        <v>108.95422758242714</v>
      </c>
      <c r="O314" s="4">
        <v>204.09876572039676</v>
      </c>
      <c r="P314" s="60">
        <v>93.585709358795384</v>
      </c>
      <c r="Q314" s="56">
        <v>100.88635091251442</v>
      </c>
      <c r="R314" s="60">
        <v>98.538689939342049</v>
      </c>
      <c r="S314" s="5">
        <v>99.082345659793418</v>
      </c>
    </row>
    <row r="315" spans="1:22" ht="15.75" customHeight="1">
      <c r="A315" s="76">
        <v>43148</v>
      </c>
      <c r="B315" s="16" t="s">
        <v>653</v>
      </c>
      <c r="C315" s="16" t="s">
        <v>661</v>
      </c>
      <c r="D315" s="182">
        <v>0</v>
      </c>
      <c r="E315" s="182" t="s">
        <v>691</v>
      </c>
      <c r="F315" s="85">
        <v>131094</v>
      </c>
      <c r="G315" s="60">
        <v>94.92487277286115</v>
      </c>
      <c r="H315" s="60">
        <v>89.580856333926306</v>
      </c>
      <c r="I315" s="3">
        <v>109.88516511963321</v>
      </c>
      <c r="J315" s="60">
        <v>114.83904431226939</v>
      </c>
      <c r="K315" s="3">
        <v>136.51285520461732</v>
      </c>
      <c r="L315" s="60">
        <v>120.59818928465461</v>
      </c>
      <c r="M315" s="51">
        <v>86.622345834848332</v>
      </c>
      <c r="N315" s="60">
        <v>84.048975067235389</v>
      </c>
      <c r="O315" s="4">
        <v>83.612886229217793</v>
      </c>
      <c r="P315" s="60">
        <v>88.790374258851273</v>
      </c>
      <c r="Q315" s="56">
        <v>111.88275930271716</v>
      </c>
      <c r="R315" s="60">
        <v>116.33475148382212</v>
      </c>
      <c r="S315" s="5">
        <v>102.36536512345984</v>
      </c>
    </row>
    <row r="316" spans="1:22" ht="15.75" customHeight="1">
      <c r="A316" s="76">
        <v>25120</v>
      </c>
      <c r="B316" s="16" t="s">
        <v>654</v>
      </c>
      <c r="C316" s="16" t="s">
        <v>658</v>
      </c>
      <c r="D316" s="182">
        <v>0</v>
      </c>
      <c r="E316" s="182" t="s">
        <v>691</v>
      </c>
      <c r="F316" s="85">
        <v>138144</v>
      </c>
      <c r="G316" s="60">
        <v>97.371039859348642</v>
      </c>
      <c r="H316" s="60">
        <v>90.176442199172527</v>
      </c>
      <c r="I316" s="3">
        <v>95.288346611948512</v>
      </c>
      <c r="J316" s="60">
        <v>97.531795482530455</v>
      </c>
      <c r="K316" s="3">
        <v>132.43319199128578</v>
      </c>
      <c r="L316" s="60">
        <v>116.65047331892509</v>
      </c>
      <c r="M316" s="51">
        <v>81.491405489230146</v>
      </c>
      <c r="N316" s="60">
        <v>81.171079034892159</v>
      </c>
      <c r="O316" s="4">
        <v>82.714273751921539</v>
      </c>
      <c r="P316" s="60">
        <v>88.75460950391215</v>
      </c>
      <c r="Q316" s="56">
        <v>111.64292487763096</v>
      </c>
      <c r="R316" s="60">
        <v>115.94661491796651</v>
      </c>
      <c r="S316" s="5">
        <v>98.371835742899805</v>
      </c>
    </row>
    <row r="317" spans="1:22" ht="15.75" customHeight="1">
      <c r="A317" s="76">
        <v>43014</v>
      </c>
      <c r="B317" s="16" t="s">
        <v>655</v>
      </c>
      <c r="C317" s="16" t="s">
        <v>659</v>
      </c>
      <c r="D317" s="182">
        <v>0</v>
      </c>
      <c r="E317" s="182" t="s">
        <v>691</v>
      </c>
      <c r="F317" s="85">
        <v>20654</v>
      </c>
      <c r="G317" s="60">
        <v>82.540863278828908</v>
      </c>
      <c r="H317" s="60">
        <v>86.56563261905265</v>
      </c>
      <c r="I317" s="3">
        <v>75.551595051085158</v>
      </c>
      <c r="J317" s="60">
        <v>74.130198060820646</v>
      </c>
      <c r="K317" s="3">
        <v>148.5860413004485</v>
      </c>
      <c r="L317" s="60">
        <v>132.28089616888661</v>
      </c>
      <c r="M317" s="51">
        <v>99.523546278336383</v>
      </c>
      <c r="N317" s="60">
        <v>91.285136680473869</v>
      </c>
      <c r="O317" s="4">
        <v>102.96769347068397</v>
      </c>
      <c r="P317" s="60">
        <v>89.560695120595497</v>
      </c>
      <c r="Q317" s="56">
        <v>107.44582243862227</v>
      </c>
      <c r="R317" s="60">
        <v>109.1542250154932</v>
      </c>
      <c r="S317" s="5">
        <v>97.16279727755375</v>
      </c>
    </row>
    <row r="318" spans="1:22" ht="15" thickBot="1">
      <c r="A318" s="70">
        <v>43123</v>
      </c>
      <c r="B318" s="63" t="s">
        <v>656</v>
      </c>
      <c r="C318" s="63" t="s">
        <v>660</v>
      </c>
      <c r="D318" s="186">
        <v>0</v>
      </c>
      <c r="E318" s="186" t="s">
        <v>691</v>
      </c>
      <c r="F318" s="89">
        <v>103615</v>
      </c>
      <c r="G318" s="61">
        <v>82.241440558349495</v>
      </c>
      <c r="H318" s="61">
        <v>86.492730019293134</v>
      </c>
      <c r="I318" s="8">
        <v>93.06087802130925</v>
      </c>
      <c r="J318" s="61">
        <v>94.890716322826876</v>
      </c>
      <c r="K318" s="8">
        <v>131.10879592243018</v>
      </c>
      <c r="L318" s="61">
        <v>115.36891177019591</v>
      </c>
      <c r="M318" s="52">
        <v>83.828076614369351</v>
      </c>
      <c r="N318" s="61">
        <v>82.481695823815073</v>
      </c>
      <c r="O318" s="9">
        <v>93.947714606670189</v>
      </c>
      <c r="P318" s="61">
        <v>89.201700179196365</v>
      </c>
      <c r="Q318" s="57">
        <v>112.00267651526028</v>
      </c>
      <c r="R318" s="61">
        <v>116.52881976674995</v>
      </c>
      <c r="S318" s="5">
        <v>97.49409564701287</v>
      </c>
    </row>
    <row r="319" spans="1:22">
      <c r="F319" s="33">
        <v>3933934</v>
      </c>
      <c r="G319" s="91">
        <v>137.71797414170902</v>
      </c>
      <c r="H319" s="91">
        <v>99.999999999999929</v>
      </c>
      <c r="I319" s="91">
        <v>97.370013879564368</v>
      </c>
      <c r="J319" s="91">
        <v>100.00000000000007</v>
      </c>
      <c r="K319" s="91">
        <v>115.22619835915292</v>
      </c>
      <c r="L319" s="91">
        <v>100.00000000000016</v>
      </c>
      <c r="M319" s="91">
        <v>115.06109291315929</v>
      </c>
      <c r="N319" s="91">
        <v>99.999999999999915</v>
      </c>
      <c r="O319" s="91">
        <v>365.26194474965502</v>
      </c>
      <c r="P319" s="91">
        <v>100.00000000000003</v>
      </c>
      <c r="Q319" s="91">
        <v>101.78931262522501</v>
      </c>
      <c r="R319" s="91">
        <v>99.999999999999829</v>
      </c>
      <c r="S319" s="58">
        <v>99.999999999999972</v>
      </c>
    </row>
    <row r="320" spans="1:22">
      <c r="G320" s="90">
        <v>82.143221631905675</v>
      </c>
      <c r="I320" s="90">
        <v>16.867866928223833</v>
      </c>
      <c r="K320" s="90">
        <v>20.668473865635061</v>
      </c>
      <c r="M320" s="90">
        <v>35.657579620348557</v>
      </c>
      <c r="O320" s="90">
        <v>502.51286710946835</v>
      </c>
      <c r="Q320" s="90">
        <v>12.358249450551687</v>
      </c>
      <c r="S320" s="58">
        <v>8.9641141342327213</v>
      </c>
    </row>
    <row r="321" spans="1:19">
      <c r="A321" s="39" t="s">
        <v>647</v>
      </c>
    </row>
    <row r="322" spans="1:19">
      <c r="A322" s="39" t="s">
        <v>663</v>
      </c>
    </row>
    <row r="323" spans="1:19">
      <c r="A323" s="39" t="s">
        <v>664</v>
      </c>
    </row>
    <row r="324" spans="1:19">
      <c r="B324">
        <v>1</v>
      </c>
      <c r="C324">
        <v>2</v>
      </c>
      <c r="D324">
        <v>3</v>
      </c>
      <c r="E324">
        <v>4</v>
      </c>
      <c r="F324">
        <v>5</v>
      </c>
      <c r="G324">
        <v>65</v>
      </c>
      <c r="H324">
        <v>66</v>
      </c>
      <c r="I324">
        <v>73</v>
      </c>
      <c r="J324">
        <v>74</v>
      </c>
      <c r="K324">
        <v>79</v>
      </c>
      <c r="L324">
        <v>80</v>
      </c>
      <c r="M324">
        <v>85</v>
      </c>
      <c r="N324">
        <v>86</v>
      </c>
      <c r="O324">
        <v>91</v>
      </c>
      <c r="P324">
        <v>92</v>
      </c>
      <c r="Q324">
        <v>97</v>
      </c>
      <c r="R324">
        <v>98</v>
      </c>
      <c r="S324">
        <v>121</v>
      </c>
    </row>
    <row r="325" spans="1:19">
      <c r="F325" s="33"/>
    </row>
  </sheetData>
  <sortState xmlns:xlrd2="http://schemas.microsoft.com/office/spreadsheetml/2017/richdata2" ref="X111:Y123">
    <sortCondition descending="1" ref="Y111:Y123"/>
  </sortState>
  <mergeCells count="22">
    <mergeCell ref="Z109:Z110"/>
    <mergeCell ref="W91:X92"/>
    <mergeCell ref="W93:W105"/>
    <mergeCell ref="Y91:Y92"/>
    <mergeCell ref="W109:X110"/>
    <mergeCell ref="W111:W123"/>
    <mergeCell ref="Y109:Y110"/>
    <mergeCell ref="W56:X57"/>
    <mergeCell ref="W58:W70"/>
    <mergeCell ref="Y56:Y57"/>
    <mergeCell ref="W73:X74"/>
    <mergeCell ref="W75:W87"/>
    <mergeCell ref="Y73:Y74"/>
    <mergeCell ref="W40:W52"/>
    <mergeCell ref="W5:W17"/>
    <mergeCell ref="Y3:Y4"/>
    <mergeCell ref="Z3:Z4"/>
    <mergeCell ref="W20:X21"/>
    <mergeCell ref="W22:W34"/>
    <mergeCell ref="Y20:Y21"/>
    <mergeCell ref="Y38:Y39"/>
    <mergeCell ref="W38:X39"/>
  </mergeCells>
  <conditionalFormatting sqref="D3:D318">
    <cfRule type="containsText" dxfId="101" priority="1" operator="containsText" text="CCI">
      <formula>NOT(ISERROR(SEARCH("CCI",D3)))</formula>
    </cfRule>
  </conditionalFormatting>
  <conditionalFormatting sqref="E3:E318">
    <cfRule type="containsText" dxfId="100" priority="224" operator="containsText" text="CCI">
      <formula>NOT(ISERROR(SEARCH("CCI",E3)))</formula>
    </cfRule>
  </conditionalFormatting>
  <conditionalFormatting sqref="G60">
    <cfRule type="top10" dxfId="99" priority="90" bottom="1" rank="10"/>
    <cfRule type="top10" dxfId="98" priority="91" rank="10"/>
  </conditionalFormatting>
  <conditionalFormatting sqref="G3:S318">
    <cfRule type="cellIs" dxfId="97" priority="16" operator="greaterThanOrEqual">
      <formula>110</formula>
    </cfRule>
    <cfRule type="cellIs" dxfId="96" priority="17" operator="between">
      <formula>100.0001</formula>
      <formula>110</formula>
    </cfRule>
    <cfRule type="cellIs" dxfId="95" priority="18" operator="between">
      <formula>90.0001</formula>
      <formula>100</formula>
    </cfRule>
    <cfRule type="cellIs" dxfId="94" priority="19" operator="lessThanOrEqual">
      <formula>90</formula>
    </cfRule>
  </conditionalFormatting>
  <conditionalFormatting sqref="H60">
    <cfRule type="top10" dxfId="93" priority="54" bottom="1" rank="10"/>
    <cfRule type="top10" dxfId="92" priority="55" rank="10"/>
  </conditionalFormatting>
  <conditionalFormatting sqref="I60">
    <cfRule type="top10" dxfId="91" priority="84" rank="10"/>
    <cfRule type="top10" dxfId="90" priority="85" bottom="1" rank="10"/>
  </conditionalFormatting>
  <conditionalFormatting sqref="J60">
    <cfRule type="top10" dxfId="89" priority="48" bottom="1" rank="10"/>
    <cfRule type="top10" dxfId="88" priority="49" rank="10"/>
  </conditionalFormatting>
  <conditionalFormatting sqref="K60">
    <cfRule type="top10" dxfId="87" priority="78" bottom="1" rank="10"/>
    <cfRule type="top10" dxfId="86" priority="79" rank="10"/>
  </conditionalFormatting>
  <conditionalFormatting sqref="L60">
    <cfRule type="top10" dxfId="85" priority="42" bottom="1" rank="10"/>
    <cfRule type="top10" dxfId="84" priority="43" rank="10"/>
  </conditionalFormatting>
  <conditionalFormatting sqref="M60">
    <cfRule type="top10" dxfId="83" priority="72" bottom="1" rank="10"/>
    <cfRule type="top10" dxfId="82" priority="73" rank="10"/>
  </conditionalFormatting>
  <conditionalFormatting sqref="N60">
    <cfRule type="top10" dxfId="81" priority="36" bottom="1" rank="10"/>
    <cfRule type="top10" dxfId="80" priority="37" rank="10"/>
  </conditionalFormatting>
  <conditionalFormatting sqref="O60">
    <cfRule type="top10" dxfId="79" priority="66" bottom="1" rank="10"/>
    <cfRule type="top10" dxfId="78" priority="67" rank="10"/>
  </conditionalFormatting>
  <conditionalFormatting sqref="P60">
    <cfRule type="top10" dxfId="77" priority="30" bottom="1" rank="10"/>
    <cfRule type="top10" dxfId="76" priority="31" rank="10"/>
  </conditionalFormatting>
  <conditionalFormatting sqref="Q60">
    <cfRule type="top10" dxfId="75" priority="60" bottom="1" rank="10"/>
    <cfRule type="top10" dxfId="74" priority="61" rank="10"/>
  </conditionalFormatting>
  <conditionalFormatting sqref="R60">
    <cfRule type="top10" dxfId="73" priority="24" bottom="1" rank="10"/>
    <cfRule type="top10" dxfId="72" priority="25" rank="10"/>
  </conditionalFormatting>
  <pageMargins left="0.23622047244094491" right="0.23622047244094491" top="0.74803149606299213" bottom="0.74803149606299213" header="0.31496062992125984" footer="0.31496062992125984"/>
  <pageSetup paperSize="9" scale="72" fitToHeight="0" orientation="portrait" r:id="rId1"/>
  <headerFooter>
    <oddHeader>&amp;L&amp;"-,Negreta"&amp;14&amp;K000000Segmentació Índex de Vulnerabilitat Social dels municipis de la demarcació de BCN</oddHeader>
    <oddFooter>&amp;R&amp;P/&amp;N</oddFooter>
  </headerFooter>
  <drawing r:id="rId2"/>
  <legacyDrawing r:id="rId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U142"/>
  <sheetViews>
    <sheetView topLeftCell="A43" workbookViewId="0">
      <selection activeCell="B351" sqref="B351"/>
    </sheetView>
  </sheetViews>
  <sheetFormatPr defaultColWidth="9.1796875" defaultRowHeight="14.5"/>
  <cols>
    <col min="1" max="1" width="9.1796875" style="10"/>
    <col min="2" max="2" width="21.81640625" style="10" customWidth="1"/>
    <col min="3" max="3" width="10.54296875" style="10" bestFit="1" customWidth="1"/>
    <col min="4" max="8" width="9.1796875" style="10"/>
    <col min="9" max="9" width="9.26953125" style="10" customWidth="1"/>
    <col min="10" max="16384" width="9.1796875" style="10"/>
  </cols>
  <sheetData>
    <row r="1" spans="1:21" ht="15" thickBot="1"/>
    <row r="2" spans="1:21" ht="48" thickTop="1" thickBot="1">
      <c r="A2" s="563" t="s">
        <v>723</v>
      </c>
      <c r="B2" s="564"/>
      <c r="C2" s="205" t="s">
        <v>740</v>
      </c>
      <c r="D2" s="206" t="s">
        <v>741</v>
      </c>
      <c r="E2" s="206" t="s">
        <v>742</v>
      </c>
      <c r="F2" s="206" t="s">
        <v>743</v>
      </c>
      <c r="G2" s="206" t="s">
        <v>744</v>
      </c>
      <c r="H2" s="207" t="s">
        <v>745</v>
      </c>
      <c r="I2" s="205" t="s">
        <v>746</v>
      </c>
      <c r="J2" s="206" t="s">
        <v>747</v>
      </c>
      <c r="K2" s="206" t="s">
        <v>748</v>
      </c>
      <c r="L2" s="206" t="s">
        <v>749</v>
      </c>
      <c r="M2" s="206" t="s">
        <v>750</v>
      </c>
      <c r="N2" s="207" t="s">
        <v>751</v>
      </c>
      <c r="O2" s="234" t="s">
        <v>752</v>
      </c>
      <c r="P2" s="235" t="s">
        <v>753</v>
      </c>
      <c r="Q2" s="235" t="s">
        <v>754</v>
      </c>
      <c r="R2" s="235" t="s">
        <v>755</v>
      </c>
      <c r="S2" s="235" t="s">
        <v>756</v>
      </c>
      <c r="T2" s="236" t="s">
        <v>757</v>
      </c>
      <c r="U2" s="236" t="s">
        <v>758</v>
      </c>
    </row>
    <row r="3" spans="1:21" ht="15" thickTop="1">
      <c r="A3" s="565" t="s">
        <v>630</v>
      </c>
      <c r="B3" s="208" t="s">
        <v>639</v>
      </c>
      <c r="C3" s="211">
        <v>12.962292072453543</v>
      </c>
      <c r="D3" s="212">
        <v>19579.262780522222</v>
      </c>
      <c r="E3" s="212">
        <v>26.301107315925666</v>
      </c>
      <c r="F3" s="212">
        <v>23.721800141143262</v>
      </c>
      <c r="G3" s="212">
        <v>10.514289343683837</v>
      </c>
      <c r="H3" s="213">
        <v>86.569573088685004</v>
      </c>
      <c r="I3" s="211">
        <f>$C$16*100/C3</f>
        <v>104.91971577234912</v>
      </c>
      <c r="J3" s="212">
        <f>D3*100/$D$16</f>
        <v>96.487595015386475</v>
      </c>
      <c r="K3" s="212">
        <f>$E$16*100/E3</f>
        <v>120.52724480085001</v>
      </c>
      <c r="L3" s="212">
        <f>$F$16*100/F3</f>
        <v>98.601285993604733</v>
      </c>
      <c r="M3" s="212">
        <f>$G$16*100/G3</f>
        <v>115.65213399139313</v>
      </c>
      <c r="N3" s="213">
        <f>H3*100/$H$16</f>
        <v>103.81289493786426</v>
      </c>
      <c r="O3" s="231">
        <f t="shared" ref="O3:O15" si="0">(((I3-I$16)/I$17)*20)+100</f>
        <v>104.24741616416142</v>
      </c>
      <c r="P3" s="228">
        <f t="shared" ref="P3:P15" si="1">(((J3-J$16)/J$17)*20)+100</f>
        <v>102.19097982497314</v>
      </c>
      <c r="Q3" s="212">
        <f t="shared" ref="Q3:Q15" si="2">(((K3-K$16)/K$17)*20)+100</f>
        <v>110.23411868895558</v>
      </c>
      <c r="R3" s="212">
        <f t="shared" ref="R3:R15" si="3">(((L3-L$16)/L$17)*20)+100</f>
        <v>94.707572137506716</v>
      </c>
      <c r="S3" s="212">
        <f t="shared" ref="S3:S15" si="4">(((M3-M$16)/M$17)*20)+100</f>
        <v>93.788535218656847</v>
      </c>
      <c r="T3" s="213">
        <f t="shared" ref="T3:T15" si="5">(((N3-N$16)/N$17)*20)+100</f>
        <v>104.0148691299422</v>
      </c>
      <c r="U3" s="213">
        <f>O3*(1/6)+P3*(1/6)+Q3*(1/6)+R3*(1/6)+S3*(1/6)+T3*(1/6)</f>
        <v>101.53058186069931</v>
      </c>
    </row>
    <row r="4" spans="1:21">
      <c r="A4" s="566"/>
      <c r="B4" s="209" t="s">
        <v>637</v>
      </c>
      <c r="C4" s="214">
        <v>16.216062091503272</v>
      </c>
      <c r="D4" s="215">
        <v>18266.728298611109</v>
      </c>
      <c r="E4" s="215">
        <v>25.508572303921564</v>
      </c>
      <c r="F4" s="215">
        <v>24.739774731072984</v>
      </c>
      <c r="G4" s="215">
        <v>8.4118199380446637</v>
      </c>
      <c r="H4" s="216">
        <v>83.551705558959682</v>
      </c>
      <c r="I4" s="214">
        <f t="shared" ref="I4:I15" si="6">$C$16*100/C4</f>
        <v>83.867463773008069</v>
      </c>
      <c r="J4" s="215">
        <f t="shared" ref="J4:J15" si="7">D4*100/$D$16</f>
        <v>90.019358853790209</v>
      </c>
      <c r="K4" s="215">
        <f t="shared" ref="K4:K15" si="8">$E$16*100/E4</f>
        <v>124.27194914051147</v>
      </c>
      <c r="L4" s="215">
        <f t="shared" ref="L4:L15" si="9">$F$16*100/F4</f>
        <v>94.544110664929875</v>
      </c>
      <c r="M4" s="215">
        <f t="shared" ref="M4:M15" si="10">$G$16*100/G4</f>
        <v>144.5584913795314</v>
      </c>
      <c r="N4" s="216">
        <f t="shared" ref="N4:N15" si="11">H4*100/$H$16</f>
        <v>100.19391480868171</v>
      </c>
      <c r="O4" s="232">
        <f t="shared" si="0"/>
        <v>81.901865735068654</v>
      </c>
      <c r="P4" s="229">
        <f t="shared" si="1"/>
        <v>87.101979805744804</v>
      </c>
      <c r="Q4" s="215">
        <f t="shared" si="2"/>
        <v>113.89280383459224</v>
      </c>
      <c r="R4" s="215">
        <f t="shared" si="3"/>
        <v>92.283739574475717</v>
      </c>
      <c r="S4" s="215">
        <f t="shared" si="4"/>
        <v>101.95398831424882</v>
      </c>
      <c r="T4" s="216">
        <f t="shared" si="5"/>
        <v>94.53808676403446</v>
      </c>
      <c r="U4" s="216">
        <f t="shared" ref="U4:U15" si="12">O4*(1/6)+P4*(1/6)+Q4*(1/6)+R4*(1/6)+S4*(1/6)+T4*(1/6)</f>
        <v>95.278744004694119</v>
      </c>
    </row>
    <row r="5" spans="1:21">
      <c r="A5" s="566"/>
      <c r="B5" s="209" t="s">
        <v>633</v>
      </c>
      <c r="C5" s="214">
        <v>13.190274513851854</v>
      </c>
      <c r="D5" s="215">
        <v>19100.630762525732</v>
      </c>
      <c r="E5" s="215">
        <v>22.3086124635138</v>
      </c>
      <c r="F5" s="215">
        <v>24.660049087916686</v>
      </c>
      <c r="G5" s="215">
        <v>9.7960165384990372</v>
      </c>
      <c r="H5" s="216">
        <v>85.964846055476244</v>
      </c>
      <c r="I5" s="214">
        <f t="shared" si="6"/>
        <v>103.1062695906584</v>
      </c>
      <c r="J5" s="215">
        <f t="shared" si="7"/>
        <v>94.128872277378932</v>
      </c>
      <c r="K5" s="215">
        <f t="shared" si="8"/>
        <v>142.09758698281217</v>
      </c>
      <c r="L5" s="215">
        <f t="shared" si="9"/>
        <v>94.849770641620481</v>
      </c>
      <c r="M5" s="215">
        <f t="shared" si="10"/>
        <v>124.13208932641489</v>
      </c>
      <c r="N5" s="216">
        <f t="shared" si="11"/>
        <v>103.08771561994993</v>
      </c>
      <c r="O5" s="232">
        <f t="shared" si="0"/>
        <v>102.32256493662129</v>
      </c>
      <c r="P5" s="229">
        <f t="shared" si="1"/>
        <v>96.688588361522477</v>
      </c>
      <c r="Q5" s="215">
        <f t="shared" si="2"/>
        <v>131.30897089867094</v>
      </c>
      <c r="R5" s="215">
        <f t="shared" si="3"/>
        <v>92.466346571881473</v>
      </c>
      <c r="S5" s="215">
        <f t="shared" si="4"/>
        <v>96.183948677747651</v>
      </c>
      <c r="T5" s="216">
        <f t="shared" si="5"/>
        <v>102.11589032187568</v>
      </c>
      <c r="U5" s="216">
        <f t="shared" si="12"/>
        <v>103.51438496138658</v>
      </c>
    </row>
    <row r="6" spans="1:21">
      <c r="A6" s="566"/>
      <c r="B6" s="209" t="s">
        <v>632</v>
      </c>
      <c r="C6" s="214">
        <v>12.44764242489347</v>
      </c>
      <c r="D6" s="215">
        <v>21432.903466303156</v>
      </c>
      <c r="E6" s="215">
        <v>34.371004453729739</v>
      </c>
      <c r="F6" s="215">
        <v>21.501213422185675</v>
      </c>
      <c r="G6" s="215">
        <v>10.672692228383609</v>
      </c>
      <c r="H6" s="216">
        <v>83.685914261689632</v>
      </c>
      <c r="I6" s="214">
        <f t="shared" si="6"/>
        <v>109.2576371956346</v>
      </c>
      <c r="J6" s="215">
        <f t="shared" si="7"/>
        <v>105.62242985562368</v>
      </c>
      <c r="K6" s="215">
        <f t="shared" si="8"/>
        <v>92.228901959134049</v>
      </c>
      <c r="L6" s="215">
        <f t="shared" si="9"/>
        <v>108.78455806529232</v>
      </c>
      <c r="M6" s="215">
        <f t="shared" si="10"/>
        <v>113.93563816691869</v>
      </c>
      <c r="N6" s="216">
        <f t="shared" si="11"/>
        <v>100.35485581207534</v>
      </c>
      <c r="O6" s="232">
        <f t="shared" si="0"/>
        <v>108.85182817312378</v>
      </c>
      <c r="P6" s="229">
        <f t="shared" si="1"/>
        <v>123.50057948034055</v>
      </c>
      <c r="Q6" s="215">
        <f t="shared" si="2"/>
        <v>82.585813987153657</v>
      </c>
      <c r="R6" s="215">
        <f t="shared" si="3"/>
        <v>100.79124968309166</v>
      </c>
      <c r="S6" s="215">
        <f t="shared" si="4"/>
        <v>93.303660353403956</v>
      </c>
      <c r="T6" s="216">
        <f t="shared" si="5"/>
        <v>94.959532256540314</v>
      </c>
      <c r="U6" s="216">
        <f t="shared" si="12"/>
        <v>100.66544398894231</v>
      </c>
    </row>
    <row r="7" spans="1:21">
      <c r="A7" s="566"/>
      <c r="B7" s="209" t="s">
        <v>640</v>
      </c>
      <c r="C7" s="214">
        <v>14.536534008880173</v>
      </c>
      <c r="D7" s="215">
        <v>17517.012722585154</v>
      </c>
      <c r="E7" s="215">
        <v>36.047470897487045</v>
      </c>
      <c r="F7" s="215">
        <v>25.857996769681151</v>
      </c>
      <c r="G7" s="215">
        <v>20.120607687710205</v>
      </c>
      <c r="H7" s="216">
        <v>77.751171006606455</v>
      </c>
      <c r="I7" s="214">
        <f>$C$16*100/C7</f>
        <v>93.557377513043647</v>
      </c>
      <c r="J7" s="215">
        <f>D7*100/$D$16</f>
        <v>86.324722662059699</v>
      </c>
      <c r="K7" s="215">
        <f t="shared" si="8"/>
        <v>87.939595235819667</v>
      </c>
      <c r="L7" s="215">
        <f t="shared" si="9"/>
        <v>90.455576309086283</v>
      </c>
      <c r="M7" s="215">
        <f t="shared" si="10"/>
        <v>60.435550400534893</v>
      </c>
      <c r="N7" s="216">
        <f t="shared" si="11"/>
        <v>93.238003365639116</v>
      </c>
      <c r="O7" s="232">
        <f t="shared" si="0"/>
        <v>92.187057843651687</v>
      </c>
      <c r="P7" s="229">
        <f t="shared" si="1"/>
        <v>78.48319035908591</v>
      </c>
      <c r="Q7" s="215">
        <f t="shared" si="2"/>
        <v>78.395036459684405</v>
      </c>
      <c r="R7" s="215">
        <f t="shared" si="3"/>
        <v>89.841172541021592</v>
      </c>
      <c r="S7" s="215">
        <f t="shared" si="4"/>
        <v>78.190982840957417</v>
      </c>
      <c r="T7" s="216">
        <f t="shared" si="5"/>
        <v>76.32310449024898</v>
      </c>
      <c r="U7" s="216">
        <f>O7*(1/6)+P7*(1/6)+Q7*(1/6)+R7*(1/6)+S7*(1/6)+T7*(1/6)</f>
        <v>82.23675742244167</v>
      </c>
    </row>
    <row r="8" spans="1:21">
      <c r="A8" s="566"/>
      <c r="B8" s="209" t="s">
        <v>638</v>
      </c>
      <c r="C8" s="214">
        <v>12.180187933247753</v>
      </c>
      <c r="D8" s="215">
        <v>16734.27222079589</v>
      </c>
      <c r="E8" s="215">
        <v>22.245141720154045</v>
      </c>
      <c r="F8" s="215">
        <v>26.88206341463415</v>
      </c>
      <c r="G8" s="215">
        <v>6.852057766367138</v>
      </c>
      <c r="H8" s="216">
        <v>95.766153530166889</v>
      </c>
      <c r="I8" s="214">
        <f t="shared" si="6"/>
        <v>111.65673366070686</v>
      </c>
      <c r="J8" s="215">
        <f t="shared" si="7"/>
        <v>82.46733796962296</v>
      </c>
      <c r="K8" s="215">
        <f t="shared" si="8"/>
        <v>142.50302559897776</v>
      </c>
      <c r="L8" s="215">
        <f t="shared" si="9"/>
        <v>87.00968984124512</v>
      </c>
      <c r="M8" s="215">
        <f t="shared" si="10"/>
        <v>177.46493702499907</v>
      </c>
      <c r="N8" s="216">
        <f t="shared" si="11"/>
        <v>114.84129215753313</v>
      </c>
      <c r="O8" s="232">
        <f t="shared" si="0"/>
        <v>111.39830781084653</v>
      </c>
      <c r="P8" s="229">
        <f t="shared" si="1"/>
        <v>69.484743758771131</v>
      </c>
      <c r="Q8" s="215">
        <f t="shared" si="2"/>
        <v>131.70509622870611</v>
      </c>
      <c r="R8" s="215">
        <f t="shared" si="3"/>
        <v>87.782535397531603</v>
      </c>
      <c r="S8" s="215">
        <f t="shared" si="4"/>
        <v>111.2493843011182</v>
      </c>
      <c r="T8" s="216">
        <f t="shared" si="5"/>
        <v>132.89419882087131</v>
      </c>
      <c r="U8" s="216">
        <f t="shared" si="12"/>
        <v>107.41904438630748</v>
      </c>
    </row>
    <row r="9" spans="1:21">
      <c r="A9" s="566"/>
      <c r="B9" s="209" t="s">
        <v>642</v>
      </c>
      <c r="C9" s="214">
        <v>15.290221138919902</v>
      </c>
      <c r="D9" s="215">
        <v>22059.629231460553</v>
      </c>
      <c r="E9" s="215">
        <v>32.173165050791141</v>
      </c>
      <c r="F9" s="215">
        <v>25.241364960919416</v>
      </c>
      <c r="G9" s="215">
        <v>11.304261690133172</v>
      </c>
      <c r="H9" s="216">
        <v>79.117093330428375</v>
      </c>
      <c r="I9" s="214">
        <f t="shared" si="6"/>
        <v>88.945737778653879</v>
      </c>
      <c r="J9" s="215">
        <f t="shared" si="7"/>
        <v>108.71096605292998</v>
      </c>
      <c r="K9" s="215">
        <f t="shared" si="8"/>
        <v>98.529317678120364</v>
      </c>
      <c r="L9" s="215">
        <f t="shared" si="9"/>
        <v>92.665353225604719</v>
      </c>
      <c r="M9" s="215">
        <f t="shared" si="10"/>
        <v>107.57005042278658</v>
      </c>
      <c r="N9" s="216">
        <f t="shared" si="11"/>
        <v>94.875996319017119</v>
      </c>
      <c r="O9" s="232">
        <f t="shared" si="0"/>
        <v>87.292112245962656</v>
      </c>
      <c r="P9" s="229">
        <f t="shared" si="1"/>
        <v>130.70546835209151</v>
      </c>
      <c r="Q9" s="215">
        <f t="shared" si="2"/>
        <v>88.741503545404598</v>
      </c>
      <c r="R9" s="215">
        <f t="shared" si="3"/>
        <v>91.161334676839616</v>
      </c>
      <c r="S9" s="215">
        <f t="shared" si="4"/>
        <v>91.505512373267422</v>
      </c>
      <c r="T9" s="216">
        <f t="shared" si="5"/>
        <v>80.612407603819847</v>
      </c>
      <c r="U9" s="216">
        <f t="shared" si="12"/>
        <v>95.003056466230944</v>
      </c>
    </row>
    <row r="10" spans="1:21">
      <c r="A10" s="566"/>
      <c r="B10" s="209" t="s">
        <v>631</v>
      </c>
      <c r="C10" s="214">
        <v>21.68</v>
      </c>
      <c r="D10" s="215">
        <v>17877</v>
      </c>
      <c r="E10" s="215">
        <v>40.89</v>
      </c>
      <c r="F10" s="215">
        <v>10.87</v>
      </c>
      <c r="G10" s="215">
        <v>3.44</v>
      </c>
      <c r="H10" s="216">
        <v>100</v>
      </c>
      <c r="I10" s="214">
        <f t="shared" si="6"/>
        <v>62.730627306273064</v>
      </c>
      <c r="J10" s="215">
        <f t="shared" si="7"/>
        <v>88.098758131283262</v>
      </c>
      <c r="K10" s="215">
        <f t="shared" si="8"/>
        <v>77.525067253607233</v>
      </c>
      <c r="L10" s="215">
        <f t="shared" si="9"/>
        <v>215.17939282428705</v>
      </c>
      <c r="M10" s="215">
        <f t="shared" si="10"/>
        <v>353.48837209302326</v>
      </c>
      <c r="N10" s="216">
        <f t="shared" si="11"/>
        <v>119.91845545029381</v>
      </c>
      <c r="O10" s="232">
        <f t="shared" si="0"/>
        <v>59.466534579347268</v>
      </c>
      <c r="P10" s="229">
        <f t="shared" si="1"/>
        <v>82.62163251865914</v>
      </c>
      <c r="Q10" s="215">
        <f t="shared" si="2"/>
        <v>68.219739461261611</v>
      </c>
      <c r="R10" s="215">
        <f t="shared" si="3"/>
        <v>164.35351755071727</v>
      </c>
      <c r="S10" s="215">
        <f t="shared" si="4"/>
        <v>160.97239448443275</v>
      </c>
      <c r="T10" s="216">
        <f t="shared" si="5"/>
        <v>146.18942837288785</v>
      </c>
      <c r="U10" s="216">
        <f t="shared" si="12"/>
        <v>113.63720782788431</v>
      </c>
    </row>
    <row r="11" spans="1:21">
      <c r="A11" s="566"/>
      <c r="B11" s="209" t="s">
        <v>634</v>
      </c>
      <c r="C11" s="214">
        <v>14.684897951325581</v>
      </c>
      <c r="D11" s="215">
        <v>20950.506864021925</v>
      </c>
      <c r="E11" s="215">
        <v>33.510743524988399</v>
      </c>
      <c r="F11" s="215">
        <v>21.975818778949272</v>
      </c>
      <c r="G11" s="215">
        <v>11.167302635304248</v>
      </c>
      <c r="H11" s="216">
        <v>85.39779483811057</v>
      </c>
      <c r="I11" s="214">
        <f t="shared" si="6"/>
        <v>92.612151920145621</v>
      </c>
      <c r="J11" s="215">
        <f t="shared" si="7"/>
        <v>103.24515505628783</v>
      </c>
      <c r="K11" s="215">
        <f t="shared" si="8"/>
        <v>94.596528353248388</v>
      </c>
      <c r="L11" s="215">
        <f t="shared" si="9"/>
        <v>106.43516965295227</v>
      </c>
      <c r="M11" s="215">
        <f t="shared" si="10"/>
        <v>108.88932087823468</v>
      </c>
      <c r="N11" s="216">
        <f t="shared" si="11"/>
        <v>102.40771655847291</v>
      </c>
      <c r="O11" s="232">
        <f t="shared" si="0"/>
        <v>91.183764411973542</v>
      </c>
      <c r="P11" s="229">
        <f t="shared" si="1"/>
        <v>117.95491005876561</v>
      </c>
      <c r="Q11" s="215">
        <f t="shared" si="2"/>
        <v>84.899053894191709</v>
      </c>
      <c r="R11" s="215">
        <f t="shared" si="3"/>
        <v>99.38768102368708</v>
      </c>
      <c r="S11" s="215">
        <f t="shared" si="4"/>
        <v>91.87817921882376</v>
      </c>
      <c r="T11" s="216">
        <f t="shared" si="5"/>
        <v>100.33522204390566</v>
      </c>
      <c r="U11" s="216">
        <f t="shared" si="12"/>
        <v>97.606468441891224</v>
      </c>
    </row>
    <row r="12" spans="1:21">
      <c r="A12" s="566"/>
      <c r="B12" s="209" t="s">
        <v>641</v>
      </c>
      <c r="C12" s="214">
        <v>9.5033121356650767</v>
      </c>
      <c r="D12" s="215">
        <v>18045.705655235066</v>
      </c>
      <c r="E12" s="215">
        <v>26.174674085850558</v>
      </c>
      <c r="F12" s="215">
        <v>20.44921795745325</v>
      </c>
      <c r="G12" s="215">
        <v>7.7824347036111741</v>
      </c>
      <c r="H12" s="216">
        <v>77.923544552956329</v>
      </c>
      <c r="I12" s="214">
        <f t="shared" si="6"/>
        <v>143.10800072493063</v>
      </c>
      <c r="J12" s="215">
        <f t="shared" si="7"/>
        <v>88.930148113715092</v>
      </c>
      <c r="K12" s="215">
        <f t="shared" si="8"/>
        <v>121.10943538791304</v>
      </c>
      <c r="L12" s="215">
        <f t="shared" si="9"/>
        <v>114.38090223628775</v>
      </c>
      <c r="M12" s="215">
        <f t="shared" si="10"/>
        <v>156.24930324641934</v>
      </c>
      <c r="N12" s="216">
        <f t="shared" si="11"/>
        <v>93.444711060026776</v>
      </c>
      <c r="O12" s="232">
        <f t="shared" si="0"/>
        <v>144.781713741218</v>
      </c>
      <c r="P12" s="229">
        <f t="shared" si="1"/>
        <v>84.561086049342265</v>
      </c>
      <c r="Q12" s="215">
        <f t="shared" si="2"/>
        <v>110.80293583968677</v>
      </c>
      <c r="R12" s="215">
        <f t="shared" si="3"/>
        <v>104.13461055283693</v>
      </c>
      <c r="S12" s="215">
        <f t="shared" si="4"/>
        <v>105.25640288923901</v>
      </c>
      <c r="T12" s="216">
        <f t="shared" si="5"/>
        <v>76.864396169988851</v>
      </c>
      <c r="U12" s="216">
        <f t="shared" si="12"/>
        <v>104.40019087371863</v>
      </c>
    </row>
    <row r="13" spans="1:21">
      <c r="A13" s="566"/>
      <c r="B13" s="209" t="s">
        <v>635</v>
      </c>
      <c r="C13" s="214">
        <v>11.623933179454593</v>
      </c>
      <c r="D13" s="215">
        <v>18567.925450938186</v>
      </c>
      <c r="E13" s="215">
        <v>25.715396280975657</v>
      </c>
      <c r="F13" s="215">
        <v>26.868484445712358</v>
      </c>
      <c r="G13" s="215">
        <v>12.450116900294359</v>
      </c>
      <c r="H13" s="216">
        <v>84.337775976762586</v>
      </c>
      <c r="I13" s="214">
        <f t="shared" si="6"/>
        <v>116.99998434297716</v>
      </c>
      <c r="J13" s="215">
        <f t="shared" si="7"/>
        <v>91.503673619841251</v>
      </c>
      <c r="K13" s="215">
        <f t="shared" si="8"/>
        <v>123.27245380018419</v>
      </c>
      <c r="L13" s="215">
        <f t="shared" si="9"/>
        <v>87.053663362588907</v>
      </c>
      <c r="M13" s="215">
        <f t="shared" si="10"/>
        <v>97.669765652662264</v>
      </c>
      <c r="N13" s="216">
        <f t="shared" si="11"/>
        <v>101.13655831246263</v>
      </c>
      <c r="O13" s="232">
        <f t="shared" si="0"/>
        <v>117.06980925305294</v>
      </c>
      <c r="P13" s="229">
        <f t="shared" si="1"/>
        <v>90.564566046250576</v>
      </c>
      <c r="Q13" s="215">
        <f t="shared" si="2"/>
        <v>112.91626779246533</v>
      </c>
      <c r="R13" s="215">
        <f t="shared" si="3"/>
        <v>87.80880600314012</v>
      </c>
      <c r="S13" s="215">
        <f t="shared" si="4"/>
        <v>88.708884979577661</v>
      </c>
      <c r="T13" s="216">
        <f t="shared" si="5"/>
        <v>97.006524560067973</v>
      </c>
      <c r="U13" s="216">
        <f t="shared" si="12"/>
        <v>99.012476439092438</v>
      </c>
    </row>
    <row r="14" spans="1:21">
      <c r="A14" s="566"/>
      <c r="B14" s="209" t="s">
        <v>643</v>
      </c>
      <c r="C14" s="214">
        <v>13.457691730071664</v>
      </c>
      <c r="D14" s="215">
        <v>21644.751864549231</v>
      </c>
      <c r="E14" s="215">
        <v>30.308654804034326</v>
      </c>
      <c r="F14" s="215">
        <v>23.240738553923734</v>
      </c>
      <c r="G14" s="215">
        <v>10.810788175705564</v>
      </c>
      <c r="H14" s="216">
        <v>85.096851554896944</v>
      </c>
      <c r="I14" s="214">
        <f t="shared" si="6"/>
        <v>101.05744932179077</v>
      </c>
      <c r="J14" s="215">
        <f t="shared" si="7"/>
        <v>106.6664294527362</v>
      </c>
      <c r="K14" s="215">
        <f t="shared" si="8"/>
        <v>104.59058709454989</v>
      </c>
      <c r="L14" s="215">
        <f t="shared" si="9"/>
        <v>100.64224054554009</v>
      </c>
      <c r="M14" s="215">
        <f t="shared" si="10"/>
        <v>112.48023550518211</v>
      </c>
      <c r="N14" s="216">
        <f t="shared" si="11"/>
        <v>102.04683002146174</v>
      </c>
      <c r="O14" s="232">
        <f t="shared" si="0"/>
        <v>100.14787993667154</v>
      </c>
      <c r="P14" s="229">
        <f t="shared" si="1"/>
        <v>125.93600539048813</v>
      </c>
      <c r="Q14" s="215">
        <f t="shared" si="2"/>
        <v>94.663540204671904</v>
      </c>
      <c r="R14" s="215">
        <f t="shared" si="3"/>
        <v>95.926876629398862</v>
      </c>
      <c r="S14" s="215">
        <f t="shared" si="4"/>
        <v>92.892538951629334</v>
      </c>
      <c r="T14" s="216">
        <f t="shared" si="5"/>
        <v>99.390192491943594</v>
      </c>
      <c r="U14" s="216">
        <f t="shared" si="12"/>
        <v>101.4928389341339</v>
      </c>
    </row>
    <row r="15" spans="1:21" ht="15" thickBot="1">
      <c r="A15" s="567"/>
      <c r="B15" s="210" t="s">
        <v>636</v>
      </c>
      <c r="C15" s="217">
        <v>13.584171919927844</v>
      </c>
      <c r="D15" s="218">
        <v>20276.482259342494</v>
      </c>
      <c r="E15" s="218">
        <v>31.234307416691159</v>
      </c>
      <c r="F15" s="218">
        <v>21.987272373909271</v>
      </c>
      <c r="G15" s="218">
        <v>10.410074326378263</v>
      </c>
      <c r="H15" s="219">
        <v>83.621146514907622</v>
      </c>
      <c r="I15" s="217">
        <f t="shared" si="6"/>
        <v>100.11651854942248</v>
      </c>
      <c r="J15" s="218">
        <f t="shared" si="7"/>
        <v>99.923527790964386</v>
      </c>
      <c r="K15" s="218">
        <f t="shared" si="8"/>
        <v>101.49096497353413</v>
      </c>
      <c r="L15" s="218">
        <f t="shared" si="9"/>
        <v>106.37972551681875</v>
      </c>
      <c r="M15" s="218">
        <f t="shared" si="10"/>
        <v>116.80992487428809</v>
      </c>
      <c r="N15" s="219">
        <f t="shared" si="11"/>
        <v>100.27718733050439</v>
      </c>
      <c r="O15" s="233">
        <f t="shared" si="0"/>
        <v>99.149145168300976</v>
      </c>
      <c r="P15" s="230">
        <f t="shared" si="1"/>
        <v>110.20626999396532</v>
      </c>
      <c r="Q15" s="218">
        <f t="shared" si="2"/>
        <v>91.635119164555178</v>
      </c>
      <c r="R15" s="218">
        <f t="shared" si="3"/>
        <v>99.354557657871524</v>
      </c>
      <c r="S15" s="218">
        <f t="shared" si="4"/>
        <v>94.115587396897141</v>
      </c>
      <c r="T15" s="219">
        <f t="shared" si="5"/>
        <v>94.756146973873769</v>
      </c>
      <c r="U15" s="219">
        <f t="shared" si="12"/>
        <v>98.202804392577306</v>
      </c>
    </row>
    <row r="16" spans="1:21" ht="15" thickTop="1">
      <c r="B16" s="10" t="s">
        <v>776</v>
      </c>
      <c r="C16" s="10">
        <v>13.6</v>
      </c>
      <c r="D16" s="10">
        <v>20292</v>
      </c>
      <c r="E16" s="10">
        <v>31.7</v>
      </c>
      <c r="F16" s="10">
        <v>23.39</v>
      </c>
      <c r="G16" s="10">
        <v>12.16</v>
      </c>
      <c r="H16" s="10">
        <v>83.39</v>
      </c>
      <c r="I16" s="227">
        <f>AVERAGE(I3:I15)</f>
        <v>100.91812826535339</v>
      </c>
      <c r="J16" s="227">
        <f t="shared" ref="J16:N16" si="13">AVERAGE(J3:J15)</f>
        <v>95.548382680893823</v>
      </c>
      <c r="K16" s="227">
        <f t="shared" si="13"/>
        <v>110.05251217378941</v>
      </c>
      <c r="L16" s="227">
        <f t="shared" si="13"/>
        <v>107.46011068306601</v>
      </c>
      <c r="M16" s="227">
        <f t="shared" si="13"/>
        <v>137.64121638172219</v>
      </c>
      <c r="N16" s="227">
        <f t="shared" si="13"/>
        <v>102.27970244261405</v>
      </c>
    </row>
    <row r="17" spans="1:14">
      <c r="B17" s="10" t="s">
        <v>777</v>
      </c>
      <c r="C17" s="227">
        <f>AVERAGE(C3:C15)</f>
        <v>13.950555469245749</v>
      </c>
      <c r="D17" s="227">
        <f t="shared" ref="D17:G17" si="14">AVERAGE(D3:D15)</f>
        <v>19388.677813606981</v>
      </c>
      <c r="E17" s="227">
        <f t="shared" si="14"/>
        <v>29.752988486004856</v>
      </c>
      <c r="F17" s="227">
        <f t="shared" si="14"/>
        <v>22.922753433653938</v>
      </c>
      <c r="G17" s="227">
        <f t="shared" si="14"/>
        <v>10.287112456470405</v>
      </c>
      <c r="H17" s="227">
        <f>AVERAGE(H3:H15)</f>
        <v>85.291043866895876</v>
      </c>
      <c r="I17" s="31">
        <f t="shared" ref="I17:N17" si="15">STDEV(I3:I15)</f>
        <v>18.842455518063311</v>
      </c>
      <c r="J17" s="31">
        <f t="shared" si="15"/>
        <v>8.5734457596310083</v>
      </c>
      <c r="K17" s="31">
        <f t="shared" si="15"/>
        <v>20.470219166726473</v>
      </c>
      <c r="L17" s="31">
        <f t="shared" si="15"/>
        <v>33.477356402881021</v>
      </c>
      <c r="M17" s="31">
        <f t="shared" si="15"/>
        <v>70.801600473935892</v>
      </c>
      <c r="N17" s="31">
        <f t="shared" si="15"/>
        <v>7.6375714656097795</v>
      </c>
    </row>
    <row r="18" spans="1:14">
      <c r="B18" s="10" t="s">
        <v>778</v>
      </c>
      <c r="C18" s="31">
        <f t="shared" ref="C18:H18" si="16">STDEV(C3:C15)</f>
        <v>2.8877630250753721</v>
      </c>
      <c r="D18" s="31">
        <f t="shared" si="16"/>
        <v>1739.723613544325</v>
      </c>
      <c r="E18" s="31">
        <f t="shared" si="16"/>
        <v>5.6145954786157555</v>
      </c>
      <c r="F18" s="31">
        <f t="shared" si="16"/>
        <v>4.1580817242473156</v>
      </c>
      <c r="G18" s="31">
        <f t="shared" si="16"/>
        <v>3.7902180958770595</v>
      </c>
      <c r="H18" s="31">
        <f t="shared" si="16"/>
        <v>6.3689708451719964</v>
      </c>
      <c r="I18" s="31"/>
      <c r="J18" s="31"/>
      <c r="K18" s="31"/>
      <c r="L18" s="31"/>
      <c r="M18" s="31"/>
      <c r="N18" s="31"/>
    </row>
    <row r="19" spans="1:14" ht="15" thickBot="1">
      <c r="B19" s="10" t="s">
        <v>779</v>
      </c>
      <c r="C19" s="263">
        <f>C18/C17</f>
        <v>0.20699985971465421</v>
      </c>
      <c r="D19" s="263">
        <f t="shared" ref="D19:H19" si="17">D18/D17</f>
        <v>8.9728842279455809E-2</v>
      </c>
      <c r="E19" s="263">
        <f t="shared" si="17"/>
        <v>0.18870694220369616</v>
      </c>
      <c r="F19" s="263">
        <f t="shared" si="17"/>
        <v>0.18139538674017436</v>
      </c>
      <c r="G19" s="263">
        <f t="shared" si="17"/>
        <v>0.3684433422804746</v>
      </c>
      <c r="H19" s="263">
        <f t="shared" si="17"/>
        <v>7.4673383703819263E-2</v>
      </c>
    </row>
    <row r="20" spans="1:14" ht="25" thickTop="1" thickBot="1">
      <c r="A20" s="563" t="s">
        <v>723</v>
      </c>
      <c r="B20" s="564"/>
      <c r="C20" s="205" t="s">
        <v>746</v>
      </c>
      <c r="E20"/>
      <c r="F20" s="200" t="s">
        <v>727</v>
      </c>
      <c r="G20"/>
      <c r="H20"/>
      <c r="I20"/>
      <c r="J20"/>
      <c r="K20"/>
      <c r="L20"/>
      <c r="M20"/>
    </row>
    <row r="21" spans="1:14" ht="15.75" customHeight="1" thickTop="1">
      <c r="A21" s="568" t="s">
        <v>630</v>
      </c>
      <c r="B21" s="208" t="s">
        <v>635</v>
      </c>
      <c r="C21" s="211">
        <v>116.99998434297716</v>
      </c>
      <c r="E21"/>
      <c r="F21"/>
      <c r="G21"/>
      <c r="H21"/>
      <c r="I21"/>
      <c r="J21"/>
      <c r="K21"/>
      <c r="L21"/>
      <c r="M21"/>
    </row>
    <row r="22" spans="1:14">
      <c r="A22" s="569"/>
      <c r="B22" s="209" t="s">
        <v>638</v>
      </c>
      <c r="C22" s="214">
        <v>111.65673366070686</v>
      </c>
      <c r="E22"/>
      <c r="F22"/>
      <c r="G22"/>
      <c r="H22"/>
      <c r="I22"/>
      <c r="J22"/>
      <c r="K22"/>
      <c r="L22"/>
      <c r="M22"/>
    </row>
    <row r="23" spans="1:14">
      <c r="A23" s="569"/>
      <c r="B23" s="209" t="s">
        <v>632</v>
      </c>
      <c r="C23" s="214">
        <v>109.2576371956346</v>
      </c>
      <c r="E23"/>
      <c r="F23"/>
      <c r="G23"/>
      <c r="H23"/>
      <c r="I23"/>
      <c r="J23"/>
      <c r="K23"/>
      <c r="L23"/>
      <c r="M23"/>
    </row>
    <row r="24" spans="1:14">
      <c r="A24" s="569"/>
      <c r="B24" s="209" t="s">
        <v>639</v>
      </c>
      <c r="C24" s="214">
        <v>104.91971577234912</v>
      </c>
      <c r="E24"/>
      <c r="F24"/>
      <c r="G24"/>
      <c r="H24"/>
      <c r="I24"/>
      <c r="J24"/>
      <c r="K24"/>
      <c r="L24"/>
      <c r="M24"/>
    </row>
    <row r="25" spans="1:14">
      <c r="A25" s="569"/>
      <c r="B25" s="209" t="s">
        <v>633</v>
      </c>
      <c r="C25" s="214">
        <v>103.1062695906584</v>
      </c>
      <c r="E25"/>
      <c r="F25"/>
      <c r="G25"/>
      <c r="H25"/>
      <c r="I25"/>
      <c r="J25"/>
      <c r="K25"/>
      <c r="L25"/>
      <c r="M25"/>
    </row>
    <row r="26" spans="1:14">
      <c r="A26" s="569"/>
      <c r="B26" s="209" t="s">
        <v>643</v>
      </c>
      <c r="C26" s="214">
        <v>101.05744932179077</v>
      </c>
      <c r="E26"/>
      <c r="F26"/>
      <c r="G26"/>
      <c r="H26"/>
      <c r="I26"/>
      <c r="J26"/>
      <c r="K26"/>
      <c r="L26"/>
      <c r="M26"/>
    </row>
    <row r="27" spans="1:14">
      <c r="A27" s="569"/>
      <c r="B27" s="209" t="s">
        <v>636</v>
      </c>
      <c r="C27" s="214">
        <v>100.11651854942248</v>
      </c>
      <c r="E27"/>
      <c r="F27"/>
      <c r="G27"/>
      <c r="H27"/>
      <c r="I27"/>
      <c r="J27"/>
      <c r="K27"/>
      <c r="L27"/>
      <c r="M27"/>
    </row>
    <row r="28" spans="1:14">
      <c r="A28" s="569"/>
      <c r="B28" s="240" t="s">
        <v>759</v>
      </c>
      <c r="C28" s="241">
        <v>100</v>
      </c>
      <c r="E28"/>
      <c r="F28"/>
      <c r="G28"/>
      <c r="H28"/>
      <c r="I28"/>
      <c r="J28"/>
      <c r="K28"/>
      <c r="L28"/>
      <c r="M28"/>
    </row>
    <row r="29" spans="1:14">
      <c r="A29" s="569"/>
      <c r="B29" s="209" t="s">
        <v>640</v>
      </c>
      <c r="C29" s="214">
        <v>93.557377513043647</v>
      </c>
      <c r="E29"/>
      <c r="F29"/>
      <c r="G29"/>
      <c r="H29"/>
      <c r="I29"/>
      <c r="J29"/>
      <c r="K29"/>
      <c r="L29"/>
      <c r="M29"/>
    </row>
    <row r="30" spans="1:14">
      <c r="A30" s="569"/>
      <c r="B30" s="209" t="s">
        <v>634</v>
      </c>
      <c r="C30" s="214">
        <v>92.612151920145621</v>
      </c>
      <c r="E30"/>
      <c r="F30"/>
      <c r="G30"/>
      <c r="H30"/>
      <c r="I30"/>
      <c r="J30"/>
      <c r="K30"/>
      <c r="L30"/>
      <c r="M30"/>
    </row>
    <row r="31" spans="1:14">
      <c r="A31" s="569"/>
      <c r="B31" s="209" t="s">
        <v>642</v>
      </c>
      <c r="C31" s="214">
        <v>88.945737778653879</v>
      </c>
      <c r="E31"/>
      <c r="F31"/>
      <c r="G31"/>
      <c r="H31"/>
      <c r="I31"/>
      <c r="J31"/>
      <c r="K31"/>
      <c r="L31"/>
      <c r="M31"/>
    </row>
    <row r="32" spans="1:14">
      <c r="A32" s="569"/>
      <c r="B32" s="209" t="s">
        <v>637</v>
      </c>
      <c r="C32" s="214">
        <v>83.867463773008069</v>
      </c>
      <c r="E32"/>
      <c r="F32"/>
      <c r="G32"/>
      <c r="H32"/>
      <c r="I32"/>
      <c r="J32"/>
      <c r="K32"/>
      <c r="L32"/>
      <c r="M32"/>
    </row>
    <row r="33" spans="1:13">
      <c r="A33" s="569"/>
      <c r="B33" s="222" t="s">
        <v>641</v>
      </c>
      <c r="C33" s="239">
        <v>143.10800072493063</v>
      </c>
      <c r="E33"/>
      <c r="F33"/>
      <c r="G33"/>
      <c r="H33"/>
      <c r="I33"/>
      <c r="J33"/>
      <c r="K33"/>
      <c r="L33"/>
      <c r="M33"/>
    </row>
    <row r="34" spans="1:13" ht="15" thickBot="1">
      <c r="A34" s="570"/>
      <c r="B34" s="220" t="s">
        <v>631</v>
      </c>
      <c r="C34" s="221">
        <v>62.730627306273064</v>
      </c>
      <c r="E34"/>
      <c r="F34"/>
      <c r="G34"/>
      <c r="H34"/>
      <c r="I34"/>
      <c r="J34"/>
      <c r="K34"/>
      <c r="L34"/>
      <c r="M34"/>
    </row>
    <row r="35" spans="1:13" ht="25" thickTop="1" thickBot="1">
      <c r="A35" s="563" t="s">
        <v>723</v>
      </c>
      <c r="B35" s="564"/>
      <c r="C35" s="206" t="s">
        <v>747</v>
      </c>
      <c r="E35"/>
      <c r="F35"/>
      <c r="G35"/>
      <c r="H35"/>
      <c r="I35"/>
      <c r="J35"/>
      <c r="K35"/>
      <c r="L35"/>
      <c r="M35"/>
    </row>
    <row r="36" spans="1:13" ht="15.75" customHeight="1" thickTop="1">
      <c r="A36" s="568" t="s">
        <v>630</v>
      </c>
      <c r="B36" s="208" t="s">
        <v>642</v>
      </c>
      <c r="C36" s="212">
        <v>108.71096605292998</v>
      </c>
      <c r="E36"/>
      <c r="F36"/>
      <c r="G36"/>
      <c r="H36"/>
      <c r="I36"/>
      <c r="J36"/>
      <c r="K36"/>
      <c r="L36"/>
      <c r="M36"/>
    </row>
    <row r="37" spans="1:13">
      <c r="A37" s="569"/>
      <c r="B37" s="209" t="s">
        <v>643</v>
      </c>
      <c r="C37" s="215">
        <v>106.6664294527362</v>
      </c>
      <c r="E37"/>
      <c r="F37"/>
      <c r="G37"/>
      <c r="H37"/>
      <c r="I37"/>
      <c r="J37"/>
      <c r="K37"/>
      <c r="L37"/>
      <c r="M37"/>
    </row>
    <row r="38" spans="1:13">
      <c r="A38" s="569"/>
      <c r="B38" s="209" t="s">
        <v>632</v>
      </c>
      <c r="C38" s="215">
        <v>105.62242985562368</v>
      </c>
      <c r="E38"/>
      <c r="F38" s="200" t="s">
        <v>729</v>
      </c>
      <c r="G38"/>
      <c r="H38"/>
      <c r="I38"/>
      <c r="J38"/>
      <c r="K38"/>
      <c r="L38"/>
      <c r="M38"/>
    </row>
    <row r="39" spans="1:13">
      <c r="A39" s="569"/>
      <c r="B39" s="209" t="s">
        <v>634</v>
      </c>
      <c r="C39" s="215">
        <v>103.24515505628783</v>
      </c>
      <c r="E39"/>
      <c r="F39"/>
      <c r="G39"/>
      <c r="H39"/>
      <c r="I39"/>
      <c r="J39"/>
      <c r="K39"/>
      <c r="L39"/>
      <c r="M39"/>
    </row>
    <row r="40" spans="1:13">
      <c r="A40" s="569"/>
      <c r="B40" s="240" t="s">
        <v>759</v>
      </c>
      <c r="C40" s="241">
        <v>100</v>
      </c>
      <c r="E40"/>
      <c r="F40"/>
      <c r="G40"/>
      <c r="H40"/>
      <c r="I40"/>
      <c r="J40"/>
      <c r="K40"/>
      <c r="L40"/>
      <c r="M40"/>
    </row>
    <row r="41" spans="1:13">
      <c r="A41" s="569"/>
      <c r="B41" s="209" t="s">
        <v>636</v>
      </c>
      <c r="C41" s="215">
        <v>99.923527790964386</v>
      </c>
      <c r="E41"/>
      <c r="F41"/>
      <c r="G41"/>
      <c r="H41"/>
      <c r="I41"/>
      <c r="J41"/>
      <c r="K41"/>
      <c r="L41"/>
      <c r="M41"/>
    </row>
    <row r="42" spans="1:13">
      <c r="A42" s="569"/>
      <c r="B42" s="209" t="s">
        <v>639</v>
      </c>
      <c r="C42" s="215">
        <v>96.487595015386475</v>
      </c>
      <c r="E42"/>
      <c r="F42"/>
      <c r="G42"/>
      <c r="H42"/>
      <c r="I42"/>
      <c r="J42"/>
      <c r="K42"/>
      <c r="L42"/>
      <c r="M42"/>
    </row>
    <row r="43" spans="1:13">
      <c r="A43" s="569"/>
      <c r="B43" s="209" t="s">
        <v>633</v>
      </c>
      <c r="C43" s="215">
        <v>94.128872277378932</v>
      </c>
      <c r="E43"/>
      <c r="F43"/>
      <c r="G43"/>
      <c r="H43"/>
      <c r="I43"/>
      <c r="J43"/>
      <c r="K43"/>
      <c r="L43"/>
      <c r="M43"/>
    </row>
    <row r="44" spans="1:13">
      <c r="A44" s="569"/>
      <c r="B44" s="209" t="s">
        <v>635</v>
      </c>
      <c r="C44" s="215">
        <v>91.503673619841251</v>
      </c>
      <c r="E44"/>
      <c r="F44"/>
      <c r="G44"/>
      <c r="H44"/>
      <c r="I44"/>
      <c r="J44"/>
      <c r="K44"/>
      <c r="L44"/>
      <c r="M44"/>
    </row>
    <row r="45" spans="1:13">
      <c r="A45" s="569"/>
      <c r="B45" s="209" t="s">
        <v>637</v>
      </c>
      <c r="C45" s="215">
        <v>90.019358853790209</v>
      </c>
      <c r="E45"/>
      <c r="F45"/>
      <c r="G45"/>
      <c r="H45"/>
      <c r="I45"/>
      <c r="J45"/>
      <c r="K45"/>
      <c r="L45"/>
      <c r="M45"/>
    </row>
    <row r="46" spans="1:13">
      <c r="A46" s="569"/>
      <c r="B46" s="209" t="s">
        <v>640</v>
      </c>
      <c r="C46" s="215">
        <v>86.324722662059699</v>
      </c>
      <c r="E46"/>
      <c r="F46"/>
      <c r="G46"/>
      <c r="H46"/>
      <c r="I46"/>
      <c r="J46"/>
      <c r="K46"/>
      <c r="L46"/>
      <c r="M46"/>
    </row>
    <row r="47" spans="1:13">
      <c r="A47" s="569"/>
      <c r="B47" s="209" t="s">
        <v>638</v>
      </c>
      <c r="C47" s="215">
        <v>82.46733796962296</v>
      </c>
      <c r="E47"/>
      <c r="F47"/>
      <c r="G47"/>
      <c r="H47"/>
      <c r="I47"/>
      <c r="J47"/>
      <c r="K47"/>
      <c r="L47"/>
      <c r="M47"/>
    </row>
    <row r="48" spans="1:13">
      <c r="A48" s="569"/>
      <c r="B48" s="222" t="s">
        <v>641</v>
      </c>
      <c r="C48" s="223">
        <v>88.930148113715092</v>
      </c>
      <c r="E48"/>
      <c r="F48"/>
      <c r="G48"/>
      <c r="H48"/>
      <c r="I48"/>
      <c r="J48"/>
      <c r="K48"/>
      <c r="L48"/>
      <c r="M48"/>
    </row>
    <row r="49" spans="1:13" ht="15" thickBot="1">
      <c r="A49" s="570"/>
      <c r="B49" s="220" t="s">
        <v>631</v>
      </c>
      <c r="C49" s="224">
        <v>88.098758131283262</v>
      </c>
      <c r="E49"/>
      <c r="F49"/>
      <c r="G49"/>
      <c r="H49"/>
      <c r="I49"/>
      <c r="J49"/>
      <c r="K49"/>
      <c r="L49"/>
      <c r="M49"/>
    </row>
    <row r="50" spans="1:13" ht="25" thickTop="1" thickBot="1">
      <c r="A50" s="563" t="s">
        <v>723</v>
      </c>
      <c r="B50" s="564"/>
      <c r="C50" s="206" t="s">
        <v>748</v>
      </c>
      <c r="E50"/>
      <c r="F50"/>
      <c r="G50"/>
      <c r="H50"/>
      <c r="I50"/>
      <c r="J50"/>
      <c r="K50"/>
      <c r="L50"/>
      <c r="M50"/>
    </row>
    <row r="51" spans="1:13" ht="15.75" customHeight="1" thickTop="1">
      <c r="A51" s="568" t="s">
        <v>630</v>
      </c>
      <c r="B51" s="208" t="s">
        <v>638</v>
      </c>
      <c r="C51" s="212">
        <v>142.50302559897776</v>
      </c>
      <c r="E51"/>
      <c r="F51"/>
      <c r="G51"/>
      <c r="H51"/>
      <c r="I51"/>
      <c r="J51"/>
      <c r="K51"/>
      <c r="L51"/>
      <c r="M51"/>
    </row>
    <row r="52" spans="1:13">
      <c r="A52" s="569"/>
      <c r="B52" s="209" t="s">
        <v>633</v>
      </c>
      <c r="C52" s="215">
        <v>142.09758698281217</v>
      </c>
      <c r="E52"/>
      <c r="F52"/>
      <c r="G52"/>
      <c r="H52"/>
      <c r="I52"/>
      <c r="J52"/>
      <c r="K52"/>
      <c r="L52"/>
      <c r="M52"/>
    </row>
    <row r="53" spans="1:13">
      <c r="A53" s="569"/>
      <c r="B53" s="209" t="s">
        <v>637</v>
      </c>
      <c r="C53" s="215">
        <v>124.27194914051147</v>
      </c>
      <c r="E53"/>
      <c r="F53"/>
      <c r="G53"/>
      <c r="H53"/>
      <c r="I53"/>
      <c r="J53"/>
      <c r="K53"/>
      <c r="L53"/>
      <c r="M53"/>
    </row>
    <row r="54" spans="1:13">
      <c r="A54" s="569"/>
      <c r="B54" s="209" t="s">
        <v>635</v>
      </c>
      <c r="C54" s="215">
        <v>123.27245380018419</v>
      </c>
      <c r="E54"/>
      <c r="F54"/>
      <c r="G54"/>
      <c r="H54"/>
      <c r="I54"/>
      <c r="J54"/>
      <c r="K54"/>
      <c r="L54"/>
      <c r="M54"/>
    </row>
    <row r="55" spans="1:13">
      <c r="A55" s="569"/>
      <c r="B55" s="209" t="s">
        <v>639</v>
      </c>
      <c r="C55" s="215">
        <v>120.52724480085001</v>
      </c>
      <c r="E55" s="199"/>
      <c r="F55" s="199"/>
      <c r="G55" s="199"/>
      <c r="H55" s="199"/>
      <c r="I55"/>
      <c r="J55"/>
      <c r="K55"/>
      <c r="L55"/>
      <c r="M55"/>
    </row>
    <row r="56" spans="1:13">
      <c r="A56" s="569"/>
      <c r="B56" s="209" t="s">
        <v>643</v>
      </c>
      <c r="C56" s="215">
        <v>104.59058709454989</v>
      </c>
      <c r="E56" s="199"/>
      <c r="F56" s="200" t="s">
        <v>730</v>
      </c>
      <c r="G56" s="199"/>
      <c r="H56" s="199"/>
      <c r="I56"/>
      <c r="J56"/>
      <c r="K56"/>
      <c r="L56"/>
      <c r="M56"/>
    </row>
    <row r="57" spans="1:13">
      <c r="A57" s="569"/>
      <c r="B57" s="209" t="s">
        <v>636</v>
      </c>
      <c r="C57" s="215">
        <v>101.49096497353413</v>
      </c>
      <c r="E57" s="201"/>
      <c r="F57" s="201"/>
      <c r="G57" s="201"/>
      <c r="H57" s="201"/>
      <c r="I57"/>
      <c r="J57"/>
      <c r="K57"/>
      <c r="L57"/>
      <c r="M57"/>
    </row>
    <row r="58" spans="1:13">
      <c r="A58" s="569"/>
      <c r="B58" s="240" t="s">
        <v>759</v>
      </c>
      <c r="C58" s="241">
        <v>100</v>
      </c>
      <c r="E58" s="201"/>
      <c r="F58" s="201"/>
      <c r="G58" s="201"/>
      <c r="H58" s="201"/>
      <c r="I58"/>
      <c r="J58"/>
      <c r="K58"/>
      <c r="L58"/>
      <c r="M58"/>
    </row>
    <row r="59" spans="1:13">
      <c r="A59" s="569"/>
      <c r="B59" s="209" t="s">
        <v>642</v>
      </c>
      <c r="C59" s="215">
        <v>98.529317678120364</v>
      </c>
      <c r="E59" s="201"/>
      <c r="F59" s="201"/>
      <c r="G59" s="201"/>
      <c r="H59" s="201"/>
      <c r="I59"/>
      <c r="J59"/>
      <c r="K59"/>
      <c r="L59"/>
      <c r="M59"/>
    </row>
    <row r="60" spans="1:13">
      <c r="A60" s="569"/>
      <c r="B60" s="209" t="s">
        <v>634</v>
      </c>
      <c r="C60" s="215">
        <v>94.596528353248388</v>
      </c>
      <c r="E60" s="201"/>
      <c r="F60" s="201"/>
      <c r="G60" s="201"/>
      <c r="H60" s="201"/>
      <c r="I60"/>
      <c r="J60"/>
      <c r="K60"/>
      <c r="L60"/>
      <c r="M60"/>
    </row>
    <row r="61" spans="1:13">
      <c r="A61" s="569"/>
      <c r="B61" s="209" t="s">
        <v>632</v>
      </c>
      <c r="C61" s="215">
        <v>92.228901959134049</v>
      </c>
      <c r="E61" s="201"/>
      <c r="F61" s="201"/>
      <c r="G61" s="201"/>
      <c r="H61" s="201"/>
      <c r="I61"/>
      <c r="J61"/>
      <c r="K61"/>
      <c r="L61"/>
      <c r="M61"/>
    </row>
    <row r="62" spans="1:13">
      <c r="A62" s="569"/>
      <c r="B62" s="209" t="s">
        <v>640</v>
      </c>
      <c r="C62" s="215">
        <v>87.939595235819667</v>
      </c>
      <c r="E62" s="201"/>
      <c r="F62" s="201"/>
      <c r="G62" s="201"/>
      <c r="H62" s="201"/>
      <c r="I62"/>
      <c r="J62"/>
      <c r="K62"/>
      <c r="L62"/>
      <c r="M62"/>
    </row>
    <row r="63" spans="1:13">
      <c r="A63" s="569"/>
      <c r="B63" s="222" t="s">
        <v>641</v>
      </c>
      <c r="C63" s="223">
        <v>121.10943538791304</v>
      </c>
      <c r="E63" s="201"/>
      <c r="F63" s="201"/>
      <c r="G63" s="201"/>
      <c r="H63" s="201"/>
      <c r="I63"/>
      <c r="J63"/>
      <c r="K63"/>
      <c r="L63"/>
      <c r="M63"/>
    </row>
    <row r="64" spans="1:13" ht="15" thickBot="1">
      <c r="A64" s="570"/>
      <c r="B64" s="220" t="s">
        <v>631</v>
      </c>
      <c r="C64" s="224">
        <v>77.525067253607233</v>
      </c>
      <c r="E64" s="201"/>
      <c r="F64" s="201"/>
      <c r="G64" s="201"/>
      <c r="H64" s="201"/>
      <c r="I64"/>
      <c r="J64"/>
      <c r="K64"/>
      <c r="L64"/>
      <c r="M64"/>
    </row>
    <row r="65" spans="1:13" ht="25" thickTop="1" thickBot="1">
      <c r="A65" s="563" t="s">
        <v>723</v>
      </c>
      <c r="B65" s="564"/>
      <c r="C65" s="206" t="s">
        <v>749</v>
      </c>
      <c r="E65" s="201"/>
      <c r="F65" s="201"/>
      <c r="G65" s="201"/>
      <c r="H65" s="201"/>
      <c r="I65"/>
      <c r="J65"/>
      <c r="K65"/>
      <c r="L65"/>
      <c r="M65"/>
    </row>
    <row r="66" spans="1:13" ht="15.75" customHeight="1" thickTop="1">
      <c r="A66" s="568" t="s">
        <v>630</v>
      </c>
      <c r="B66" s="208" t="s">
        <v>632</v>
      </c>
      <c r="C66" s="212">
        <v>108.78455806529232</v>
      </c>
      <c r="E66" s="201"/>
      <c r="F66" s="201"/>
      <c r="G66" s="201"/>
      <c r="H66" s="201"/>
      <c r="I66"/>
      <c r="J66"/>
      <c r="K66"/>
      <c r="L66"/>
      <c r="M66"/>
    </row>
    <row r="67" spans="1:13">
      <c r="A67" s="569"/>
      <c r="B67" s="209" t="s">
        <v>634</v>
      </c>
      <c r="C67" s="215">
        <v>106.43516965295227</v>
      </c>
      <c r="E67" s="201"/>
      <c r="F67" s="201"/>
      <c r="G67" s="201"/>
      <c r="H67" s="201"/>
      <c r="I67"/>
      <c r="J67"/>
      <c r="K67"/>
      <c r="L67"/>
      <c r="M67"/>
    </row>
    <row r="68" spans="1:13">
      <c r="A68" s="569"/>
      <c r="B68" s="209" t="s">
        <v>636</v>
      </c>
      <c r="C68" s="215">
        <v>106.37972551681875</v>
      </c>
      <c r="E68" s="201"/>
      <c r="F68" s="201"/>
      <c r="G68" s="201"/>
      <c r="H68" s="201"/>
      <c r="I68"/>
      <c r="J68"/>
      <c r="K68"/>
      <c r="L68"/>
      <c r="M68"/>
    </row>
    <row r="69" spans="1:13">
      <c r="A69" s="569"/>
      <c r="B69" s="209" t="s">
        <v>643</v>
      </c>
      <c r="C69" s="215">
        <v>100.64224054554009</v>
      </c>
      <c r="E69" s="201"/>
      <c r="F69" s="201"/>
      <c r="G69" s="201"/>
      <c r="H69" s="201"/>
      <c r="I69"/>
      <c r="J69"/>
      <c r="K69"/>
      <c r="L69"/>
      <c r="M69"/>
    </row>
    <row r="70" spans="1:13">
      <c r="A70" s="569"/>
      <c r="B70" s="240" t="s">
        <v>759</v>
      </c>
      <c r="C70" s="241">
        <v>100</v>
      </c>
      <c r="E70"/>
      <c r="F70"/>
      <c r="G70"/>
      <c r="H70"/>
      <c r="I70"/>
      <c r="J70"/>
      <c r="K70"/>
      <c r="L70"/>
      <c r="M70"/>
    </row>
    <row r="71" spans="1:13">
      <c r="A71" s="569"/>
      <c r="B71" s="209" t="s">
        <v>639</v>
      </c>
      <c r="C71" s="215">
        <v>98.601285993604733</v>
      </c>
      <c r="E71"/>
      <c r="F71"/>
      <c r="G71"/>
      <c r="H71"/>
      <c r="I71"/>
      <c r="J71"/>
      <c r="K71"/>
      <c r="L71"/>
      <c r="M71"/>
    </row>
    <row r="72" spans="1:13">
      <c r="A72" s="569"/>
      <c r="B72" s="209" t="s">
        <v>633</v>
      </c>
      <c r="C72" s="215">
        <v>94.849770641620481</v>
      </c>
      <c r="E72"/>
      <c r="F72" s="200" t="s">
        <v>733</v>
      </c>
      <c r="G72"/>
      <c r="H72"/>
      <c r="I72"/>
      <c r="J72"/>
      <c r="K72"/>
      <c r="L72"/>
      <c r="M72"/>
    </row>
    <row r="73" spans="1:13">
      <c r="A73" s="569"/>
      <c r="B73" s="209" t="s">
        <v>637</v>
      </c>
      <c r="C73" s="215">
        <v>94.544110664929875</v>
      </c>
      <c r="E73"/>
      <c r="F73"/>
      <c r="G73"/>
      <c r="H73"/>
      <c r="I73"/>
      <c r="J73"/>
      <c r="K73"/>
      <c r="L73"/>
      <c r="M73"/>
    </row>
    <row r="74" spans="1:13">
      <c r="A74" s="569"/>
      <c r="B74" s="209" t="s">
        <v>642</v>
      </c>
      <c r="C74" s="215">
        <v>92.665353225604719</v>
      </c>
      <c r="E74"/>
      <c r="F74"/>
      <c r="G74"/>
      <c r="H74"/>
      <c r="I74"/>
      <c r="J74"/>
      <c r="K74"/>
      <c r="L74"/>
      <c r="M74"/>
    </row>
    <row r="75" spans="1:13">
      <c r="A75" s="569"/>
      <c r="B75" s="209" t="s">
        <v>640</v>
      </c>
      <c r="C75" s="215">
        <v>90.455576309086283</v>
      </c>
      <c r="E75"/>
      <c r="F75"/>
      <c r="G75"/>
      <c r="H75"/>
      <c r="I75"/>
      <c r="J75"/>
      <c r="K75"/>
      <c r="L75"/>
      <c r="M75"/>
    </row>
    <row r="76" spans="1:13">
      <c r="A76" s="569"/>
      <c r="B76" s="209" t="s">
        <v>635</v>
      </c>
      <c r="C76" s="215">
        <v>87.053663362588907</v>
      </c>
      <c r="E76"/>
      <c r="F76"/>
      <c r="G76"/>
      <c r="H76"/>
      <c r="I76"/>
      <c r="J76"/>
      <c r="K76"/>
      <c r="L76"/>
      <c r="M76"/>
    </row>
    <row r="77" spans="1:13">
      <c r="A77" s="569"/>
      <c r="B77" s="209" t="s">
        <v>638</v>
      </c>
      <c r="C77" s="215">
        <v>87.00968984124512</v>
      </c>
      <c r="E77"/>
      <c r="F77"/>
      <c r="G77"/>
      <c r="H77"/>
      <c r="I77"/>
      <c r="J77"/>
      <c r="K77"/>
      <c r="L77"/>
      <c r="M77"/>
    </row>
    <row r="78" spans="1:13">
      <c r="A78" s="569"/>
      <c r="B78" s="222" t="s">
        <v>631</v>
      </c>
      <c r="C78" s="223">
        <v>215.17939282428705</v>
      </c>
      <c r="E78"/>
      <c r="F78"/>
      <c r="G78"/>
      <c r="H78"/>
      <c r="I78"/>
      <c r="J78"/>
      <c r="K78"/>
      <c r="L78"/>
      <c r="M78"/>
    </row>
    <row r="79" spans="1:13" ht="15" thickBot="1">
      <c r="A79" s="570"/>
      <c r="B79" s="220" t="s">
        <v>641</v>
      </c>
      <c r="C79" s="224">
        <v>114.38090223628775</v>
      </c>
      <c r="E79"/>
      <c r="F79"/>
      <c r="G79"/>
      <c r="H79"/>
      <c r="I79"/>
      <c r="J79"/>
      <c r="K79"/>
      <c r="L79"/>
      <c r="M79"/>
    </row>
    <row r="80" spans="1:13" ht="25" thickTop="1" thickBot="1">
      <c r="A80" s="563" t="s">
        <v>723</v>
      </c>
      <c r="B80" s="564"/>
      <c r="C80" s="206" t="s">
        <v>750</v>
      </c>
      <c r="E80"/>
      <c r="F80"/>
      <c r="G80"/>
      <c r="H80"/>
      <c r="I80"/>
      <c r="J80"/>
      <c r="K80"/>
      <c r="L80"/>
      <c r="M80"/>
    </row>
    <row r="81" spans="1:13" ht="15.75" customHeight="1" thickTop="1">
      <c r="A81" s="568" t="s">
        <v>630</v>
      </c>
      <c r="B81" s="208" t="s">
        <v>638</v>
      </c>
      <c r="C81" s="212">
        <v>177.46493702499907</v>
      </c>
      <c r="E81"/>
      <c r="F81"/>
      <c r="G81"/>
      <c r="H81"/>
      <c r="I81"/>
      <c r="J81"/>
      <c r="K81"/>
      <c r="L81"/>
      <c r="M81"/>
    </row>
    <row r="82" spans="1:13">
      <c r="A82" s="569"/>
      <c r="B82" s="209" t="s">
        <v>637</v>
      </c>
      <c r="C82" s="215">
        <v>144.5584913795314</v>
      </c>
      <c r="E82"/>
      <c r="F82"/>
      <c r="G82"/>
      <c r="H82"/>
      <c r="I82"/>
      <c r="J82"/>
      <c r="K82"/>
      <c r="L82"/>
      <c r="M82"/>
    </row>
    <row r="83" spans="1:13">
      <c r="A83" s="569"/>
      <c r="B83" s="209" t="s">
        <v>633</v>
      </c>
      <c r="C83" s="215">
        <v>124.13208932641489</v>
      </c>
      <c r="E83"/>
      <c r="F83"/>
      <c r="G83"/>
      <c r="H83"/>
      <c r="I83"/>
      <c r="J83"/>
      <c r="K83"/>
      <c r="L83"/>
      <c r="M83"/>
    </row>
    <row r="84" spans="1:13">
      <c r="A84" s="569"/>
      <c r="B84" s="209" t="s">
        <v>636</v>
      </c>
      <c r="C84" s="215">
        <v>116.80992487428809</v>
      </c>
      <c r="E84"/>
      <c r="F84"/>
      <c r="G84"/>
      <c r="H84"/>
      <c r="I84"/>
      <c r="J84"/>
      <c r="K84"/>
      <c r="L84"/>
      <c r="M84"/>
    </row>
    <row r="85" spans="1:13">
      <c r="A85" s="569"/>
      <c r="B85" s="209" t="s">
        <v>639</v>
      </c>
      <c r="C85" s="215">
        <v>115.65213399139313</v>
      </c>
      <c r="E85"/>
      <c r="F85"/>
      <c r="G85"/>
      <c r="H85"/>
      <c r="I85"/>
      <c r="J85"/>
      <c r="K85"/>
      <c r="L85"/>
      <c r="M85"/>
    </row>
    <row r="86" spans="1:13">
      <c r="A86" s="569"/>
      <c r="B86" s="209" t="s">
        <v>632</v>
      </c>
      <c r="C86" s="215">
        <v>113.93563816691869</v>
      </c>
      <c r="E86"/>
      <c r="F86"/>
      <c r="G86"/>
      <c r="H86"/>
      <c r="I86"/>
      <c r="J86"/>
      <c r="K86"/>
      <c r="L86"/>
      <c r="M86"/>
    </row>
    <row r="87" spans="1:13">
      <c r="A87" s="569"/>
      <c r="B87" s="209" t="s">
        <v>643</v>
      </c>
      <c r="C87" s="215">
        <v>112.48023550518211</v>
      </c>
      <c r="E87"/>
      <c r="F87"/>
      <c r="G87"/>
      <c r="H87"/>
      <c r="I87"/>
      <c r="J87"/>
      <c r="K87"/>
      <c r="L87"/>
      <c r="M87"/>
    </row>
    <row r="88" spans="1:13">
      <c r="A88" s="569"/>
      <c r="B88" s="209" t="s">
        <v>634</v>
      </c>
      <c r="C88" s="215">
        <v>108.88932087823468</v>
      </c>
      <c r="E88"/>
      <c r="F88"/>
      <c r="G88"/>
      <c r="H88"/>
      <c r="I88"/>
      <c r="J88"/>
      <c r="K88"/>
      <c r="L88"/>
      <c r="M88"/>
    </row>
    <row r="89" spans="1:13">
      <c r="A89" s="569"/>
      <c r="B89" s="209" t="s">
        <v>642</v>
      </c>
      <c r="C89" s="215">
        <v>107.57005042278658</v>
      </c>
      <c r="E89"/>
      <c r="F89"/>
      <c r="G89"/>
      <c r="H89"/>
      <c r="I89"/>
      <c r="J89"/>
      <c r="K89"/>
      <c r="L89"/>
      <c r="M89"/>
    </row>
    <row r="90" spans="1:13">
      <c r="A90" s="569"/>
      <c r="B90" s="240" t="s">
        <v>759</v>
      </c>
      <c r="C90" s="241">
        <v>100</v>
      </c>
      <c r="E90"/>
      <c r="F90" s="200" t="s">
        <v>682</v>
      </c>
      <c r="G90"/>
      <c r="H90"/>
      <c r="I90"/>
      <c r="J90"/>
      <c r="K90"/>
      <c r="L90"/>
      <c r="M90"/>
    </row>
    <row r="91" spans="1:13">
      <c r="A91" s="569"/>
      <c r="B91" s="209" t="s">
        <v>635</v>
      </c>
      <c r="C91" s="215">
        <v>97.669765652662264</v>
      </c>
      <c r="E91"/>
      <c r="F91"/>
      <c r="G91"/>
      <c r="H91"/>
      <c r="I91"/>
      <c r="J91"/>
      <c r="K91"/>
      <c r="L91"/>
      <c r="M91"/>
    </row>
    <row r="92" spans="1:13">
      <c r="A92" s="569"/>
      <c r="B92" s="209" t="s">
        <v>640</v>
      </c>
      <c r="C92" s="215">
        <v>60.435550400534893</v>
      </c>
      <c r="E92"/>
      <c r="F92"/>
      <c r="G92"/>
      <c r="H92"/>
      <c r="I92"/>
      <c r="J92"/>
      <c r="K92"/>
      <c r="L92"/>
      <c r="M92"/>
    </row>
    <row r="93" spans="1:13">
      <c r="A93" s="569"/>
      <c r="B93" s="222" t="s">
        <v>631</v>
      </c>
      <c r="C93" s="223">
        <v>353.48837209302326</v>
      </c>
      <c r="E93"/>
      <c r="F93"/>
      <c r="G93"/>
      <c r="H93"/>
      <c r="I93"/>
      <c r="J93"/>
      <c r="K93"/>
      <c r="L93"/>
      <c r="M93"/>
    </row>
    <row r="94" spans="1:13" ht="15" thickBot="1">
      <c r="A94" s="570"/>
      <c r="B94" s="220" t="s">
        <v>641</v>
      </c>
      <c r="C94" s="224">
        <v>156.24930324641934</v>
      </c>
      <c r="E94"/>
      <c r="F94"/>
      <c r="G94"/>
      <c r="H94"/>
      <c r="I94"/>
      <c r="J94"/>
      <c r="K94"/>
      <c r="L94"/>
      <c r="M94"/>
    </row>
    <row r="95" spans="1:13" ht="25" thickTop="1" thickBot="1">
      <c r="A95" s="563" t="s">
        <v>723</v>
      </c>
      <c r="B95" s="564"/>
      <c r="C95" s="207" t="s">
        <v>751</v>
      </c>
      <c r="E95"/>
      <c r="F95"/>
      <c r="G95"/>
      <c r="H95"/>
      <c r="I95"/>
      <c r="J95"/>
      <c r="K95"/>
      <c r="L95"/>
      <c r="M95"/>
    </row>
    <row r="96" spans="1:13" ht="15.75" customHeight="1" thickTop="1">
      <c r="A96" s="568" t="s">
        <v>630</v>
      </c>
      <c r="B96" s="208" t="s">
        <v>638</v>
      </c>
      <c r="C96" s="213">
        <v>114.84129215753313</v>
      </c>
      <c r="E96"/>
      <c r="F96"/>
      <c r="G96"/>
      <c r="H96"/>
      <c r="I96"/>
      <c r="J96"/>
      <c r="K96"/>
      <c r="L96"/>
      <c r="M96"/>
    </row>
    <row r="97" spans="1:13">
      <c r="A97" s="569"/>
      <c r="B97" s="209" t="s">
        <v>639</v>
      </c>
      <c r="C97" s="216">
        <v>103.81289493786426</v>
      </c>
      <c r="E97"/>
      <c r="F97"/>
      <c r="G97"/>
      <c r="H97"/>
      <c r="I97"/>
      <c r="J97"/>
      <c r="K97"/>
      <c r="L97"/>
      <c r="M97"/>
    </row>
    <row r="98" spans="1:13">
      <c r="A98" s="569"/>
      <c r="B98" s="209" t="s">
        <v>633</v>
      </c>
      <c r="C98" s="216">
        <v>103.08771561994993</v>
      </c>
      <c r="E98"/>
      <c r="F98"/>
      <c r="G98"/>
      <c r="H98"/>
      <c r="I98"/>
      <c r="J98"/>
      <c r="K98"/>
      <c r="L98"/>
      <c r="M98"/>
    </row>
    <row r="99" spans="1:13">
      <c r="A99" s="569"/>
      <c r="B99" s="209" t="s">
        <v>634</v>
      </c>
      <c r="C99" s="216">
        <v>102.40771655847291</v>
      </c>
      <c r="E99"/>
      <c r="F99"/>
      <c r="G99"/>
      <c r="H99"/>
      <c r="I99"/>
      <c r="J99"/>
      <c r="K99"/>
      <c r="L99"/>
      <c r="M99"/>
    </row>
    <row r="100" spans="1:13">
      <c r="A100" s="569"/>
      <c r="B100" s="209" t="s">
        <v>643</v>
      </c>
      <c r="C100" s="216">
        <v>102.04683002146174</v>
      </c>
      <c r="E100"/>
      <c r="F100"/>
      <c r="G100"/>
      <c r="H100"/>
      <c r="I100"/>
      <c r="J100"/>
      <c r="K100"/>
      <c r="L100"/>
      <c r="M100"/>
    </row>
    <row r="101" spans="1:13">
      <c r="A101" s="569"/>
      <c r="B101" s="209" t="s">
        <v>635</v>
      </c>
      <c r="C101" s="216">
        <v>101.13655831246263</v>
      </c>
      <c r="E101"/>
      <c r="F101"/>
      <c r="G101"/>
      <c r="H101"/>
      <c r="I101"/>
      <c r="J101"/>
      <c r="K101"/>
      <c r="L101"/>
      <c r="M101"/>
    </row>
    <row r="102" spans="1:13">
      <c r="A102" s="569"/>
      <c r="B102" s="209" t="s">
        <v>632</v>
      </c>
      <c r="C102" s="216">
        <v>100.35485581207534</v>
      </c>
      <c r="E102"/>
      <c r="F102"/>
      <c r="G102"/>
      <c r="H102"/>
      <c r="I102"/>
      <c r="J102"/>
      <c r="K102"/>
      <c r="L102"/>
      <c r="M102"/>
    </row>
    <row r="103" spans="1:13">
      <c r="A103" s="569"/>
      <c r="B103" s="209" t="s">
        <v>636</v>
      </c>
      <c r="C103" s="216">
        <v>100.27718733050439</v>
      </c>
      <c r="E103"/>
      <c r="F103"/>
      <c r="G103"/>
      <c r="H103"/>
      <c r="I103"/>
      <c r="J103"/>
      <c r="K103"/>
      <c r="L103"/>
      <c r="M103"/>
    </row>
    <row r="104" spans="1:13">
      <c r="A104" s="569"/>
      <c r="B104" s="209" t="s">
        <v>637</v>
      </c>
      <c r="C104" s="216">
        <v>100.19391480868171</v>
      </c>
      <c r="E104"/>
      <c r="F104"/>
      <c r="G104"/>
      <c r="H104"/>
      <c r="I104"/>
      <c r="J104"/>
      <c r="K104"/>
      <c r="L104"/>
      <c r="M104"/>
    </row>
    <row r="105" spans="1:13">
      <c r="A105" s="569"/>
      <c r="B105" s="240" t="s">
        <v>759</v>
      </c>
      <c r="C105" s="241">
        <v>100</v>
      </c>
      <c r="E105"/>
      <c r="F105"/>
      <c r="G105"/>
      <c r="H105"/>
      <c r="I105"/>
      <c r="J105"/>
      <c r="K105"/>
      <c r="L105"/>
      <c r="M105"/>
    </row>
    <row r="106" spans="1:13">
      <c r="A106" s="569"/>
      <c r="B106" s="209" t="s">
        <v>642</v>
      </c>
      <c r="C106" s="216">
        <v>94.875996319017119</v>
      </c>
      <c r="E106"/>
      <c r="F106"/>
      <c r="G106"/>
      <c r="H106"/>
      <c r="I106"/>
      <c r="J106"/>
      <c r="K106"/>
      <c r="L106"/>
      <c r="M106"/>
    </row>
    <row r="107" spans="1:13">
      <c r="A107" s="569"/>
      <c r="B107" s="209" t="s">
        <v>640</v>
      </c>
      <c r="C107" s="216">
        <v>93.238003365639116</v>
      </c>
      <c r="E107"/>
      <c r="F107"/>
      <c r="G107"/>
      <c r="H107"/>
      <c r="I107"/>
      <c r="J107"/>
      <c r="K107"/>
      <c r="L107"/>
      <c r="M107"/>
    </row>
    <row r="108" spans="1:13">
      <c r="A108" s="569"/>
      <c r="B108" s="222" t="s">
        <v>631</v>
      </c>
      <c r="C108" s="225">
        <v>119.91845545029381</v>
      </c>
      <c r="E108"/>
      <c r="F108" s="200" t="s">
        <v>645</v>
      </c>
      <c r="G108"/>
      <c r="H108"/>
      <c r="I108"/>
      <c r="J108"/>
      <c r="K108"/>
      <c r="L108"/>
      <c r="M108"/>
    </row>
    <row r="109" spans="1:13" ht="15" thickBot="1">
      <c r="A109" s="570"/>
      <c r="B109" s="220" t="s">
        <v>641</v>
      </c>
      <c r="C109" s="226">
        <v>93.444711060026776</v>
      </c>
      <c r="E109"/>
      <c r="F109"/>
      <c r="G109"/>
      <c r="H109"/>
      <c r="I109"/>
      <c r="J109"/>
      <c r="K109"/>
      <c r="L109"/>
      <c r="M109"/>
    </row>
    <row r="110" spans="1:13" ht="15.5" thickTop="1" thickBot="1">
      <c r="A110" s="563" t="s">
        <v>723</v>
      </c>
      <c r="B110" s="564"/>
      <c r="C110" s="236" t="s">
        <v>758</v>
      </c>
      <c r="E110"/>
      <c r="F110"/>
      <c r="G110"/>
      <c r="H110"/>
      <c r="I110"/>
      <c r="J110"/>
      <c r="K110"/>
      <c r="L110"/>
      <c r="M110"/>
    </row>
    <row r="111" spans="1:13" ht="15.75" customHeight="1" thickTop="1">
      <c r="A111" s="568" t="s">
        <v>630</v>
      </c>
      <c r="B111" s="208" t="s">
        <v>638</v>
      </c>
      <c r="C111" s="213">
        <v>107.41904438630748</v>
      </c>
      <c r="E111"/>
      <c r="F111"/>
      <c r="G111"/>
      <c r="H111"/>
      <c r="I111"/>
      <c r="J111"/>
      <c r="K111"/>
      <c r="L111"/>
      <c r="M111"/>
    </row>
    <row r="112" spans="1:13">
      <c r="A112" s="569"/>
      <c r="B112" s="209" t="s">
        <v>633</v>
      </c>
      <c r="C112" s="216">
        <v>103.51438496138658</v>
      </c>
      <c r="E112"/>
      <c r="F112"/>
      <c r="G112"/>
      <c r="H112"/>
      <c r="I112"/>
      <c r="J112"/>
      <c r="K112"/>
      <c r="L112"/>
      <c r="M112"/>
    </row>
    <row r="113" spans="1:13">
      <c r="A113" s="569"/>
      <c r="B113" s="209" t="s">
        <v>639</v>
      </c>
      <c r="C113" s="216">
        <v>101.53058186069931</v>
      </c>
      <c r="E113"/>
      <c r="F113"/>
      <c r="G113"/>
      <c r="H113"/>
      <c r="I113"/>
      <c r="J113"/>
      <c r="K113"/>
      <c r="L113"/>
      <c r="M113"/>
    </row>
    <row r="114" spans="1:13">
      <c r="A114" s="569"/>
      <c r="B114" s="209" t="s">
        <v>643</v>
      </c>
      <c r="C114" s="216">
        <v>101.4928389341339</v>
      </c>
      <c r="E114"/>
      <c r="F114"/>
      <c r="G114"/>
      <c r="H114"/>
      <c r="I114"/>
      <c r="J114"/>
      <c r="K114"/>
      <c r="L114"/>
      <c r="M114"/>
    </row>
    <row r="115" spans="1:13">
      <c r="A115" s="569"/>
      <c r="B115" s="209" t="s">
        <v>632</v>
      </c>
      <c r="C115" s="216">
        <v>100.66544398894231</v>
      </c>
      <c r="E115"/>
      <c r="F115"/>
      <c r="G115"/>
      <c r="H115"/>
      <c r="I115"/>
      <c r="J115"/>
      <c r="K115"/>
      <c r="L115"/>
      <c r="M115"/>
    </row>
    <row r="116" spans="1:13">
      <c r="A116" s="569"/>
      <c r="B116" s="240" t="s">
        <v>759</v>
      </c>
      <c r="C116" s="241">
        <v>100</v>
      </c>
      <c r="E116"/>
      <c r="F116"/>
      <c r="G116"/>
      <c r="H116"/>
      <c r="I116"/>
      <c r="J116"/>
      <c r="K116"/>
      <c r="L116"/>
      <c r="M116"/>
    </row>
    <row r="117" spans="1:13">
      <c r="A117" s="569"/>
      <c r="B117" s="209" t="s">
        <v>635</v>
      </c>
      <c r="C117" s="216">
        <v>99.012476439092438</v>
      </c>
      <c r="E117"/>
      <c r="F117"/>
      <c r="G117"/>
      <c r="H117"/>
      <c r="I117"/>
      <c r="J117"/>
      <c r="K117"/>
      <c r="L117"/>
      <c r="M117"/>
    </row>
    <row r="118" spans="1:13">
      <c r="A118" s="569"/>
      <c r="B118" s="209" t="s">
        <v>636</v>
      </c>
      <c r="C118" s="216">
        <v>98.202804392577306</v>
      </c>
      <c r="E118"/>
      <c r="F118"/>
      <c r="G118"/>
      <c r="H118"/>
      <c r="I118"/>
      <c r="J118"/>
      <c r="K118"/>
      <c r="L118"/>
      <c r="M118"/>
    </row>
    <row r="119" spans="1:13">
      <c r="A119" s="569"/>
      <c r="B119" s="209" t="s">
        <v>634</v>
      </c>
      <c r="C119" s="216">
        <v>97.606468441891224</v>
      </c>
      <c r="E119"/>
      <c r="F119"/>
      <c r="G119"/>
      <c r="H119"/>
      <c r="I119"/>
      <c r="J119"/>
      <c r="K119"/>
      <c r="L119"/>
      <c r="M119"/>
    </row>
    <row r="120" spans="1:13">
      <c r="A120" s="569"/>
      <c r="B120" s="209" t="s">
        <v>637</v>
      </c>
      <c r="C120" s="216">
        <v>95.278744004694119</v>
      </c>
      <c r="E120"/>
      <c r="F120"/>
      <c r="G120"/>
      <c r="H120"/>
      <c r="I120"/>
      <c r="J120"/>
      <c r="K120"/>
      <c r="L120"/>
      <c r="M120"/>
    </row>
    <row r="121" spans="1:13">
      <c r="A121" s="569"/>
      <c r="B121" s="209" t="s">
        <v>642</v>
      </c>
      <c r="C121" s="216">
        <v>95.003056466230944</v>
      </c>
      <c r="E121"/>
      <c r="F121"/>
      <c r="G121"/>
      <c r="H121"/>
      <c r="I121"/>
      <c r="J121"/>
      <c r="K121"/>
      <c r="L121"/>
      <c r="M121"/>
    </row>
    <row r="122" spans="1:13">
      <c r="A122" s="569"/>
      <c r="B122" s="209" t="s">
        <v>640</v>
      </c>
      <c r="C122" s="216">
        <v>82.23675742244167</v>
      </c>
      <c r="E122"/>
      <c r="F122"/>
      <c r="G122"/>
      <c r="H122"/>
      <c r="I122"/>
      <c r="J122"/>
      <c r="K122"/>
      <c r="L122"/>
      <c r="M122"/>
    </row>
    <row r="123" spans="1:13">
      <c r="A123" s="569"/>
      <c r="B123" s="222" t="s">
        <v>631</v>
      </c>
      <c r="C123" s="225">
        <v>113.63720782788431</v>
      </c>
      <c r="E123"/>
      <c r="F123"/>
      <c r="G123"/>
      <c r="H123"/>
      <c r="I123"/>
      <c r="J123"/>
      <c r="K123"/>
      <c r="L123"/>
      <c r="M123"/>
    </row>
    <row r="124" spans="1:13" ht="15" thickBot="1">
      <c r="A124" s="570"/>
      <c r="B124" s="220" t="s">
        <v>641</v>
      </c>
      <c r="C124" s="226">
        <v>104.40019087371863</v>
      </c>
      <c r="E124"/>
      <c r="F124"/>
      <c r="G124"/>
      <c r="H124"/>
      <c r="I124"/>
      <c r="J124"/>
      <c r="K124"/>
      <c r="L124"/>
      <c r="M124"/>
    </row>
    <row r="125" spans="1:13" ht="15" thickTop="1">
      <c r="B125" s="237"/>
      <c r="C125" s="238"/>
      <c r="E125"/>
      <c r="F125"/>
      <c r="G125"/>
      <c r="H125"/>
      <c r="I125"/>
      <c r="J125"/>
      <c r="K125"/>
      <c r="L125"/>
      <c r="M125"/>
    </row>
    <row r="126" spans="1:13">
      <c r="E126"/>
      <c r="F126" s="200" t="s">
        <v>737</v>
      </c>
      <c r="G126"/>
      <c r="H126"/>
      <c r="I126"/>
      <c r="J126"/>
      <c r="K126"/>
      <c r="L126"/>
      <c r="M126"/>
    </row>
    <row r="127" spans="1:13">
      <c r="E127"/>
      <c r="F127"/>
      <c r="G127"/>
      <c r="H127"/>
      <c r="I127"/>
      <c r="J127"/>
      <c r="K127"/>
      <c r="L127"/>
      <c r="M127"/>
    </row>
    <row r="128" spans="1:13">
      <c r="E128"/>
      <c r="F128"/>
      <c r="G128"/>
      <c r="H128"/>
      <c r="I128"/>
      <c r="J128"/>
      <c r="K128"/>
      <c r="L128"/>
      <c r="M128"/>
    </row>
    <row r="129" spans="5:13">
      <c r="E129"/>
      <c r="F129"/>
      <c r="G129"/>
      <c r="H129"/>
      <c r="I129"/>
      <c r="J129"/>
      <c r="K129"/>
      <c r="L129"/>
      <c r="M129"/>
    </row>
    <row r="130" spans="5:13">
      <c r="E130"/>
      <c r="F130"/>
      <c r="G130"/>
      <c r="H130"/>
      <c r="I130"/>
      <c r="J130"/>
      <c r="K130"/>
      <c r="L130"/>
      <c r="M130"/>
    </row>
    <row r="131" spans="5:13">
      <c r="E131"/>
      <c r="F131"/>
      <c r="G131"/>
      <c r="H131"/>
      <c r="I131"/>
      <c r="J131"/>
      <c r="K131"/>
      <c r="L131"/>
      <c r="M131"/>
    </row>
    <row r="132" spans="5:13">
      <c r="E132"/>
      <c r="F132"/>
      <c r="G132"/>
      <c r="H132"/>
      <c r="I132"/>
      <c r="J132"/>
      <c r="K132"/>
      <c r="L132"/>
      <c r="M132"/>
    </row>
    <row r="133" spans="5:13">
      <c r="E133"/>
      <c r="F133"/>
      <c r="G133"/>
      <c r="H133"/>
      <c r="I133"/>
      <c r="J133"/>
      <c r="K133"/>
      <c r="L133"/>
      <c r="M133"/>
    </row>
    <row r="134" spans="5:13">
      <c r="E134"/>
      <c r="F134"/>
      <c r="G134"/>
      <c r="H134"/>
      <c r="I134"/>
      <c r="J134"/>
      <c r="K134"/>
      <c r="L134"/>
      <c r="M134"/>
    </row>
    <row r="135" spans="5:13">
      <c r="E135"/>
      <c r="F135"/>
      <c r="G135"/>
      <c r="H135"/>
      <c r="I135"/>
      <c r="J135"/>
      <c r="K135"/>
      <c r="L135"/>
      <c r="M135"/>
    </row>
    <row r="136" spans="5:13">
      <c r="E136"/>
      <c r="F136"/>
      <c r="G136"/>
      <c r="H136"/>
      <c r="I136"/>
      <c r="J136"/>
      <c r="K136"/>
      <c r="L136"/>
      <c r="M136"/>
    </row>
    <row r="137" spans="5:13">
      <c r="E137"/>
      <c r="F137"/>
      <c r="G137"/>
      <c r="H137"/>
      <c r="I137"/>
      <c r="J137"/>
      <c r="K137"/>
      <c r="L137"/>
      <c r="M137"/>
    </row>
    <row r="138" spans="5:13">
      <c r="E138"/>
      <c r="F138"/>
      <c r="G138"/>
      <c r="H138"/>
      <c r="I138"/>
      <c r="J138"/>
      <c r="K138"/>
      <c r="L138"/>
      <c r="M138"/>
    </row>
    <row r="139" spans="5:13">
      <c r="E139"/>
      <c r="F139"/>
      <c r="G139"/>
      <c r="H139"/>
      <c r="I139"/>
      <c r="J139"/>
      <c r="K139"/>
      <c r="L139"/>
      <c r="M139"/>
    </row>
    <row r="140" spans="5:13">
      <c r="E140"/>
      <c r="F140"/>
      <c r="G140"/>
      <c r="H140"/>
      <c r="I140"/>
      <c r="J140"/>
      <c r="K140"/>
      <c r="L140"/>
      <c r="M140"/>
    </row>
    <row r="141" spans="5:13">
      <c r="E141"/>
      <c r="F141"/>
      <c r="G141"/>
      <c r="H141"/>
      <c r="I141"/>
      <c r="J141"/>
      <c r="K141"/>
      <c r="L141"/>
      <c r="M141"/>
    </row>
    <row r="142" spans="5:13">
      <c r="E142"/>
      <c r="F142"/>
      <c r="G142"/>
      <c r="H142"/>
      <c r="I142"/>
      <c r="J142"/>
      <c r="K142"/>
      <c r="L142"/>
      <c r="M142"/>
    </row>
  </sheetData>
  <sortState xmlns:xlrd2="http://schemas.microsoft.com/office/spreadsheetml/2017/richdata2" ref="B109:C121">
    <sortCondition descending="1" ref="C109:C121"/>
  </sortState>
  <mergeCells count="16">
    <mergeCell ref="A2:B2"/>
    <mergeCell ref="A3:A15"/>
    <mergeCell ref="A20:B20"/>
    <mergeCell ref="A35:B35"/>
    <mergeCell ref="A111:A124"/>
    <mergeCell ref="A95:B95"/>
    <mergeCell ref="A110:B110"/>
    <mergeCell ref="A21:A34"/>
    <mergeCell ref="A36:A49"/>
    <mergeCell ref="A51:A64"/>
    <mergeCell ref="A66:A79"/>
    <mergeCell ref="A81:A94"/>
    <mergeCell ref="A96:A109"/>
    <mergeCell ref="A50:B50"/>
    <mergeCell ref="A65:B65"/>
    <mergeCell ref="A80:B80"/>
  </mergeCells>
  <pageMargins left="0.7" right="0.7" top="0.75" bottom="0.75" header="0.3" footer="0.3"/>
  <pageSetup paperSize="9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O26"/>
  <sheetViews>
    <sheetView zoomScale="85" zoomScaleNormal="85" workbookViewId="0">
      <pane xSplit="1" ySplit="3" topLeftCell="B4" activePane="bottomRight" state="frozen"/>
      <selection activeCell="N320" sqref="N320"/>
      <selection pane="topRight" activeCell="N320" sqref="N320"/>
      <selection pane="bottomLeft" activeCell="N320" sqref="N320"/>
      <selection pane="bottomRight" activeCell="F28" sqref="F28"/>
    </sheetView>
  </sheetViews>
  <sheetFormatPr defaultColWidth="9.1796875" defaultRowHeight="13.5"/>
  <cols>
    <col min="1" max="1" width="29.1796875" style="362" customWidth="1"/>
    <col min="2" max="4" width="12.36328125" style="446" customWidth="1"/>
    <col min="5" max="5" width="12.36328125" style="447" customWidth="1"/>
    <col min="6" max="6" width="12.36328125" style="446" customWidth="1"/>
    <col min="7" max="7" width="13.90625" style="446" customWidth="1"/>
    <col min="8" max="10" width="13.08984375" style="362" customWidth="1"/>
    <col min="11" max="11" width="13.08984375" style="448" customWidth="1"/>
    <col min="12" max="12" width="13.08984375" style="362" customWidth="1"/>
    <col min="13" max="13" width="14.08984375" style="448" customWidth="1"/>
    <col min="14" max="14" width="16.453125" style="448" customWidth="1"/>
    <col min="15" max="15" width="7.7265625" style="362" customWidth="1"/>
    <col min="16" max="16384" width="9.1796875" style="362"/>
  </cols>
  <sheetData>
    <row r="1" spans="1:15" ht="14" thickBot="1"/>
    <row r="2" spans="1:15" ht="15.75" customHeight="1" thickBot="1">
      <c r="B2" s="518" t="s">
        <v>1017</v>
      </c>
      <c r="C2" s="519"/>
      <c r="D2" s="519"/>
      <c r="E2" s="519"/>
      <c r="F2" s="519"/>
      <c r="G2" s="519"/>
      <c r="H2" s="524" t="s">
        <v>1035</v>
      </c>
      <c r="I2" s="525"/>
      <c r="J2" s="525"/>
      <c r="K2" s="525"/>
      <c r="L2" s="525"/>
      <c r="M2" s="525"/>
      <c r="N2" s="525"/>
      <c r="O2" s="526"/>
    </row>
    <row r="3" spans="1:15" ht="82" customHeight="1" thickBot="1">
      <c r="A3" s="449" t="s">
        <v>1019</v>
      </c>
      <c r="B3" s="366" t="s">
        <v>2</v>
      </c>
      <c r="C3" s="367" t="s">
        <v>1045</v>
      </c>
      <c r="D3" s="367" t="s">
        <v>1047</v>
      </c>
      <c r="E3" s="368" t="s">
        <v>1038</v>
      </c>
      <c r="F3" s="367" t="s">
        <v>1039</v>
      </c>
      <c r="G3" s="367" t="s">
        <v>1040</v>
      </c>
      <c r="H3" s="369" t="s">
        <v>1034</v>
      </c>
      <c r="I3" s="370" t="s">
        <v>1046</v>
      </c>
      <c r="J3" s="370" t="s">
        <v>1048</v>
      </c>
      <c r="K3" s="371" t="s">
        <v>1041</v>
      </c>
      <c r="L3" s="370" t="s">
        <v>1042</v>
      </c>
      <c r="M3" s="372" t="s">
        <v>1043</v>
      </c>
      <c r="N3" s="374" t="s">
        <v>1028</v>
      </c>
      <c r="O3" s="374" t="s">
        <v>1016</v>
      </c>
    </row>
    <row r="4" spans="1:15" ht="15" customHeight="1">
      <c r="A4" s="450" t="s">
        <v>639</v>
      </c>
      <c r="B4" s="451">
        <v>9.1756796133069347</v>
      </c>
      <c r="C4" s="392">
        <v>14882.884678996978</v>
      </c>
      <c r="D4" s="452">
        <v>19.590241536505005</v>
      </c>
      <c r="E4" s="452">
        <v>2.891694824826605</v>
      </c>
      <c r="F4" s="453">
        <v>9.4504250400142258</v>
      </c>
      <c r="G4" s="381">
        <v>25.546901692610739</v>
      </c>
      <c r="H4" s="382">
        <v>102.38589913433196</v>
      </c>
      <c r="I4" s="383">
        <v>94.944381830529267</v>
      </c>
      <c r="J4" s="383">
        <v>119.23865752942299</v>
      </c>
      <c r="K4" s="384">
        <v>98.545770747619116</v>
      </c>
      <c r="L4" s="383">
        <v>113.45298419471091</v>
      </c>
      <c r="M4" s="385">
        <v>101.07310503914169</v>
      </c>
      <c r="N4" s="454">
        <v>102.85692638289659</v>
      </c>
      <c r="O4" s="387">
        <v>5</v>
      </c>
    </row>
    <row r="5" spans="1:15" ht="15" customHeight="1">
      <c r="A5" s="455" t="s">
        <v>637</v>
      </c>
      <c r="B5" s="456">
        <v>11.175064971817225</v>
      </c>
      <c r="C5" s="392">
        <v>14174.079601453866</v>
      </c>
      <c r="D5" s="393">
        <v>18.02509402837746</v>
      </c>
      <c r="E5" s="394">
        <v>2.9829904064630144</v>
      </c>
      <c r="F5" s="395">
        <v>8.4884427859126497</v>
      </c>
      <c r="G5" s="396">
        <v>28.213832178763454</v>
      </c>
      <c r="H5" s="397">
        <v>83.38745693889733</v>
      </c>
      <c r="I5" s="398">
        <v>90.272729792720838</v>
      </c>
      <c r="J5" s="398">
        <v>122.58686958268754</v>
      </c>
      <c r="K5" s="399">
        <v>97.331041119283242</v>
      </c>
      <c r="L5" s="398">
        <v>127.11784131755678</v>
      </c>
      <c r="M5" s="400">
        <v>95.493604861154537</v>
      </c>
      <c r="N5" s="401">
        <v>93.074740870320667</v>
      </c>
      <c r="O5" s="402">
        <v>11</v>
      </c>
    </row>
    <row r="6" spans="1:15" ht="15" customHeight="1">
      <c r="A6" s="455" t="s">
        <v>633</v>
      </c>
      <c r="B6" s="456">
        <v>10.68033157912337</v>
      </c>
      <c r="C6" s="392">
        <v>14777.817597468147</v>
      </c>
      <c r="D6" s="403">
        <v>16.79745064857492</v>
      </c>
      <c r="E6" s="394">
        <v>3.7524895642921452</v>
      </c>
      <c r="F6" s="395">
        <v>11.596834092707283</v>
      </c>
      <c r="G6" s="396">
        <v>27.896098636439259</v>
      </c>
      <c r="H6" s="397">
        <v>92.497949658609059</v>
      </c>
      <c r="I6" s="398">
        <v>93.553684871978859</v>
      </c>
      <c r="J6" s="398">
        <v>140.61772180233217</v>
      </c>
      <c r="K6" s="399">
        <v>76.085497064391831</v>
      </c>
      <c r="L6" s="398">
        <v>92.035359133625391</v>
      </c>
      <c r="M6" s="400">
        <v>104.27187851345654</v>
      </c>
      <c r="N6" s="401">
        <v>98.302020666496134</v>
      </c>
      <c r="O6" s="402">
        <v>8</v>
      </c>
    </row>
    <row r="7" spans="1:15" ht="15" customHeight="1">
      <c r="A7" s="455" t="s">
        <v>632</v>
      </c>
      <c r="B7" s="456">
        <v>8.2669088514880809</v>
      </c>
      <c r="C7" s="392">
        <v>15886.427615956753</v>
      </c>
      <c r="D7" s="403">
        <v>24.511874024729032</v>
      </c>
      <c r="E7" s="394">
        <v>2.7787030736212959</v>
      </c>
      <c r="F7" s="395">
        <v>8.4735562212398214</v>
      </c>
      <c r="G7" s="396">
        <v>20.952512404813501</v>
      </c>
      <c r="H7" s="397">
        <v>114.00156277648519</v>
      </c>
      <c r="I7" s="398">
        <v>105.72709006579528</v>
      </c>
      <c r="J7" s="398">
        <v>95.921915251694486</v>
      </c>
      <c r="K7" s="399">
        <v>106.30880886326248</v>
      </c>
      <c r="L7" s="398">
        <v>125.36195145611494</v>
      </c>
      <c r="M7" s="400">
        <v>101.25093797745683</v>
      </c>
      <c r="N7" s="401">
        <v>109.72329220814736</v>
      </c>
      <c r="O7" s="402">
        <v>2</v>
      </c>
    </row>
    <row r="8" spans="1:15" ht="15" customHeight="1">
      <c r="A8" s="455" t="s">
        <v>640</v>
      </c>
      <c r="B8" s="456">
        <v>10.791774200216153</v>
      </c>
      <c r="C8" s="392">
        <v>12866.930967038945</v>
      </c>
      <c r="D8" s="393">
        <v>27.410921632994334</v>
      </c>
      <c r="E8" s="394">
        <v>3.0138947355623471</v>
      </c>
      <c r="F8" s="395">
        <v>17.754346910955459</v>
      </c>
      <c r="G8" s="396">
        <v>31.35927803729113</v>
      </c>
      <c r="H8" s="397">
        <v>93.978503174074277</v>
      </c>
      <c r="I8" s="398">
        <v>85.266274797002069</v>
      </c>
      <c r="J8" s="398">
        <v>84.066688950642373</v>
      </c>
      <c r="K8" s="399">
        <v>95.959680291944167</v>
      </c>
      <c r="L8" s="398">
        <v>60.121470962575209</v>
      </c>
      <c r="M8" s="400">
        <v>96.461252432910882</v>
      </c>
      <c r="N8" s="401">
        <v>79.238215137185733</v>
      </c>
      <c r="O8" s="402">
        <v>12</v>
      </c>
    </row>
    <row r="9" spans="1:15" ht="15" customHeight="1">
      <c r="A9" s="455" t="s">
        <v>638</v>
      </c>
      <c r="B9" s="456">
        <v>9.5587233985645312</v>
      </c>
      <c r="C9" s="392">
        <v>15006.650532309977</v>
      </c>
      <c r="D9" s="403">
        <v>14.974697627549087</v>
      </c>
      <c r="E9" s="394">
        <v>5.0631344392176283</v>
      </c>
      <c r="F9" s="395">
        <v>8.6621094330279753</v>
      </c>
      <c r="G9" s="396">
        <v>25.674258267771588</v>
      </c>
      <c r="H9" s="397">
        <v>103.99068146889196</v>
      </c>
      <c r="I9" s="398">
        <v>84.096130315512099</v>
      </c>
      <c r="J9" s="398">
        <v>144.48108378896893</v>
      </c>
      <c r="K9" s="399">
        <v>55.219786619480139</v>
      </c>
      <c r="L9" s="398">
        <v>122.19578974862389</v>
      </c>
      <c r="M9" s="400">
        <v>99.088744686392985</v>
      </c>
      <c r="N9" s="401">
        <v>94.304335631263967</v>
      </c>
      <c r="O9" s="402">
        <v>10</v>
      </c>
    </row>
    <row r="10" spans="1:15" ht="15" customHeight="1">
      <c r="A10" s="455" t="s">
        <v>642</v>
      </c>
      <c r="B10" s="456">
        <v>10.182664143787955</v>
      </c>
      <c r="C10" s="392">
        <v>16266.878679520374</v>
      </c>
      <c r="D10" s="403">
        <v>25.46556327692555</v>
      </c>
      <c r="E10" s="394">
        <v>2.6457354013222392</v>
      </c>
      <c r="F10" s="395">
        <v>8.0282031623136678</v>
      </c>
      <c r="G10" s="396">
        <v>22.994310000039484</v>
      </c>
      <c r="H10" s="397">
        <v>87.3696682426515</v>
      </c>
      <c r="I10" s="398">
        <v>111.05753224533264</v>
      </c>
      <c r="J10" s="398">
        <v>98.747978113928582</v>
      </c>
      <c r="K10" s="399">
        <v>109.00726911323406</v>
      </c>
      <c r="L10" s="398">
        <v>131.76752510496888</v>
      </c>
      <c r="M10" s="400">
        <v>92.4866145910201</v>
      </c>
      <c r="N10" s="401">
        <v>98.705878838089745</v>
      </c>
      <c r="O10" s="402">
        <v>7</v>
      </c>
    </row>
    <row r="11" spans="1:15" ht="15" customHeight="1">
      <c r="A11" s="455" t="s">
        <v>634</v>
      </c>
      <c r="B11" s="456">
        <v>9.5976372450607972</v>
      </c>
      <c r="C11" s="392">
        <v>15758.636859806846</v>
      </c>
      <c r="D11" s="403">
        <v>24.162849089245885</v>
      </c>
      <c r="E11" s="394">
        <v>3.002580242106299</v>
      </c>
      <c r="F11" s="395">
        <v>9.630546343801214</v>
      </c>
      <c r="G11" s="396">
        <v>22.135397334793758</v>
      </c>
      <c r="H11" s="397">
        <v>94.837458989565903</v>
      </c>
      <c r="I11" s="398">
        <v>102.90382705546868</v>
      </c>
      <c r="J11" s="398">
        <v>96.406351161922458</v>
      </c>
      <c r="K11" s="399">
        <v>95.946084224516738</v>
      </c>
      <c r="L11" s="398">
        <v>111.93641383338741</v>
      </c>
      <c r="M11" s="400">
        <v>99.117725556113498</v>
      </c>
      <c r="N11" s="401">
        <v>97.461336243362396</v>
      </c>
      <c r="O11" s="402">
        <v>9</v>
      </c>
    </row>
    <row r="12" spans="1:15" ht="15" customHeight="1">
      <c r="A12" s="455" t="s">
        <v>641</v>
      </c>
      <c r="B12" s="456">
        <v>7.8855156247306795</v>
      </c>
      <c r="C12" s="392">
        <v>15416.137886395354</v>
      </c>
      <c r="D12" s="393">
        <v>17.686560011304472</v>
      </c>
      <c r="E12" s="394">
        <v>3.8246523043359693</v>
      </c>
      <c r="F12" s="395">
        <v>7.6949890919007364</v>
      </c>
      <c r="G12" s="396">
        <v>24.374091434043205</v>
      </c>
      <c r="H12" s="397">
        <v>121.23903640381138</v>
      </c>
      <c r="I12" s="398">
        <v>91.4632123730876</v>
      </c>
      <c r="J12" s="398">
        <v>129.88895850896859</v>
      </c>
      <c r="K12" s="399">
        <v>75.293437657872616</v>
      </c>
      <c r="L12" s="398">
        <v>140.42293352266535</v>
      </c>
      <c r="M12" s="400">
        <v>107.12006007470352</v>
      </c>
      <c r="N12" s="401">
        <v>112.70180106465071</v>
      </c>
      <c r="O12" s="402">
        <v>1</v>
      </c>
    </row>
    <row r="13" spans="1:15" ht="15" customHeight="1">
      <c r="A13" s="455" t="s">
        <v>635</v>
      </c>
      <c r="B13" s="456">
        <v>8.6890625994826696</v>
      </c>
      <c r="C13" s="392">
        <v>15207.543473599642</v>
      </c>
      <c r="D13" s="403">
        <v>16.93415304286022</v>
      </c>
      <c r="E13" s="394">
        <v>3.1727188362479359</v>
      </c>
      <c r="F13" s="395">
        <v>15.101460716136577</v>
      </c>
      <c r="G13" s="396">
        <v>29.167347205827301</v>
      </c>
      <c r="H13" s="397">
        <v>113.62017156640995</v>
      </c>
      <c r="I13" s="398">
        <v>93.802110592470214</v>
      </c>
      <c r="J13" s="398">
        <v>123.72156353540559</v>
      </c>
      <c r="K13" s="399">
        <v>88.673987776547548</v>
      </c>
      <c r="L13" s="398">
        <v>71.375195540871402</v>
      </c>
      <c r="M13" s="400">
        <v>104.54890751119707</v>
      </c>
      <c r="N13" s="401">
        <v>101.73712503956122</v>
      </c>
      <c r="O13" s="402">
        <v>6</v>
      </c>
    </row>
    <row r="14" spans="1:15" ht="15" customHeight="1">
      <c r="A14" s="455" t="s">
        <v>643</v>
      </c>
      <c r="B14" s="456">
        <v>9.6389740349660524</v>
      </c>
      <c r="C14" s="392">
        <v>15933.206804660778</v>
      </c>
      <c r="D14" s="403">
        <v>22.140334024727611</v>
      </c>
      <c r="E14" s="394">
        <v>2.6810645862178695</v>
      </c>
      <c r="F14" s="395">
        <v>9.6497597536843021</v>
      </c>
      <c r="G14" s="396">
        <v>22.904645599804748</v>
      </c>
      <c r="H14" s="397">
        <v>99.717244611984469</v>
      </c>
      <c r="I14" s="398">
        <v>106.98405033382457</v>
      </c>
      <c r="J14" s="398">
        <v>104.43817941378703</v>
      </c>
      <c r="K14" s="399">
        <v>108.48889053730964</v>
      </c>
      <c r="L14" s="398">
        <v>111.21979903397171</v>
      </c>
      <c r="M14" s="400">
        <v>101.00067352549054</v>
      </c>
      <c r="N14" s="401">
        <v>105.81980569145882</v>
      </c>
      <c r="O14" s="402">
        <v>4</v>
      </c>
    </row>
    <row r="15" spans="1:15" ht="15" customHeight="1" thickBot="1">
      <c r="A15" s="455" t="s">
        <v>636</v>
      </c>
      <c r="B15" s="456">
        <v>9.3051898528791188</v>
      </c>
      <c r="C15" s="392">
        <v>15623.206417639269</v>
      </c>
      <c r="D15" s="403">
        <v>21.603838482748532</v>
      </c>
      <c r="E15" s="394">
        <v>2.7229722207088018</v>
      </c>
      <c r="F15" s="395">
        <v>7.8988068193931538</v>
      </c>
      <c r="G15" s="396">
        <v>23.413949964187296</v>
      </c>
      <c r="H15" s="424">
        <v>100.93811206139974</v>
      </c>
      <c r="I15" s="425">
        <v>99.549480238745616</v>
      </c>
      <c r="J15" s="425">
        <v>100.47132702598215</v>
      </c>
      <c r="K15" s="426">
        <v>107.80679884742204</v>
      </c>
      <c r="L15" s="425">
        <v>133.74212037299588</v>
      </c>
      <c r="M15" s="427">
        <v>101.733754124941</v>
      </c>
      <c r="N15" s="428">
        <v>106.07452222656664</v>
      </c>
      <c r="O15" s="429">
        <v>3</v>
      </c>
    </row>
    <row r="16" spans="1:15" ht="25.5" customHeight="1" thickBot="1">
      <c r="A16" s="457" t="s">
        <v>1036</v>
      </c>
      <c r="B16" s="458">
        <v>9.5629936448183628</v>
      </c>
      <c r="C16" s="459">
        <v>15223.905391131739</v>
      </c>
      <c r="D16" s="460">
        <v>23.072746919419348</v>
      </c>
      <c r="E16" s="461">
        <v>2.9021586902979668</v>
      </c>
      <c r="F16" s="462">
        <v>10.700276307528855</v>
      </c>
      <c r="G16" s="463">
        <v>24.574152050227696</v>
      </c>
      <c r="H16" s="436"/>
      <c r="I16" s="436"/>
      <c r="J16" s="436"/>
      <c r="K16" s="437"/>
      <c r="L16" s="436"/>
      <c r="M16" s="437"/>
      <c r="N16" s="438"/>
      <c r="O16" s="439"/>
    </row>
    <row r="17" spans="1:15" ht="9" customHeight="1">
      <c r="A17" s="464"/>
      <c r="B17" s="465"/>
      <c r="C17" s="466"/>
      <c r="D17" s="467"/>
      <c r="E17" s="468"/>
      <c r="F17" s="465"/>
      <c r="G17" s="469"/>
      <c r="H17" s="436"/>
      <c r="I17" s="436"/>
      <c r="J17" s="436"/>
      <c r="K17" s="437"/>
      <c r="L17" s="436"/>
      <c r="M17" s="437"/>
      <c r="N17" s="438"/>
      <c r="O17" s="439"/>
    </row>
    <row r="18" spans="1:15" ht="12.75" customHeight="1">
      <c r="A18" s="527"/>
      <c r="B18" s="527"/>
      <c r="C18" s="527"/>
      <c r="D18" s="527"/>
      <c r="E18" s="527"/>
      <c r="F18" s="527"/>
      <c r="G18" s="527"/>
      <c r="H18" s="527"/>
      <c r="I18" s="527"/>
      <c r="J18" s="527"/>
      <c r="K18" s="527"/>
      <c r="L18" s="527"/>
      <c r="M18" s="527"/>
      <c r="N18" s="527"/>
      <c r="O18" s="527"/>
    </row>
    <row r="19" spans="1:15" ht="15.75" customHeight="1">
      <c r="A19" s="464"/>
      <c r="B19" s="465"/>
      <c r="C19" s="466"/>
      <c r="D19" s="467"/>
      <c r="E19" s="468"/>
      <c r="F19" s="465"/>
      <c r="G19" s="469"/>
      <c r="H19" s="436"/>
      <c r="I19" s="436"/>
      <c r="J19" s="436"/>
      <c r="K19" s="437"/>
      <c r="L19" s="436"/>
      <c r="M19" s="437"/>
      <c r="N19" s="438"/>
      <c r="O19" s="439"/>
    </row>
    <row r="20" spans="1:15" ht="15.75" customHeight="1">
      <c r="A20" s="464"/>
      <c r="B20" s="465"/>
      <c r="C20" s="466"/>
      <c r="D20" s="467"/>
      <c r="E20" s="468"/>
      <c r="F20" s="465"/>
      <c r="G20" s="469"/>
      <c r="H20" s="436"/>
      <c r="I20" s="436"/>
      <c r="J20" s="436"/>
      <c r="K20" s="437"/>
      <c r="L20" s="436"/>
      <c r="M20" s="437"/>
      <c r="N20" s="438"/>
      <c r="O20" s="439"/>
    </row>
    <row r="21" spans="1:15" ht="15.75" customHeight="1">
      <c r="A21" s="464"/>
      <c r="B21" s="465"/>
      <c r="C21" s="466"/>
      <c r="D21" s="467"/>
      <c r="E21" s="468"/>
      <c r="F21" s="465"/>
      <c r="G21" s="469"/>
      <c r="H21" s="436"/>
      <c r="I21" s="436"/>
      <c r="J21" s="436"/>
      <c r="K21" s="437"/>
      <c r="L21" s="436"/>
      <c r="M21" s="437"/>
      <c r="N21" s="438"/>
      <c r="O21" s="439"/>
    </row>
    <row r="22" spans="1:15" ht="15" customHeight="1">
      <c r="B22" s="470"/>
      <c r="C22" s="470"/>
      <c r="D22" s="470"/>
      <c r="E22" s="470"/>
      <c r="F22" s="470"/>
      <c r="G22" s="470"/>
    </row>
    <row r="23" spans="1:15" ht="15" customHeight="1"/>
    <row r="24" spans="1:15" ht="15" customHeight="1"/>
    <row r="25" spans="1:15">
      <c r="B25" s="362"/>
      <c r="C25" s="362"/>
      <c r="D25" s="362"/>
      <c r="E25" s="362"/>
      <c r="F25" s="362"/>
      <c r="G25" s="362"/>
      <c r="K25" s="362"/>
      <c r="M25" s="362"/>
      <c r="N25" s="362"/>
    </row>
    <row r="26" spans="1:15">
      <c r="D26" s="362"/>
    </row>
  </sheetData>
  <sortState xmlns:xlrd2="http://schemas.microsoft.com/office/spreadsheetml/2017/richdata2" ref="A4:O15">
    <sortCondition ref="A4:A15"/>
  </sortState>
  <mergeCells count="3">
    <mergeCell ref="B2:G2"/>
    <mergeCell ref="A18:O18"/>
    <mergeCell ref="H2:O2"/>
  </mergeCells>
  <conditionalFormatting sqref="H4:N15">
    <cfRule type="cellIs" dxfId="195" priority="17" operator="greaterThanOrEqual">
      <formula>110</formula>
    </cfRule>
    <cfRule type="cellIs" dxfId="194" priority="18" operator="between">
      <formula>100.0001</formula>
      <formula>110</formula>
    </cfRule>
    <cfRule type="cellIs" dxfId="193" priority="19" operator="between">
      <formula>90.0001</formula>
      <formula>100</formula>
    </cfRule>
    <cfRule type="cellIs" dxfId="192" priority="20" operator="lessThanOrEqual">
      <formula>90</formula>
    </cfRule>
  </conditionalFormatting>
  <pageMargins left="0.23622047244094491" right="0.23622047244094491" top="0.55118110236220474" bottom="0.55118110236220474" header="0.31496062992125984" footer="0.31496062992125984"/>
  <pageSetup paperSize="8" scale="98" fitToHeight="5" orientation="landscape" r:id="rId1"/>
  <headerFooter>
    <oddHeader>&amp;L&amp;"Arial Rounded MT Bold,Negreta"&amp;16&amp;K08-017Annex 3: Valors globals de les comarques a l'Índex de vulnerabilitat social. 2023</oddHeader>
    <oddFooter>&amp;L&amp;"Segoe UI,Normal"Les comarques apareixen per ordre alfabètic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U60"/>
  <sheetViews>
    <sheetView workbookViewId="0">
      <selection activeCell="B351" sqref="B351"/>
    </sheetView>
  </sheetViews>
  <sheetFormatPr defaultColWidth="9.1796875" defaultRowHeight="14.5"/>
  <cols>
    <col min="1" max="1" width="9.1796875" style="10"/>
    <col min="2" max="2" width="19.26953125" style="10" customWidth="1"/>
    <col min="3" max="16384" width="9.1796875" style="10"/>
  </cols>
  <sheetData>
    <row r="1" spans="1:21" ht="48" thickTop="1" thickBot="1">
      <c r="A1" s="571" t="s">
        <v>723</v>
      </c>
      <c r="B1" s="572"/>
      <c r="C1" s="242" t="s">
        <v>760</v>
      </c>
      <c r="D1" s="243" t="s">
        <v>761</v>
      </c>
      <c r="E1" s="243" t="s">
        <v>762</v>
      </c>
      <c r="F1" s="243" t="s">
        <v>763</v>
      </c>
      <c r="G1" s="243" t="s">
        <v>764</v>
      </c>
      <c r="H1" s="244" t="s">
        <v>765</v>
      </c>
      <c r="I1" s="205" t="s">
        <v>746</v>
      </c>
      <c r="J1" s="206" t="s">
        <v>747</v>
      </c>
      <c r="K1" s="206" t="s">
        <v>748</v>
      </c>
      <c r="L1" s="206" t="s">
        <v>749</v>
      </c>
      <c r="M1" s="206" t="s">
        <v>750</v>
      </c>
      <c r="N1" s="207" t="s">
        <v>751</v>
      </c>
      <c r="O1" s="234" t="s">
        <v>752</v>
      </c>
      <c r="P1" s="235" t="s">
        <v>753</v>
      </c>
      <c r="Q1" s="235" t="s">
        <v>754</v>
      </c>
      <c r="R1" s="235" t="s">
        <v>755</v>
      </c>
      <c r="S1" s="235" t="s">
        <v>756</v>
      </c>
      <c r="T1" s="236" t="s">
        <v>757</v>
      </c>
      <c r="U1" s="236" t="s">
        <v>758</v>
      </c>
    </row>
    <row r="2" spans="1:21" ht="15" thickTop="1">
      <c r="A2" s="573" t="s">
        <v>766</v>
      </c>
      <c r="B2" s="245" t="s">
        <v>767</v>
      </c>
      <c r="C2" s="248">
        <v>10.230008422234699</v>
      </c>
      <c r="D2" s="249">
        <v>18614.583604716459</v>
      </c>
      <c r="E2" s="249">
        <v>25.657767827063445</v>
      </c>
      <c r="F2" s="249">
        <v>21.084540707467713</v>
      </c>
      <c r="G2" s="249">
        <v>3.6719348680516548</v>
      </c>
      <c r="H2" s="250">
        <v>83.547000280741145</v>
      </c>
      <c r="I2" s="211">
        <f>C$8*100/C2</f>
        <v>132.94221704100164</v>
      </c>
      <c r="J2" s="249">
        <f>D2*100/$D$8</f>
        <v>91.733607356182034</v>
      </c>
      <c r="K2" s="249">
        <f t="shared" ref="K2:M6" si="0">E$8*100/E2</f>
        <v>123.5493290517786</v>
      </c>
      <c r="L2" s="249">
        <f>F$8*100/F2</f>
        <v>110.93435861145289</v>
      </c>
      <c r="M2" s="249">
        <f>G$8*100/G2</f>
        <v>331.16055804258178</v>
      </c>
      <c r="N2" s="250">
        <f t="shared" ref="N2:N6" si="1">H2*100/$H$8</f>
        <v>100.1882723117174</v>
      </c>
      <c r="O2" s="231">
        <f t="shared" ref="O2:T2" si="2">(((I2-I$8)/I$9)*20)+100</f>
        <v>136.40384145703857</v>
      </c>
      <c r="P2" s="228">
        <f t="shared" si="2"/>
        <v>72.108637381953287</v>
      </c>
      <c r="Q2" s="212">
        <f t="shared" si="2"/>
        <v>135.74376156495276</v>
      </c>
      <c r="R2" s="212">
        <f t="shared" si="2"/>
        <v>116.24221054428872</v>
      </c>
      <c r="S2" s="212">
        <f t="shared" si="2"/>
        <v>134.83394736867291</v>
      </c>
      <c r="T2" s="213">
        <f t="shared" si="2"/>
        <v>93.920687401767367</v>
      </c>
      <c r="U2" s="213">
        <f>O2*(1/6)+P2*(1/6)+Q2*(1/6)+R2*(1/6)+S2*(1/6)+T2*(1/6)</f>
        <v>114.87551428644559</v>
      </c>
    </row>
    <row r="3" spans="1:21">
      <c r="A3" s="574"/>
      <c r="B3" s="246" t="s">
        <v>768</v>
      </c>
      <c r="C3" s="251">
        <v>12.064077554983175</v>
      </c>
      <c r="D3" s="252">
        <v>19514.774641018932</v>
      </c>
      <c r="E3" s="252">
        <v>28.929739769205881</v>
      </c>
      <c r="F3" s="252">
        <v>21.417843941321728</v>
      </c>
      <c r="G3" s="252">
        <v>5.6441874105041023</v>
      </c>
      <c r="H3" s="253">
        <v>85.24085091479769</v>
      </c>
      <c r="I3" s="251">
        <f t="shared" ref="I3:I5" si="3">C$8*100/C3</f>
        <v>112.73137078252948</v>
      </c>
      <c r="J3" s="252">
        <f t="shared" ref="J3:J5" si="4">D3*100/$D$8</f>
        <v>96.169794209634006</v>
      </c>
      <c r="K3" s="252">
        <f t="shared" si="0"/>
        <v>109.57582146571158</v>
      </c>
      <c r="L3" s="252">
        <f t="shared" si="0"/>
        <v>109.20800461559702</v>
      </c>
      <c r="M3" s="252">
        <f t="shared" si="0"/>
        <v>215.44288159832644</v>
      </c>
      <c r="N3" s="253">
        <f t="shared" si="1"/>
        <v>102.21951182971301</v>
      </c>
      <c r="O3" s="251">
        <f t="shared" ref="O3:O6" si="5">(((I3-I$8)/I$9)*20)+100</f>
        <v>107.46025821974395</v>
      </c>
      <c r="P3" s="252">
        <f>(((J3-J$8)/J$9)*20)+100</f>
        <v>89.224674524640974</v>
      </c>
      <c r="Q3" s="252">
        <f t="shared" ref="Q3:Q7" si="6">(((K3-K$8)/K$9)*20)+100</f>
        <v>107.86165299210835</v>
      </c>
      <c r="R3" s="252">
        <f t="shared" ref="R3:R7" si="7">(((L3-L$8)/L$9)*20)+100</f>
        <v>112.25567771816597</v>
      </c>
      <c r="S3" s="252">
        <f t="shared" ref="S3:S7" si="8">(((M3-M$8)/M$9)*20)+100</f>
        <v>110.89712930665206</v>
      </c>
      <c r="T3" s="253">
        <f t="shared" ref="T3:T7" si="9">(((N3-N$8)/N$9)*20)+100</f>
        <v>119.28870593624396</v>
      </c>
      <c r="U3" s="253">
        <f t="shared" ref="U3:U6" si="10">O3*(1/6)+P3*(1/6)+Q3*(1/6)+R3*(1/6)+S3*(1/6)+T3*(1/6)</f>
        <v>107.83134978292586</v>
      </c>
    </row>
    <row r="4" spans="1:21">
      <c r="A4" s="574"/>
      <c r="B4" s="246" t="s">
        <v>769</v>
      </c>
      <c r="C4" s="251">
        <v>12.770275031048625</v>
      </c>
      <c r="D4" s="252">
        <v>21252.005597767657</v>
      </c>
      <c r="E4" s="252">
        <v>30.167076606132191</v>
      </c>
      <c r="F4" s="252">
        <v>20.437460673625459</v>
      </c>
      <c r="G4" s="252">
        <v>7.8444670118266533</v>
      </c>
      <c r="H4" s="253">
        <v>84.658739065363278</v>
      </c>
      <c r="I4" s="251">
        <f t="shared" si="3"/>
        <v>106.49731479497542</v>
      </c>
      <c r="J4" s="252">
        <f t="shared" si="4"/>
        <v>104.73095603078878</v>
      </c>
      <c r="K4" s="252">
        <f t="shared" si="0"/>
        <v>105.08144496028562</v>
      </c>
      <c r="L4" s="252">
        <f t="shared" si="0"/>
        <v>114.44670340178216</v>
      </c>
      <c r="M4" s="252">
        <f t="shared" si="0"/>
        <v>155.01371835291124</v>
      </c>
      <c r="N4" s="253">
        <f t="shared" si="1"/>
        <v>101.52145229087813</v>
      </c>
      <c r="O4" s="251">
        <f t="shared" si="5"/>
        <v>98.532580671056976</v>
      </c>
      <c r="P4" s="252">
        <f t="shared" ref="P4:P7" si="11">(((J4-J$8)/J$9)*20)+100</f>
        <v>122.25600718850782</v>
      </c>
      <c r="Q4" s="252">
        <f t="shared" si="6"/>
        <v>98.893776249659155</v>
      </c>
      <c r="R4" s="252">
        <f>(((L4-L$8)/L$9)*20)+100</f>
        <v>124.3529907416995</v>
      </c>
      <c r="S4" s="252">
        <f t="shared" si="8"/>
        <v>98.397034846645553</v>
      </c>
      <c r="T4" s="253">
        <f t="shared" si="9"/>
        <v>110.57068565235062</v>
      </c>
      <c r="U4" s="253">
        <f t="shared" si="10"/>
        <v>108.83384589165325</v>
      </c>
    </row>
    <row r="5" spans="1:21">
      <c r="A5" s="574"/>
      <c r="B5" s="246" t="s">
        <v>770</v>
      </c>
      <c r="C5" s="251">
        <v>13.790640060074107</v>
      </c>
      <c r="D5" s="252">
        <v>20675.20714611057</v>
      </c>
      <c r="E5" s="252">
        <v>31.75435809338569</v>
      </c>
      <c r="F5" s="252">
        <v>23.980572784459515</v>
      </c>
      <c r="G5" s="252">
        <v>11.90995623699728</v>
      </c>
      <c r="H5" s="253">
        <v>84.184003742321465</v>
      </c>
      <c r="I5" s="251">
        <f t="shared" si="3"/>
        <v>98.617612676107484</v>
      </c>
      <c r="J5" s="252">
        <f t="shared" si="4"/>
        <v>101.88846415390583</v>
      </c>
      <c r="K5" s="252">
        <f t="shared" si="0"/>
        <v>99.828816903727571</v>
      </c>
      <c r="L5" s="252">
        <f t="shared" si="0"/>
        <v>97.537286578733301</v>
      </c>
      <c r="M5" s="252">
        <f t="shared" si="0"/>
        <v>102.09945156831039</v>
      </c>
      <c r="N5" s="253">
        <f t="shared" si="1"/>
        <v>100.95215702400944</v>
      </c>
      <c r="O5" s="251">
        <f t="shared" si="5"/>
        <v>87.248203399277088</v>
      </c>
      <c r="P5" s="252">
        <f t="shared" si="11"/>
        <v>111.28888651714604</v>
      </c>
      <c r="Q5" s="252">
        <f t="shared" si="6"/>
        <v>88.412918464764118</v>
      </c>
      <c r="R5" s="252">
        <f t="shared" si="7"/>
        <v>85.305411046286821</v>
      </c>
      <c r="S5" s="252">
        <f t="shared" si="8"/>
        <v>87.451436768391872</v>
      </c>
      <c r="T5" s="253">
        <f t="shared" si="9"/>
        <v>103.46079400561575</v>
      </c>
      <c r="U5" s="253">
        <f t="shared" si="10"/>
        <v>93.86127503358027</v>
      </c>
    </row>
    <row r="6" spans="1:21">
      <c r="A6" s="574"/>
      <c r="B6" s="246" t="s">
        <v>771</v>
      </c>
      <c r="C6" s="251">
        <v>13.726307959369917</v>
      </c>
      <c r="D6" s="252">
        <v>21022.482037852638</v>
      </c>
      <c r="E6" s="252">
        <v>31.596545371582746</v>
      </c>
      <c r="F6" s="252">
        <v>23.920235467999841</v>
      </c>
      <c r="G6" s="252">
        <v>12.56367833194461</v>
      </c>
      <c r="H6" s="253">
        <v>84.60671281196683</v>
      </c>
      <c r="I6" s="251">
        <f>C$8*100/C6</f>
        <v>99.079811120777777</v>
      </c>
      <c r="J6" s="252">
        <f>D6*100/$D$8</f>
        <v>103.59985234502582</v>
      </c>
      <c r="K6" s="252">
        <f>E$8*100/E6</f>
        <v>100.32742385979418</v>
      </c>
      <c r="L6" s="252">
        <f t="shared" si="0"/>
        <v>97.783318359431775</v>
      </c>
      <c r="M6" s="252">
        <f t="shared" si="0"/>
        <v>96.786941520794826</v>
      </c>
      <c r="N6" s="253">
        <f t="shared" si="1"/>
        <v>101.45906321137646</v>
      </c>
      <c r="O6" s="251">
        <f t="shared" si="5"/>
        <v>87.910109337523238</v>
      </c>
      <c r="P6" s="252">
        <f t="shared" si="11"/>
        <v>117.89189599632826</v>
      </c>
      <c r="Q6" s="252">
        <f t="shared" si="6"/>
        <v>89.407816359841405</v>
      </c>
      <c r="R6" s="252">
        <f t="shared" si="7"/>
        <v>85.87355279031982</v>
      </c>
      <c r="S6" s="252">
        <f t="shared" si="8"/>
        <v>86.352515753318627</v>
      </c>
      <c r="T6" s="253">
        <f t="shared" si="9"/>
        <v>109.79151248683981</v>
      </c>
      <c r="U6" s="253">
        <f t="shared" si="10"/>
        <v>96.204567120695174</v>
      </c>
    </row>
    <row r="7" spans="1:21" ht="15" thickBot="1">
      <c r="A7" s="575"/>
      <c r="B7" s="247" t="s">
        <v>772</v>
      </c>
      <c r="C7" s="254">
        <v>14.27617435775954</v>
      </c>
      <c r="D7" s="255">
        <v>19409.862529670801</v>
      </c>
      <c r="E7" s="255">
        <v>33.210329297356026</v>
      </c>
      <c r="F7" s="255">
        <v>25.017464155089353</v>
      </c>
      <c r="G7" s="255">
        <v>15.984433625565591</v>
      </c>
      <c r="H7" s="256">
        <v>81.480229395175215</v>
      </c>
      <c r="I7" s="254">
        <f>C$8*100/C7</f>
        <v>95.263616562710169</v>
      </c>
      <c r="J7" s="255">
        <f>D7*100/$D$8</f>
        <v>95.652782030705708</v>
      </c>
      <c r="K7" s="255">
        <f>E$8*100/E7</f>
        <v>95.452230287050284</v>
      </c>
      <c r="L7" s="255">
        <f>F$8*100/F7</f>
        <v>93.494687770909522</v>
      </c>
      <c r="M7" s="255">
        <f>G$8*100/G7</f>
        <v>76.074012284997252</v>
      </c>
      <c r="N7" s="256">
        <f>H7*100/$H$8</f>
        <v>97.709832588050375</v>
      </c>
      <c r="O7" s="254">
        <f>(((I7-I$8)/I$9)*20)+100</f>
        <v>82.44500691536021</v>
      </c>
      <c r="P7" s="255">
        <f t="shared" si="11"/>
        <v>87.229898391423617</v>
      </c>
      <c r="Q7" s="255">
        <f t="shared" si="6"/>
        <v>79.680074368674127</v>
      </c>
      <c r="R7" s="255">
        <f t="shared" si="7"/>
        <v>75.970157159238966</v>
      </c>
      <c r="S7" s="255">
        <f t="shared" si="8"/>
        <v>82.067935956318976</v>
      </c>
      <c r="T7" s="256">
        <f t="shared" si="9"/>
        <v>62.967614517182128</v>
      </c>
      <c r="U7" s="256">
        <f>O7*(1/6)+P7*(1/6)+Q7*(1/6)+R7*(1/6)+S7*(1/6)+T7*(1/6)</f>
        <v>78.393447884699668</v>
      </c>
    </row>
    <row r="8" spans="1:21" ht="15" thickTop="1">
      <c r="C8" s="10">
        <v>13.6</v>
      </c>
      <c r="D8" s="10">
        <v>20292</v>
      </c>
      <c r="E8" s="10">
        <v>31.7</v>
      </c>
      <c r="F8" s="10">
        <v>23.39</v>
      </c>
      <c r="G8" s="10">
        <v>12.16</v>
      </c>
      <c r="H8" s="10">
        <v>83.39</v>
      </c>
      <c r="I8" s="227">
        <f>AVERAGE(I2:I7)</f>
        <v>107.52199049635033</v>
      </c>
      <c r="J8" s="227">
        <f t="shared" ref="J8:N8" si="12">AVERAGE(J2:J7)</f>
        <v>98.962576021040363</v>
      </c>
      <c r="K8" s="227">
        <f t="shared" si="12"/>
        <v>105.63584442139131</v>
      </c>
      <c r="L8" s="227">
        <f t="shared" si="12"/>
        <v>103.90072655631779</v>
      </c>
      <c r="M8" s="227">
        <f t="shared" si="12"/>
        <v>162.76292722798698</v>
      </c>
      <c r="N8" s="227">
        <f t="shared" si="12"/>
        <v>100.67504820929081</v>
      </c>
      <c r="O8" s="227">
        <f>AVERAGE(O2:O7)</f>
        <v>100</v>
      </c>
      <c r="P8" s="227">
        <f t="shared" ref="P8:T8" si="13">AVERAGE(P2:P7)</f>
        <v>99.999999999999986</v>
      </c>
      <c r="Q8" s="227">
        <f t="shared" si="13"/>
        <v>99.999999999999986</v>
      </c>
      <c r="R8" s="227">
        <f t="shared" si="13"/>
        <v>99.999999999999986</v>
      </c>
      <c r="S8" s="227">
        <f t="shared" si="13"/>
        <v>100</v>
      </c>
      <c r="T8" s="227">
        <f t="shared" si="13"/>
        <v>99.999999999999943</v>
      </c>
      <c r="U8" s="10" t="s">
        <v>1014</v>
      </c>
    </row>
    <row r="9" spans="1:21" ht="15" thickBot="1">
      <c r="I9" s="31">
        <f>STDEV(I2:I7)</f>
        <v>13.965683580207104</v>
      </c>
      <c r="J9" s="31">
        <f t="shared" ref="J9:N9" si="14">STDEV(J2:J7)</f>
        <v>5.1836611669742716</v>
      </c>
      <c r="K9" s="31">
        <f t="shared" si="14"/>
        <v>10.023278942164664</v>
      </c>
      <c r="L9" s="31">
        <f t="shared" si="14"/>
        <v>8.6609295402938269</v>
      </c>
      <c r="M9" s="31">
        <f t="shared" si="14"/>
        <v>96.685930556373989</v>
      </c>
      <c r="N9" s="31">
        <f t="shared" si="14"/>
        <v>1.601417560646327</v>
      </c>
      <c r="O9" s="31">
        <f>STDEV(O2:O7)</f>
        <v>20.00000000000011</v>
      </c>
      <c r="P9" s="31">
        <f t="shared" ref="P9:T9" si="15">STDEV(P2:P7)</f>
        <v>20.00000000000011</v>
      </c>
      <c r="Q9" s="31">
        <f t="shared" si="15"/>
        <v>20</v>
      </c>
      <c r="R9" s="31">
        <f t="shared" si="15"/>
        <v>19.99999999999989</v>
      </c>
      <c r="S9" s="31">
        <f t="shared" si="15"/>
        <v>20.000000000000036</v>
      </c>
      <c r="T9" s="31">
        <f t="shared" si="15"/>
        <v>19.999999999999964</v>
      </c>
      <c r="U9" t="s">
        <v>1015</v>
      </c>
    </row>
    <row r="10" spans="1:21" ht="25" thickTop="1" thickBot="1">
      <c r="A10" s="571" t="s">
        <v>723</v>
      </c>
      <c r="B10" s="572"/>
      <c r="C10" s="205" t="s">
        <v>746</v>
      </c>
      <c r="E10" s="10" t="s">
        <v>727</v>
      </c>
      <c r="N10" s="10" t="s">
        <v>729</v>
      </c>
    </row>
    <row r="11" spans="1:21" ht="15.75" customHeight="1" thickTop="1">
      <c r="A11" s="257" t="s">
        <v>766</v>
      </c>
      <c r="B11" s="245" t="s">
        <v>767</v>
      </c>
      <c r="C11" s="211">
        <v>132.94221704100164</v>
      </c>
    </row>
    <row r="12" spans="1:21">
      <c r="A12" s="258"/>
      <c r="B12" s="246" t="s">
        <v>768</v>
      </c>
      <c r="C12" s="251">
        <v>112.73137078252948</v>
      </c>
    </row>
    <row r="13" spans="1:21">
      <c r="A13" s="258"/>
      <c r="B13" s="246" t="s">
        <v>769</v>
      </c>
      <c r="C13" s="251">
        <v>106.49731479497542</v>
      </c>
    </row>
    <row r="14" spans="1:21">
      <c r="A14" s="258"/>
      <c r="B14" s="246" t="s">
        <v>770</v>
      </c>
      <c r="C14" s="251">
        <v>98.617612676107484</v>
      </c>
    </row>
    <row r="15" spans="1:21">
      <c r="A15" s="258"/>
      <c r="B15" s="246" t="s">
        <v>771</v>
      </c>
      <c r="C15" s="251">
        <v>99.079811120777777</v>
      </c>
    </row>
    <row r="16" spans="1:21" ht="15" thickBot="1">
      <c r="A16" s="259"/>
      <c r="B16" s="247" t="s">
        <v>772</v>
      </c>
      <c r="C16" s="254">
        <v>95.263616562710169</v>
      </c>
    </row>
    <row r="17" spans="1:14" ht="25" thickTop="1" thickBot="1">
      <c r="A17" s="260" t="s">
        <v>723</v>
      </c>
      <c r="B17" s="261"/>
      <c r="C17" s="206" t="s">
        <v>747</v>
      </c>
    </row>
    <row r="18" spans="1:14" ht="15.75" customHeight="1" thickTop="1">
      <c r="A18" s="257" t="s">
        <v>766</v>
      </c>
      <c r="B18" s="245" t="s">
        <v>767</v>
      </c>
      <c r="C18" s="249">
        <v>91.733607356182034</v>
      </c>
    </row>
    <row r="19" spans="1:14">
      <c r="A19" s="258"/>
      <c r="B19" s="246" t="s">
        <v>768</v>
      </c>
      <c r="C19" s="252">
        <v>96.169794209634006</v>
      </c>
    </row>
    <row r="20" spans="1:14">
      <c r="A20" s="258"/>
      <c r="B20" s="246" t="s">
        <v>769</v>
      </c>
      <c r="C20" s="252">
        <v>104.73095603078878</v>
      </c>
    </row>
    <row r="21" spans="1:14">
      <c r="A21" s="258"/>
      <c r="B21" s="246" t="s">
        <v>770</v>
      </c>
      <c r="C21" s="252">
        <v>101.88846415390583</v>
      </c>
    </row>
    <row r="22" spans="1:14">
      <c r="A22" s="258"/>
      <c r="B22" s="246" t="s">
        <v>771</v>
      </c>
      <c r="C22" s="252">
        <v>103.59985234502582</v>
      </c>
    </row>
    <row r="23" spans="1:14" ht="15" thickBot="1">
      <c r="A23" s="259"/>
      <c r="B23" s="247" t="s">
        <v>772</v>
      </c>
      <c r="C23" s="255">
        <v>95.652782030705708</v>
      </c>
    </row>
    <row r="24" spans="1:14" ht="36.5" thickTop="1" thickBot="1">
      <c r="A24" s="260" t="s">
        <v>723</v>
      </c>
      <c r="B24" s="261"/>
      <c r="C24" s="206" t="s">
        <v>748</v>
      </c>
    </row>
    <row r="25" spans="1:14" ht="15.75" customHeight="1" thickTop="1">
      <c r="A25" s="257" t="s">
        <v>766</v>
      </c>
      <c r="B25" s="245" t="s">
        <v>767</v>
      </c>
      <c r="C25" s="249">
        <v>123.5493290517786</v>
      </c>
      <c r="E25" s="262" t="s">
        <v>730</v>
      </c>
      <c r="N25" s="10" t="s">
        <v>773</v>
      </c>
    </row>
    <row r="26" spans="1:14">
      <c r="A26" s="258"/>
      <c r="B26" s="246" t="s">
        <v>768</v>
      </c>
      <c r="C26" s="252">
        <v>109.57582146571158</v>
      </c>
    </row>
    <row r="27" spans="1:14">
      <c r="A27" s="258"/>
      <c r="B27" s="246" t="s">
        <v>769</v>
      </c>
      <c r="C27" s="252">
        <v>105.08144496028562</v>
      </c>
    </row>
    <row r="28" spans="1:14">
      <c r="A28" s="258"/>
      <c r="B28" s="246" t="s">
        <v>770</v>
      </c>
      <c r="C28" s="252">
        <v>99.828816903727571</v>
      </c>
    </row>
    <row r="29" spans="1:14">
      <c r="A29" s="258"/>
      <c r="B29" s="246" t="s">
        <v>771</v>
      </c>
      <c r="C29" s="252">
        <v>100.32742385979418</v>
      </c>
    </row>
    <row r="30" spans="1:14" ht="15" thickBot="1">
      <c r="A30" s="259"/>
      <c r="B30" s="247" t="s">
        <v>772</v>
      </c>
      <c r="C30" s="255">
        <v>95.452230287050284</v>
      </c>
    </row>
    <row r="31" spans="1:14" ht="25" thickTop="1" thickBot="1">
      <c r="A31" s="260" t="s">
        <v>723</v>
      </c>
      <c r="B31" s="261"/>
      <c r="C31" s="206" t="s">
        <v>749</v>
      </c>
    </row>
    <row r="32" spans="1:14" ht="15.75" customHeight="1" thickTop="1">
      <c r="A32" s="257" t="s">
        <v>766</v>
      </c>
      <c r="B32" s="245" t="s">
        <v>767</v>
      </c>
      <c r="C32" s="249">
        <v>110.93435861145289</v>
      </c>
    </row>
    <row r="33" spans="1:14">
      <c r="A33" s="258"/>
      <c r="B33" s="246" t="s">
        <v>768</v>
      </c>
      <c r="C33" s="252">
        <v>109.20800461559702</v>
      </c>
    </row>
    <row r="34" spans="1:14">
      <c r="A34" s="258"/>
      <c r="B34" s="246" t="s">
        <v>769</v>
      </c>
      <c r="C34" s="252">
        <v>114.44670340178216</v>
      </c>
    </row>
    <row r="35" spans="1:14">
      <c r="A35" s="258"/>
      <c r="B35" s="246" t="s">
        <v>770</v>
      </c>
      <c r="C35" s="252">
        <v>97.537286578733301</v>
      </c>
    </row>
    <row r="36" spans="1:14">
      <c r="A36" s="258"/>
      <c r="B36" s="246" t="s">
        <v>771</v>
      </c>
      <c r="C36" s="252">
        <v>97.783318359431775</v>
      </c>
    </row>
    <row r="37" spans="1:14" ht="15" thickBot="1">
      <c r="A37" s="259"/>
      <c r="B37" s="247" t="s">
        <v>772</v>
      </c>
      <c r="C37" s="255">
        <v>93.494687770909522</v>
      </c>
    </row>
    <row r="38" spans="1:14" ht="25" thickTop="1" thickBot="1">
      <c r="A38" s="260" t="s">
        <v>723</v>
      </c>
      <c r="B38" s="261"/>
      <c r="C38" s="206" t="s">
        <v>750</v>
      </c>
    </row>
    <row r="39" spans="1:14" ht="15.75" customHeight="1" thickTop="1">
      <c r="A39" s="257" t="s">
        <v>766</v>
      </c>
      <c r="B39" s="245" t="s">
        <v>767</v>
      </c>
      <c r="C39" s="249">
        <v>331.16055804258178</v>
      </c>
      <c r="E39" s="10" t="s">
        <v>774</v>
      </c>
      <c r="N39" t="s">
        <v>775</v>
      </c>
    </row>
    <row r="40" spans="1:14">
      <c r="A40" s="258"/>
      <c r="B40" s="246" t="s">
        <v>768</v>
      </c>
      <c r="C40" s="252">
        <v>215.44288159832644</v>
      </c>
    </row>
    <row r="41" spans="1:14">
      <c r="A41" s="258"/>
      <c r="B41" s="246" t="s">
        <v>769</v>
      </c>
      <c r="C41" s="252">
        <v>155.01371835291124</v>
      </c>
    </row>
    <row r="42" spans="1:14">
      <c r="A42" s="258"/>
      <c r="B42" s="246" t="s">
        <v>770</v>
      </c>
      <c r="C42" s="252">
        <v>102.09945156831039</v>
      </c>
    </row>
    <row r="43" spans="1:14">
      <c r="A43" s="258"/>
      <c r="B43" s="246" t="s">
        <v>771</v>
      </c>
      <c r="C43" s="252">
        <v>96.786941520794826</v>
      </c>
    </row>
    <row r="44" spans="1:14" ht="15" thickBot="1">
      <c r="A44" s="259"/>
      <c r="B44" s="247" t="s">
        <v>772</v>
      </c>
      <c r="C44" s="255">
        <v>76.074012284997252</v>
      </c>
    </row>
    <row r="45" spans="1:14" ht="25" thickTop="1" thickBot="1">
      <c r="A45" s="260" t="s">
        <v>723</v>
      </c>
      <c r="B45" s="261"/>
      <c r="C45" s="207" t="s">
        <v>751</v>
      </c>
    </row>
    <row r="46" spans="1:14" ht="15.75" customHeight="1" thickTop="1">
      <c r="A46" s="257" t="s">
        <v>766</v>
      </c>
      <c r="B46" s="245" t="s">
        <v>767</v>
      </c>
      <c r="C46" s="250">
        <v>100.1882723117174</v>
      </c>
    </row>
    <row r="47" spans="1:14">
      <c r="A47" s="258"/>
      <c r="B47" s="246" t="s">
        <v>768</v>
      </c>
      <c r="C47" s="253">
        <v>102.21951182971301</v>
      </c>
    </row>
    <row r="48" spans="1:14">
      <c r="A48" s="258"/>
      <c r="B48" s="246" t="s">
        <v>769</v>
      </c>
      <c r="C48" s="253">
        <v>101.52145229087813</v>
      </c>
    </row>
    <row r="49" spans="1:5">
      <c r="A49" s="258"/>
      <c r="B49" s="246" t="s">
        <v>770</v>
      </c>
      <c r="C49" s="253">
        <v>100.95215702400944</v>
      </c>
    </row>
    <row r="50" spans="1:5">
      <c r="A50" s="258"/>
      <c r="B50" s="246" t="s">
        <v>771</v>
      </c>
      <c r="C50" s="253">
        <v>101.45906321137646</v>
      </c>
    </row>
    <row r="51" spans="1:5" ht="15" thickBot="1">
      <c r="A51" s="259"/>
      <c r="B51" s="247" t="s">
        <v>772</v>
      </c>
      <c r="C51" s="256">
        <v>97.709832588050375</v>
      </c>
    </row>
    <row r="52" spans="1:5" ht="15.5" thickTop="1" thickBot="1"/>
    <row r="53" spans="1:5" ht="15.5" thickTop="1" thickBot="1">
      <c r="A53" s="571" t="s">
        <v>723</v>
      </c>
      <c r="B53" s="572"/>
      <c r="C53" s="236" t="s">
        <v>758</v>
      </c>
      <c r="E53" s="10" t="s">
        <v>737</v>
      </c>
    </row>
    <row r="54" spans="1:5" ht="15.75" customHeight="1" thickTop="1">
      <c r="A54" s="257" t="s">
        <v>766</v>
      </c>
      <c r="B54" s="245" t="s">
        <v>767</v>
      </c>
      <c r="C54" s="213">
        <v>114.87551428644559</v>
      </c>
    </row>
    <row r="55" spans="1:5">
      <c r="A55" s="258"/>
      <c r="B55" s="246" t="s">
        <v>768</v>
      </c>
      <c r="C55" s="253">
        <v>107.83134978292586</v>
      </c>
    </row>
    <row r="56" spans="1:5">
      <c r="A56" s="258"/>
      <c r="B56" s="246" t="s">
        <v>769</v>
      </c>
      <c r="C56" s="253">
        <v>108.83384589165325</v>
      </c>
    </row>
    <row r="57" spans="1:5">
      <c r="A57" s="258"/>
      <c r="B57" s="246" t="s">
        <v>770</v>
      </c>
      <c r="C57" s="253">
        <v>93.86127503358027</v>
      </c>
    </row>
    <row r="58" spans="1:5">
      <c r="A58" s="258"/>
      <c r="B58" s="246" t="s">
        <v>771</v>
      </c>
      <c r="C58" s="253">
        <v>96.204567120695174</v>
      </c>
    </row>
    <row r="59" spans="1:5" ht="15" thickBot="1">
      <c r="A59" s="259"/>
      <c r="B59" s="247" t="s">
        <v>772</v>
      </c>
      <c r="C59" s="256">
        <v>78.393447884699668</v>
      </c>
    </row>
    <row r="60" spans="1:5" ht="15" thickTop="1"/>
  </sheetData>
  <sortState xmlns:xlrd2="http://schemas.microsoft.com/office/spreadsheetml/2017/richdata2" ref="B60:C66">
    <sortCondition descending="1" ref="C60:C66"/>
  </sortState>
  <mergeCells count="4">
    <mergeCell ref="A53:B53"/>
    <mergeCell ref="A1:B1"/>
    <mergeCell ref="A2:A7"/>
    <mergeCell ref="A10:B10"/>
  </mergeCells>
  <pageMargins left="0.7" right="0.7" top="0.75" bottom="0.75" header="0.3" footer="0.3"/>
  <ignoredErrors>
    <ignoredError sqref="J2:J5" formula="1"/>
  </ignoredErrors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BX316"/>
  <sheetViews>
    <sheetView topLeftCell="AE1" zoomScaleNormal="100" workbookViewId="0">
      <selection activeCell="B351" sqref="B351"/>
    </sheetView>
  </sheetViews>
  <sheetFormatPr defaultRowHeight="14.5"/>
  <cols>
    <col min="1" max="1" width="11.7265625" customWidth="1"/>
    <col min="2" max="2" width="33.453125" customWidth="1"/>
    <col min="3" max="3" width="13.54296875" style="53" customWidth="1"/>
  </cols>
  <sheetData>
    <row r="1" spans="1:76" ht="91.5" thickBot="1">
      <c r="A1" s="66" t="s">
        <v>57</v>
      </c>
      <c r="B1" s="67" t="s">
        <v>1</v>
      </c>
      <c r="C1" s="101" t="s">
        <v>705</v>
      </c>
      <c r="D1" s="43" t="s">
        <v>780</v>
      </c>
      <c r="E1" s="43" t="s">
        <v>781</v>
      </c>
      <c r="F1" s="43" t="s">
        <v>782</v>
      </c>
      <c r="G1" s="43" t="s">
        <v>783</v>
      </c>
      <c r="H1" s="43" t="s">
        <v>784</v>
      </c>
      <c r="I1" s="43" t="s">
        <v>785</v>
      </c>
      <c r="J1" s="43" t="s">
        <v>786</v>
      </c>
      <c r="K1" s="43" t="s">
        <v>787</v>
      </c>
      <c r="L1" s="43" t="s">
        <v>788</v>
      </c>
      <c r="M1" s="43" t="s">
        <v>789</v>
      </c>
      <c r="N1" s="43" t="s">
        <v>790</v>
      </c>
      <c r="O1" s="43" t="s">
        <v>791</v>
      </c>
      <c r="P1" s="43" t="s">
        <v>792</v>
      </c>
      <c r="Q1" s="43" t="s">
        <v>793</v>
      </c>
      <c r="R1" s="43" t="s">
        <v>794</v>
      </c>
      <c r="S1" s="43" t="s">
        <v>795</v>
      </c>
      <c r="T1" s="43" t="s">
        <v>796</v>
      </c>
      <c r="U1" s="43" t="s">
        <v>797</v>
      </c>
      <c r="W1" s="101" t="s">
        <v>705</v>
      </c>
      <c r="X1" s="43" t="s">
        <v>780</v>
      </c>
      <c r="Y1" s="101" t="s">
        <v>705</v>
      </c>
      <c r="Z1" s="43" t="s">
        <v>781</v>
      </c>
      <c r="AA1" s="101" t="s">
        <v>705</v>
      </c>
      <c r="AB1" s="43" t="s">
        <v>782</v>
      </c>
      <c r="AC1" s="101" t="s">
        <v>705</v>
      </c>
      <c r="AD1" s="43" t="s">
        <v>783</v>
      </c>
      <c r="AE1" s="101" t="s">
        <v>705</v>
      </c>
      <c r="AF1" s="43" t="s">
        <v>784</v>
      </c>
      <c r="AG1" s="101" t="s">
        <v>705</v>
      </c>
      <c r="AH1" s="43" t="s">
        <v>785</v>
      </c>
      <c r="AI1" s="101" t="s">
        <v>705</v>
      </c>
      <c r="AJ1" s="43" t="s">
        <v>786</v>
      </c>
      <c r="AK1" s="101" t="s">
        <v>705</v>
      </c>
      <c r="AL1" s="43" t="s">
        <v>787</v>
      </c>
      <c r="AM1" s="101" t="s">
        <v>705</v>
      </c>
      <c r="AN1" s="43" t="s">
        <v>788</v>
      </c>
      <c r="AO1" s="101" t="s">
        <v>705</v>
      </c>
      <c r="AP1" s="43" t="s">
        <v>789</v>
      </c>
      <c r="AQ1" s="101" t="s">
        <v>705</v>
      </c>
      <c r="AR1" s="43" t="s">
        <v>790</v>
      </c>
      <c r="AS1" s="101" t="s">
        <v>705</v>
      </c>
      <c r="AT1" s="43" t="s">
        <v>791</v>
      </c>
      <c r="AU1" s="101" t="s">
        <v>705</v>
      </c>
      <c r="AV1" s="43" t="s">
        <v>792</v>
      </c>
      <c r="AW1" s="101" t="s">
        <v>705</v>
      </c>
      <c r="AX1" s="43" t="s">
        <v>793</v>
      </c>
      <c r="AY1" s="101" t="s">
        <v>705</v>
      </c>
      <c r="AZ1" s="43" t="s">
        <v>794</v>
      </c>
      <c r="BA1" s="101" t="s">
        <v>705</v>
      </c>
      <c r="BB1" s="43" t="s">
        <v>796</v>
      </c>
      <c r="BC1" s="101" t="s">
        <v>705</v>
      </c>
      <c r="BD1" s="43" t="s">
        <v>797</v>
      </c>
    </row>
    <row r="2" spans="1:76">
      <c r="A2" s="99" t="s">
        <v>200</v>
      </c>
      <c r="B2" s="100" t="s">
        <v>608</v>
      </c>
      <c r="C2" s="5">
        <v>131.98151964625094</v>
      </c>
      <c r="W2" s="5">
        <v>124.80900475140598</v>
      </c>
      <c r="X2">
        <v>0.89</v>
      </c>
      <c r="Y2" s="5">
        <v>116.05112159295686</v>
      </c>
      <c r="Z2">
        <v>2.6</v>
      </c>
      <c r="AA2" s="5">
        <v>115.74655082711678</v>
      </c>
      <c r="AB2">
        <v>2.7</v>
      </c>
      <c r="AC2" s="5">
        <v>115.74655082711678</v>
      </c>
      <c r="AD2">
        <v>1.3</v>
      </c>
      <c r="AE2" s="5">
        <v>115.74655082711678</v>
      </c>
      <c r="AF2">
        <v>3.2</v>
      </c>
      <c r="AG2" s="5">
        <v>124.80900475140598</v>
      </c>
      <c r="AH2">
        <v>7.9</v>
      </c>
      <c r="AI2" s="5">
        <v>110.53439786969645</v>
      </c>
      <c r="AJ2">
        <v>0.24</v>
      </c>
      <c r="AK2" s="5">
        <v>115.74655082711678</v>
      </c>
      <c r="AL2">
        <v>7.0000000000000007E-2</v>
      </c>
      <c r="AM2" s="5">
        <v>115.74655082711678</v>
      </c>
      <c r="AN2">
        <v>0.92</v>
      </c>
      <c r="AO2" s="5">
        <v>124.80900475140598</v>
      </c>
      <c r="AP2">
        <v>2.6</v>
      </c>
      <c r="AQ2" s="5">
        <v>115.74655082711678</v>
      </c>
      <c r="AR2">
        <v>0.09</v>
      </c>
      <c r="AS2" s="5">
        <v>116.05112159295686</v>
      </c>
      <c r="AT2">
        <v>10.7</v>
      </c>
      <c r="AU2" s="5">
        <v>124.80900475140598</v>
      </c>
      <c r="AV2">
        <v>6.9</v>
      </c>
      <c r="AW2" s="5">
        <v>115.74655082711678</v>
      </c>
      <c r="AX2">
        <v>0.12</v>
      </c>
      <c r="AY2" s="5">
        <v>115.74655082711678</v>
      </c>
      <c r="AZ2">
        <v>0.91</v>
      </c>
      <c r="BA2" s="5">
        <v>115.74655082711678</v>
      </c>
      <c r="BB2">
        <v>3.5</v>
      </c>
      <c r="BC2" s="5">
        <v>115.74655082711678</v>
      </c>
      <c r="BD2">
        <v>0.81</v>
      </c>
      <c r="BH2" t="s">
        <v>780</v>
      </c>
      <c r="BK2" t="s">
        <v>781</v>
      </c>
      <c r="BN2" t="s">
        <v>782</v>
      </c>
      <c r="BQ2" t="s">
        <v>783</v>
      </c>
      <c r="BT2" t="s">
        <v>1012</v>
      </c>
      <c r="BW2" t="s">
        <v>785</v>
      </c>
    </row>
    <row r="3" spans="1:76">
      <c r="A3" s="24" t="s">
        <v>60</v>
      </c>
      <c r="B3" s="16" t="s">
        <v>61</v>
      </c>
      <c r="C3" s="5">
        <v>130.76722110587838</v>
      </c>
      <c r="W3" s="5">
        <v>116.05112159295686</v>
      </c>
      <c r="X3">
        <v>1.1000000000000001</v>
      </c>
      <c r="Y3" s="5">
        <v>115.74655082711678</v>
      </c>
      <c r="Z3">
        <v>2.1</v>
      </c>
      <c r="AA3" s="5">
        <v>115.49846976800961</v>
      </c>
      <c r="AB3">
        <v>7</v>
      </c>
      <c r="AC3" s="5">
        <v>115.49846976800961</v>
      </c>
      <c r="AD3">
        <v>2.4</v>
      </c>
      <c r="AE3" s="5">
        <v>103.90479961887353</v>
      </c>
      <c r="AF3">
        <v>0.68</v>
      </c>
      <c r="AG3" s="5">
        <v>115.74655082711678</v>
      </c>
      <c r="AH3">
        <v>4.8</v>
      </c>
      <c r="AI3" s="5">
        <v>107.87835327246172</v>
      </c>
      <c r="AJ3">
        <v>0.59</v>
      </c>
      <c r="AK3" s="5">
        <v>101.47413360202665</v>
      </c>
      <c r="AL3">
        <v>0.12</v>
      </c>
      <c r="AM3" s="5">
        <v>102.78356864743728</v>
      </c>
      <c r="AN3">
        <v>0.5</v>
      </c>
      <c r="AO3" s="5">
        <v>116.05112159295686</v>
      </c>
      <c r="AP3">
        <v>6</v>
      </c>
      <c r="AQ3" s="5">
        <v>103.90479961887353</v>
      </c>
      <c r="AR3">
        <v>0.25</v>
      </c>
      <c r="AS3" s="5">
        <v>115.74655082711678</v>
      </c>
      <c r="AT3">
        <v>6.6</v>
      </c>
      <c r="AU3" s="5">
        <v>116.05112159295686</v>
      </c>
      <c r="AV3">
        <v>8</v>
      </c>
      <c r="AW3" s="5">
        <v>103.90479961887353</v>
      </c>
      <c r="AX3">
        <v>0.06</v>
      </c>
      <c r="AY3" s="5">
        <v>103.90479961887353</v>
      </c>
      <c r="AZ3">
        <v>1.4</v>
      </c>
      <c r="BA3" s="5">
        <v>101.47413360202665</v>
      </c>
      <c r="BB3">
        <v>4</v>
      </c>
      <c r="BC3" s="5">
        <v>110.44837712665486</v>
      </c>
      <c r="BD3">
        <v>8.0399999999999991</v>
      </c>
    </row>
    <row r="4" spans="1:76">
      <c r="A4" s="24" t="s">
        <v>237</v>
      </c>
      <c r="B4" s="16" t="s">
        <v>238</v>
      </c>
      <c r="C4" s="5">
        <v>129.90718292464166</v>
      </c>
      <c r="W4" s="5">
        <v>115.74655082711678</v>
      </c>
      <c r="X4">
        <v>0.84</v>
      </c>
      <c r="Y4" s="5">
        <v>102.8529184978282</v>
      </c>
      <c r="Z4">
        <v>5</v>
      </c>
      <c r="AA4" s="5">
        <v>112.91061297004124</v>
      </c>
      <c r="AB4">
        <v>7</v>
      </c>
      <c r="AC4" s="5">
        <v>112.91061297004124</v>
      </c>
      <c r="AD4">
        <v>1.3</v>
      </c>
      <c r="AE4" s="5">
        <v>101.47413360202665</v>
      </c>
      <c r="AF4">
        <v>0.65</v>
      </c>
      <c r="AG4" s="5">
        <v>110.53545895573546</v>
      </c>
      <c r="AH4">
        <v>1.7</v>
      </c>
      <c r="AI4" s="5">
        <v>104.19692991813739</v>
      </c>
      <c r="AJ4">
        <v>1.1000000000000001</v>
      </c>
      <c r="AK4" s="5">
        <v>100.69938901154399</v>
      </c>
      <c r="AL4">
        <v>7.0000000000000007E-2</v>
      </c>
      <c r="AM4" s="5">
        <v>101.29267224732889</v>
      </c>
      <c r="AN4">
        <v>2</v>
      </c>
      <c r="AO4" s="5">
        <v>115.74655082711678</v>
      </c>
      <c r="AP4">
        <v>4.4000000000000004</v>
      </c>
      <c r="AQ4" s="5">
        <v>102.78356864743728</v>
      </c>
      <c r="AR4">
        <v>0.12</v>
      </c>
      <c r="AS4" s="5">
        <v>110.53545895573546</v>
      </c>
      <c r="AT4">
        <v>10.199999999999999</v>
      </c>
      <c r="AU4" s="5">
        <v>108.36280012429792</v>
      </c>
      <c r="AV4">
        <v>7.1</v>
      </c>
      <c r="AW4" s="5">
        <v>103.23149501733855</v>
      </c>
      <c r="AX4">
        <v>0.12</v>
      </c>
      <c r="AY4" s="5">
        <v>100.69938901154399</v>
      </c>
      <c r="AZ4">
        <v>2.2999999999999998</v>
      </c>
      <c r="BA4" s="5">
        <v>101.29267224732889</v>
      </c>
      <c r="BB4">
        <v>3</v>
      </c>
      <c r="BC4" s="5">
        <v>101.12001422446512</v>
      </c>
      <c r="BD4">
        <v>6.6</v>
      </c>
    </row>
    <row r="5" spans="1:76">
      <c r="A5" s="24" t="s">
        <v>574</v>
      </c>
      <c r="B5" s="16" t="s">
        <v>575</v>
      </c>
      <c r="C5" s="5">
        <v>129.58043860565081</v>
      </c>
      <c r="W5" s="5">
        <v>115.49846976800961</v>
      </c>
      <c r="X5">
        <v>1.2</v>
      </c>
      <c r="Y5" s="5">
        <v>102.78356864743728</v>
      </c>
      <c r="Z5">
        <v>1.8</v>
      </c>
      <c r="AA5" s="5">
        <v>110.53545895573546</v>
      </c>
      <c r="AB5">
        <v>5.4</v>
      </c>
      <c r="AC5" s="5">
        <v>109.57609866847574</v>
      </c>
      <c r="AD5">
        <v>3.7</v>
      </c>
      <c r="AE5" s="5">
        <v>100.69938901154399</v>
      </c>
      <c r="AF5">
        <v>0.75</v>
      </c>
      <c r="AG5" s="5">
        <v>103.90479961887353</v>
      </c>
      <c r="AH5">
        <v>3.1</v>
      </c>
      <c r="AI5" s="5">
        <v>103.90479961887353</v>
      </c>
      <c r="AJ5">
        <v>7.0000000000000007E-2</v>
      </c>
      <c r="AK5" s="5">
        <v>100.5532991784585</v>
      </c>
      <c r="AL5">
        <v>0.08</v>
      </c>
      <c r="AM5" s="5">
        <v>100.5532991784585</v>
      </c>
      <c r="AN5">
        <v>0.27</v>
      </c>
      <c r="AO5" s="5">
        <v>112.91061297004124</v>
      </c>
      <c r="AP5">
        <v>4.3</v>
      </c>
      <c r="AQ5" s="5">
        <v>101.47413360202665</v>
      </c>
      <c r="AR5">
        <v>0.15</v>
      </c>
      <c r="AS5" s="5">
        <v>110.35371521428098</v>
      </c>
      <c r="AT5">
        <v>13.5</v>
      </c>
      <c r="AU5" s="5">
        <v>106.71883738566723</v>
      </c>
      <c r="AV5">
        <v>6.7</v>
      </c>
      <c r="AW5" s="5">
        <v>101.47413360202665</v>
      </c>
      <c r="AX5">
        <v>0.17</v>
      </c>
      <c r="AY5" s="5">
        <v>100.5532991784585</v>
      </c>
      <c r="AZ5">
        <v>2.6</v>
      </c>
      <c r="BA5" s="5">
        <v>100.42707791096211</v>
      </c>
      <c r="BB5">
        <v>1.7</v>
      </c>
      <c r="BC5" s="5">
        <v>100.69938901154399</v>
      </c>
      <c r="BD5">
        <v>1.1000000000000001</v>
      </c>
    </row>
    <row r="6" spans="1:76">
      <c r="A6" s="27" t="s">
        <v>121</v>
      </c>
      <c r="B6" s="19" t="s">
        <v>122</v>
      </c>
      <c r="C6" s="5">
        <v>127.8797270474179</v>
      </c>
      <c r="W6" s="5">
        <v>114.30697554421508</v>
      </c>
      <c r="X6">
        <v>2</v>
      </c>
      <c r="Y6" s="5">
        <v>102.56414012722786</v>
      </c>
      <c r="Z6">
        <v>1.8</v>
      </c>
      <c r="AA6" s="5">
        <v>104.29127718519609</v>
      </c>
      <c r="AB6">
        <v>6.2</v>
      </c>
      <c r="AC6" s="5">
        <v>103.90479961887353</v>
      </c>
      <c r="AD6">
        <v>2.1</v>
      </c>
      <c r="AE6" s="5">
        <v>100.5532991784585</v>
      </c>
      <c r="AF6">
        <v>3.8</v>
      </c>
      <c r="AG6" s="5">
        <v>103.23149501733855</v>
      </c>
      <c r="AH6">
        <v>9</v>
      </c>
      <c r="AI6" s="5">
        <v>103.23149501733855</v>
      </c>
      <c r="AJ6">
        <v>2.5</v>
      </c>
      <c r="AK6" s="5">
        <v>97.685069963625637</v>
      </c>
      <c r="AL6">
        <v>0.11</v>
      </c>
      <c r="AM6" s="5">
        <v>99.778691521065269</v>
      </c>
      <c r="AN6">
        <v>1.1000000000000001</v>
      </c>
      <c r="AO6" s="5">
        <v>110.27421056521041</v>
      </c>
      <c r="AP6">
        <v>3.3</v>
      </c>
      <c r="AQ6" s="5">
        <v>101.29267224732889</v>
      </c>
      <c r="AR6">
        <v>0.27</v>
      </c>
      <c r="AS6" s="5">
        <v>110.27421056521041</v>
      </c>
      <c r="AT6">
        <v>10.6</v>
      </c>
      <c r="AU6" s="5">
        <v>105.73166763697677</v>
      </c>
      <c r="AV6">
        <v>9</v>
      </c>
      <c r="AW6" s="5">
        <v>101.29267224732889</v>
      </c>
      <c r="AX6">
        <v>0.14000000000000001</v>
      </c>
      <c r="AY6" s="5">
        <v>100.42707791096211</v>
      </c>
      <c r="AZ6">
        <v>2.5</v>
      </c>
      <c r="BA6" s="5">
        <v>99.087985858682018</v>
      </c>
      <c r="BB6">
        <v>1.4</v>
      </c>
      <c r="BC6" s="5">
        <v>100.5532991784585</v>
      </c>
      <c r="BD6">
        <v>0.48</v>
      </c>
    </row>
    <row r="7" spans="1:76">
      <c r="A7" s="24" t="s">
        <v>377</v>
      </c>
      <c r="B7" s="16" t="s">
        <v>378</v>
      </c>
      <c r="C7" s="5">
        <v>125.98481239396435</v>
      </c>
      <c r="W7" s="5">
        <v>112.91061297004124</v>
      </c>
      <c r="X7">
        <v>2.1</v>
      </c>
      <c r="Y7" s="5">
        <v>100.69938901154399</v>
      </c>
      <c r="Z7">
        <v>3.1</v>
      </c>
      <c r="AA7" s="5">
        <v>103.90479961887353</v>
      </c>
      <c r="AB7">
        <v>6.2</v>
      </c>
      <c r="AC7" s="5">
        <v>103.23149501733855</v>
      </c>
      <c r="AD7">
        <v>2.7</v>
      </c>
      <c r="AE7" s="5">
        <v>99.087985858682018</v>
      </c>
      <c r="AF7">
        <v>1.2</v>
      </c>
      <c r="AG7" s="5">
        <v>102.78356864743728</v>
      </c>
      <c r="AH7">
        <v>9</v>
      </c>
      <c r="AI7" s="5">
        <v>100.69938901154399</v>
      </c>
      <c r="AJ7">
        <v>0.33</v>
      </c>
      <c r="AK7" s="5">
        <v>97.003849634946334</v>
      </c>
      <c r="AL7">
        <v>0.15</v>
      </c>
      <c r="AM7" s="5">
        <v>98.190930166704248</v>
      </c>
      <c r="AN7">
        <v>0.33</v>
      </c>
      <c r="AO7" s="5">
        <v>109.57609866847574</v>
      </c>
      <c r="AP7">
        <v>2.2999999999999998</v>
      </c>
      <c r="AQ7" s="5">
        <v>100.69938901154399</v>
      </c>
      <c r="AR7">
        <v>0.08</v>
      </c>
      <c r="AS7" s="5">
        <v>108.17244781594994</v>
      </c>
      <c r="AT7">
        <v>10.3</v>
      </c>
      <c r="AU7" s="5">
        <v>103.90479961887353</v>
      </c>
      <c r="AV7">
        <v>9.4</v>
      </c>
      <c r="AW7" s="5">
        <v>100.69938901154399</v>
      </c>
      <c r="AX7">
        <v>0.16</v>
      </c>
      <c r="AY7" s="5">
        <v>99.778691521065269</v>
      </c>
      <c r="AZ7">
        <v>2.1</v>
      </c>
      <c r="BA7" s="5">
        <v>98.373977383176737</v>
      </c>
      <c r="BB7">
        <v>0.77</v>
      </c>
      <c r="BC7" s="5">
        <v>100.42707791096211</v>
      </c>
      <c r="BD7">
        <v>2.59</v>
      </c>
    </row>
    <row r="8" spans="1:76">
      <c r="A8" s="24" t="s">
        <v>267</v>
      </c>
      <c r="B8" s="16" t="s">
        <v>7</v>
      </c>
      <c r="C8" s="5">
        <v>124.80900475140598</v>
      </c>
      <c r="D8">
        <v>0.89</v>
      </c>
      <c r="I8" t="s">
        <v>798</v>
      </c>
      <c r="M8" t="s">
        <v>799</v>
      </c>
      <c r="P8" t="s">
        <v>800</v>
      </c>
      <c r="S8" t="s">
        <v>801</v>
      </c>
      <c r="W8" s="5">
        <v>111.74373580408526</v>
      </c>
      <c r="X8">
        <v>1.1000000000000001</v>
      </c>
      <c r="Y8" s="5">
        <v>100.5532991784585</v>
      </c>
      <c r="Z8">
        <v>1.9</v>
      </c>
      <c r="AA8" s="5">
        <v>102.78356864743728</v>
      </c>
      <c r="AB8">
        <v>6.5</v>
      </c>
      <c r="AC8" s="5">
        <v>101.29267224732889</v>
      </c>
      <c r="AD8">
        <v>0.63</v>
      </c>
      <c r="AE8" s="5">
        <v>98.190930166704248</v>
      </c>
      <c r="AF8">
        <v>1</v>
      </c>
      <c r="AG8" s="5">
        <v>101.47413360202665</v>
      </c>
      <c r="AH8">
        <v>3.9</v>
      </c>
      <c r="AI8" s="5">
        <v>100.5532991784585</v>
      </c>
      <c r="AJ8">
        <v>0.06</v>
      </c>
      <c r="AK8" s="5">
        <v>96.402302298863177</v>
      </c>
      <c r="AL8">
        <v>0.1</v>
      </c>
      <c r="AM8" s="5">
        <v>97.547646677856832</v>
      </c>
      <c r="AN8">
        <v>0.89</v>
      </c>
      <c r="AO8" s="5">
        <v>108.36280012429792</v>
      </c>
      <c r="AP8">
        <v>1.6</v>
      </c>
      <c r="AQ8" s="5">
        <v>99.778691521065269</v>
      </c>
      <c r="AR8">
        <v>7.0000000000000007E-2</v>
      </c>
      <c r="AS8" s="5">
        <v>103.95067747876331</v>
      </c>
      <c r="AT8">
        <v>13.9</v>
      </c>
      <c r="AU8" s="5">
        <v>103.23149501733855</v>
      </c>
      <c r="AV8">
        <v>7.3</v>
      </c>
      <c r="AW8" s="5">
        <v>100.5532991784585</v>
      </c>
      <c r="AX8">
        <v>0.16</v>
      </c>
      <c r="AY8" s="5">
        <v>99.087985858682018</v>
      </c>
      <c r="AZ8">
        <v>0.65</v>
      </c>
      <c r="BA8" s="5">
        <v>98.190930166704248</v>
      </c>
      <c r="BB8">
        <v>2.9</v>
      </c>
      <c r="BC8" s="5">
        <v>98.190930166704248</v>
      </c>
      <c r="BD8">
        <v>1.54</v>
      </c>
    </row>
    <row r="9" spans="1:76">
      <c r="A9" s="24" t="s">
        <v>147</v>
      </c>
      <c r="B9" s="16" t="s">
        <v>148</v>
      </c>
      <c r="C9" s="5">
        <v>124.62495225616942</v>
      </c>
      <c r="W9" s="5">
        <v>111.57291210058251</v>
      </c>
      <c r="X9">
        <v>1.4</v>
      </c>
      <c r="Y9" s="5">
        <v>100.42707791096211</v>
      </c>
      <c r="Z9">
        <v>2.2999999999999998</v>
      </c>
      <c r="AA9" s="5">
        <v>101.47413360202665</v>
      </c>
      <c r="AB9">
        <v>5</v>
      </c>
      <c r="AC9" s="5">
        <v>100.93628455923903</v>
      </c>
      <c r="AD9">
        <v>6.2</v>
      </c>
      <c r="AE9" s="5">
        <v>97.125222701283448</v>
      </c>
      <c r="AF9">
        <v>0.69</v>
      </c>
      <c r="AG9" s="5">
        <v>100.93628455923903</v>
      </c>
      <c r="AH9">
        <v>7.7</v>
      </c>
      <c r="AI9" s="5">
        <v>99.087985858682018</v>
      </c>
      <c r="AJ9">
        <v>0.24</v>
      </c>
      <c r="AK9" s="5">
        <v>96.11463775749634</v>
      </c>
      <c r="AL9">
        <v>0.28000000000000003</v>
      </c>
      <c r="AM9" s="5">
        <v>97.125222701283448</v>
      </c>
      <c r="AN9">
        <v>0.99</v>
      </c>
      <c r="AO9" s="5">
        <v>106.71883738566723</v>
      </c>
      <c r="AP9">
        <v>2.2999999999999998</v>
      </c>
      <c r="AQ9" s="5">
        <v>98.373977383176737</v>
      </c>
      <c r="AR9">
        <v>0.28000000000000003</v>
      </c>
      <c r="AS9" s="5">
        <v>103.90479961887353</v>
      </c>
      <c r="AT9">
        <v>9</v>
      </c>
      <c r="AU9" s="5">
        <v>102.56414012722786</v>
      </c>
      <c r="AV9">
        <v>14.8</v>
      </c>
      <c r="AW9" s="5">
        <v>100.41281963955404</v>
      </c>
      <c r="AX9">
        <v>0.05</v>
      </c>
      <c r="AY9" s="5">
        <v>98.190930166704248</v>
      </c>
      <c r="AZ9">
        <v>2.1</v>
      </c>
      <c r="BA9" s="5">
        <v>96.402302298863177</v>
      </c>
      <c r="BB9">
        <v>2.7</v>
      </c>
      <c r="BC9" s="5">
        <v>97.685069963625637</v>
      </c>
      <c r="BD9">
        <v>0.74</v>
      </c>
    </row>
    <row r="10" spans="1:76">
      <c r="A10" s="26" t="s">
        <v>282</v>
      </c>
      <c r="B10" s="18" t="s">
        <v>283</v>
      </c>
      <c r="C10" s="5">
        <v>123.22184300402799</v>
      </c>
      <c r="W10" s="5">
        <v>110.53545895573546</v>
      </c>
      <c r="X10">
        <v>0.6</v>
      </c>
      <c r="Y10" s="5">
        <v>97.125222701283448</v>
      </c>
      <c r="Z10">
        <v>2.4</v>
      </c>
      <c r="AA10" s="5">
        <v>101.29267224732889</v>
      </c>
      <c r="AB10">
        <v>2.2000000000000002</v>
      </c>
      <c r="AC10" s="5">
        <v>100.69938901154399</v>
      </c>
      <c r="AD10">
        <v>3.2</v>
      </c>
      <c r="AE10" s="5">
        <v>97.046582412926242</v>
      </c>
      <c r="AF10">
        <v>2.9</v>
      </c>
      <c r="AG10" s="5">
        <v>100.69938901154399</v>
      </c>
      <c r="AH10">
        <v>7.8</v>
      </c>
      <c r="AI10" s="5">
        <v>98.190930166704248</v>
      </c>
      <c r="AJ10">
        <v>1.6</v>
      </c>
      <c r="AK10" s="5">
        <v>95.923656453083623</v>
      </c>
      <c r="AL10">
        <v>0.13</v>
      </c>
      <c r="AM10" s="5">
        <v>97.003849634946334</v>
      </c>
      <c r="AN10">
        <v>0.81</v>
      </c>
      <c r="AO10" s="5">
        <v>106.49397325618634</v>
      </c>
      <c r="AP10">
        <v>3</v>
      </c>
      <c r="AQ10" s="5">
        <v>98.190930166704248</v>
      </c>
      <c r="AR10">
        <v>0.1</v>
      </c>
      <c r="AS10" s="5">
        <v>103.23149501733855</v>
      </c>
      <c r="AT10">
        <v>9.1</v>
      </c>
      <c r="AU10" s="5">
        <v>101.40845970594478</v>
      </c>
      <c r="AV10">
        <v>9.3000000000000007</v>
      </c>
      <c r="AW10" s="5">
        <v>98.190930166704248</v>
      </c>
      <c r="AX10">
        <v>0.04</v>
      </c>
      <c r="AY10" s="5">
        <v>97.294434507941162</v>
      </c>
      <c r="AZ10">
        <v>1.5</v>
      </c>
      <c r="BA10" s="5">
        <v>95.771110661584032</v>
      </c>
      <c r="BB10">
        <v>2.8</v>
      </c>
      <c r="BC10" s="5">
        <v>97.003849634946334</v>
      </c>
      <c r="BD10">
        <v>0.98</v>
      </c>
    </row>
    <row r="11" spans="1:76">
      <c r="A11" s="24" t="s">
        <v>566</v>
      </c>
      <c r="B11" s="16" t="s">
        <v>567</v>
      </c>
      <c r="C11" s="5">
        <v>121.82471028884694</v>
      </c>
      <c r="W11" s="5">
        <v>110.53439786969645</v>
      </c>
      <c r="X11">
        <v>0.95</v>
      </c>
      <c r="Y11" s="5">
        <v>97.003849634946334</v>
      </c>
      <c r="Z11">
        <v>2</v>
      </c>
      <c r="AA11" s="5">
        <v>100.69938901154399</v>
      </c>
      <c r="AB11">
        <v>2.2000000000000002</v>
      </c>
      <c r="AC11" s="5">
        <v>100.5532991784585</v>
      </c>
      <c r="AD11">
        <v>1.3</v>
      </c>
      <c r="AE11" s="5">
        <v>97.003849634946334</v>
      </c>
      <c r="AF11">
        <v>0.4</v>
      </c>
      <c r="AG11" s="5">
        <v>100.5532991784585</v>
      </c>
      <c r="AH11">
        <v>8.8000000000000007</v>
      </c>
      <c r="AI11" s="5">
        <v>96.87289696404207</v>
      </c>
      <c r="AJ11">
        <v>0.59</v>
      </c>
      <c r="AK11" s="5">
        <v>95.771110661584032</v>
      </c>
      <c r="AL11">
        <v>0.14000000000000001</v>
      </c>
      <c r="AM11" s="5">
        <v>96.565535617695559</v>
      </c>
      <c r="AN11">
        <v>0.34</v>
      </c>
      <c r="AO11" s="5">
        <v>105.73166763697677</v>
      </c>
      <c r="AP11">
        <v>1.7</v>
      </c>
      <c r="AQ11" s="5">
        <v>97.957443971913506</v>
      </c>
      <c r="AR11">
        <v>0.39</v>
      </c>
      <c r="AS11" s="5">
        <v>102.78356864743728</v>
      </c>
      <c r="AT11">
        <v>9.1999999999999993</v>
      </c>
      <c r="AU11" s="5">
        <v>101.29267224732889</v>
      </c>
      <c r="AV11">
        <v>6.8</v>
      </c>
      <c r="AW11" s="5">
        <v>97.294434507941162</v>
      </c>
      <c r="AX11">
        <v>0.14000000000000001</v>
      </c>
      <c r="AY11" s="5">
        <v>96.402302298863177</v>
      </c>
      <c r="AZ11">
        <v>4.5</v>
      </c>
      <c r="BA11" s="5">
        <v>93.458608230736758</v>
      </c>
      <c r="BB11">
        <v>2.4</v>
      </c>
      <c r="BC11" s="5">
        <v>96.402302298863177</v>
      </c>
      <c r="BD11">
        <v>2.17</v>
      </c>
    </row>
    <row r="12" spans="1:76">
      <c r="A12" s="24" t="s">
        <v>138</v>
      </c>
      <c r="B12" s="16" t="s">
        <v>139</v>
      </c>
      <c r="C12" s="5">
        <v>120.61246032971576</v>
      </c>
      <c r="W12" s="5">
        <v>110.35371521428098</v>
      </c>
      <c r="X12">
        <v>0.7</v>
      </c>
      <c r="Y12" s="5">
        <v>96.402302298863177</v>
      </c>
      <c r="Z12">
        <v>1.9</v>
      </c>
      <c r="AA12" s="5">
        <v>100.5532991784585</v>
      </c>
      <c r="AB12">
        <v>2.2000000000000002</v>
      </c>
      <c r="AC12" s="5">
        <v>99.778691521065269</v>
      </c>
      <c r="AD12">
        <v>1.1000000000000001</v>
      </c>
      <c r="AE12" s="5">
        <v>96.565535617695559</v>
      </c>
      <c r="AF12">
        <v>2.2000000000000002</v>
      </c>
      <c r="AG12" s="5">
        <v>99.778691521065269</v>
      </c>
      <c r="AH12">
        <v>7.8</v>
      </c>
      <c r="AI12" s="5">
        <v>96.402302298863177</v>
      </c>
      <c r="AJ12">
        <v>0.43</v>
      </c>
      <c r="AK12" s="5">
        <v>93.833662686191261</v>
      </c>
      <c r="AL12">
        <v>0.14000000000000001</v>
      </c>
      <c r="AM12" s="5">
        <v>96.402302298863177</v>
      </c>
      <c r="AN12">
        <v>0.38</v>
      </c>
      <c r="AO12" s="5">
        <v>103.90479961887353</v>
      </c>
      <c r="AP12">
        <v>3.7</v>
      </c>
      <c r="AQ12" s="5">
        <v>97.294434507941162</v>
      </c>
      <c r="AR12">
        <v>0.13</v>
      </c>
      <c r="AS12" s="5">
        <v>101.47413360202665</v>
      </c>
      <c r="AT12">
        <v>10.3</v>
      </c>
      <c r="AU12" s="5">
        <v>100.5532991784585</v>
      </c>
      <c r="AV12">
        <v>7.3</v>
      </c>
      <c r="AW12" s="5">
        <v>97.003849634946334</v>
      </c>
      <c r="AX12">
        <v>0.08</v>
      </c>
      <c r="AY12" s="5">
        <v>96.13643093188756</v>
      </c>
      <c r="AZ12">
        <v>1.2</v>
      </c>
      <c r="BA12" s="5">
        <v>93.405406895033764</v>
      </c>
      <c r="BB12">
        <v>2.9</v>
      </c>
      <c r="BC12" s="5">
        <v>96.13643093188756</v>
      </c>
      <c r="BD12">
        <v>0.74</v>
      </c>
      <c r="BH12" t="s">
        <v>786</v>
      </c>
      <c r="BK12" s="53" t="s">
        <v>787</v>
      </c>
      <c r="BL12" s="287"/>
      <c r="BM12" s="287"/>
      <c r="BN12" s="53" t="s">
        <v>788</v>
      </c>
      <c r="BO12" s="287"/>
      <c r="BP12" s="287"/>
      <c r="BQ12" s="53" t="s">
        <v>789</v>
      </c>
      <c r="BR12" s="287"/>
      <c r="BS12" s="287"/>
      <c r="BT12" s="53" t="s">
        <v>790</v>
      </c>
      <c r="BU12" s="287"/>
      <c r="BV12" s="287"/>
      <c r="BW12" s="53" t="s">
        <v>791</v>
      </c>
      <c r="BX12" s="287"/>
    </row>
    <row r="13" spans="1:76">
      <c r="A13" s="25" t="s">
        <v>478</v>
      </c>
      <c r="B13" s="17" t="s">
        <v>479</v>
      </c>
      <c r="C13" s="5">
        <v>119.63141698528725</v>
      </c>
      <c r="W13" s="5">
        <v>110.27421056521041</v>
      </c>
      <c r="X13">
        <v>1.6</v>
      </c>
      <c r="Y13" s="5">
        <v>94.900614759417977</v>
      </c>
      <c r="Z13">
        <v>3</v>
      </c>
      <c r="AA13" s="5">
        <v>99.778691521065269</v>
      </c>
      <c r="AB13">
        <v>3.6</v>
      </c>
      <c r="AC13" s="5">
        <v>97.685069963625637</v>
      </c>
      <c r="AD13">
        <v>1.3</v>
      </c>
      <c r="AE13" s="5">
        <v>96.402302298863177</v>
      </c>
      <c r="AF13">
        <v>1.4</v>
      </c>
      <c r="AG13" s="5">
        <v>99.562070271560785</v>
      </c>
      <c r="AH13">
        <v>9.9</v>
      </c>
      <c r="AI13" s="5">
        <v>96.13643093188756</v>
      </c>
      <c r="AJ13">
        <v>0.25</v>
      </c>
      <c r="AK13" s="5">
        <v>93.076778463110472</v>
      </c>
      <c r="AL13">
        <v>0.13</v>
      </c>
      <c r="AM13" s="5">
        <v>96.11463775749634</v>
      </c>
      <c r="AN13">
        <v>0.09</v>
      </c>
      <c r="AO13" s="5">
        <v>102.56414012722786</v>
      </c>
      <c r="AP13">
        <v>3.5</v>
      </c>
      <c r="AQ13" s="5">
        <v>96.402302298863177</v>
      </c>
      <c r="AR13">
        <v>0.2</v>
      </c>
      <c r="AS13" s="5">
        <v>101.29267224732889</v>
      </c>
      <c r="AT13">
        <v>10.6</v>
      </c>
      <c r="AU13" s="5">
        <v>100.42707791096211</v>
      </c>
      <c r="AV13">
        <v>6.5</v>
      </c>
      <c r="AW13" s="5">
        <v>96.402302298863177</v>
      </c>
      <c r="AX13">
        <v>0.09</v>
      </c>
      <c r="AY13" s="5">
        <v>95.879135400908353</v>
      </c>
      <c r="AZ13">
        <v>1.3</v>
      </c>
      <c r="BA13" s="5">
        <v>93.076778463110472</v>
      </c>
      <c r="BB13">
        <v>2</v>
      </c>
      <c r="BC13" s="5">
        <v>93.405406895033764</v>
      </c>
      <c r="BD13">
        <v>1.03</v>
      </c>
    </row>
    <row r="14" spans="1:76">
      <c r="A14" s="27" t="s">
        <v>598</v>
      </c>
      <c r="B14" s="19" t="s">
        <v>599</v>
      </c>
      <c r="C14" s="5">
        <v>119.41346018615639</v>
      </c>
      <c r="W14" s="5">
        <v>109.57609866847574</v>
      </c>
      <c r="X14">
        <v>0.82</v>
      </c>
      <c r="Y14" s="5">
        <v>93.793572576993697</v>
      </c>
      <c r="Z14">
        <v>3.5</v>
      </c>
      <c r="AA14" s="5">
        <v>98.882965107162192</v>
      </c>
      <c r="AB14">
        <v>6.1</v>
      </c>
      <c r="AC14" s="5">
        <v>97.510573261149176</v>
      </c>
      <c r="AD14">
        <v>4.9000000000000004</v>
      </c>
      <c r="AE14" s="5">
        <v>96.11463775749634</v>
      </c>
      <c r="AF14">
        <v>0.33</v>
      </c>
      <c r="AG14" s="5">
        <v>99.418874730411062</v>
      </c>
      <c r="AH14">
        <v>9.6</v>
      </c>
      <c r="AI14" s="5">
        <v>96.11463775749634</v>
      </c>
      <c r="AJ14">
        <v>0.32</v>
      </c>
      <c r="AK14" s="5">
        <v>92.516284379653897</v>
      </c>
      <c r="AL14">
        <v>0.3</v>
      </c>
      <c r="AM14" s="5">
        <v>94.894105900792908</v>
      </c>
      <c r="AN14">
        <v>0.55000000000000004</v>
      </c>
      <c r="AO14" s="5">
        <v>101.47413360202665</v>
      </c>
      <c r="AP14">
        <v>5.9</v>
      </c>
      <c r="AQ14" s="5">
        <v>96.11463775749634</v>
      </c>
      <c r="AR14">
        <v>0.04</v>
      </c>
      <c r="AS14" s="5">
        <v>100.69938901154399</v>
      </c>
      <c r="AT14">
        <v>8.6999999999999993</v>
      </c>
      <c r="AU14" s="5">
        <v>99.087985858682018</v>
      </c>
      <c r="AV14">
        <v>7.5</v>
      </c>
      <c r="AW14" s="5">
        <v>96.11463775749634</v>
      </c>
      <c r="AX14">
        <v>0.03</v>
      </c>
      <c r="AY14" s="5">
        <v>95.771110661584032</v>
      </c>
      <c r="AZ14">
        <v>1.5</v>
      </c>
      <c r="BA14" s="5">
        <v>92.516284379653897</v>
      </c>
      <c r="BB14">
        <v>2.4</v>
      </c>
      <c r="BC14" s="5">
        <v>91.910509011351564</v>
      </c>
      <c r="BD14">
        <v>0.9</v>
      </c>
    </row>
    <row r="15" spans="1:76">
      <c r="A15" s="24" t="s">
        <v>427</v>
      </c>
      <c r="B15" s="16" t="s">
        <v>428</v>
      </c>
      <c r="C15" s="5">
        <v>119.28950013899933</v>
      </c>
      <c r="W15" s="5">
        <v>108.71991952563322</v>
      </c>
      <c r="X15">
        <v>1.6</v>
      </c>
      <c r="Y15" s="5">
        <v>93.458608230736758</v>
      </c>
      <c r="Z15">
        <v>2.6</v>
      </c>
      <c r="AA15" s="5">
        <v>98.190930166704248</v>
      </c>
      <c r="AB15">
        <v>4.8</v>
      </c>
      <c r="AC15" s="5">
        <v>97.294434507941162</v>
      </c>
      <c r="AD15">
        <v>3</v>
      </c>
      <c r="AE15" s="5">
        <v>95.879135400908353</v>
      </c>
      <c r="AF15">
        <v>1.3</v>
      </c>
      <c r="AG15" s="5">
        <v>99.087985858682018</v>
      </c>
      <c r="AH15">
        <v>9.9</v>
      </c>
      <c r="AI15" s="5">
        <v>95.027128788229348</v>
      </c>
      <c r="AJ15">
        <v>0.08</v>
      </c>
      <c r="AK15" s="5">
        <v>92.302546510859713</v>
      </c>
      <c r="AL15">
        <v>0.21</v>
      </c>
      <c r="AM15" s="5">
        <v>94.70714670541534</v>
      </c>
      <c r="AN15">
        <v>0.47</v>
      </c>
      <c r="AO15" s="5">
        <v>101.29267224732889</v>
      </c>
      <c r="AP15">
        <v>4.7</v>
      </c>
      <c r="AQ15" s="5">
        <v>95.771110661584032</v>
      </c>
      <c r="AR15">
        <v>0.28000000000000003</v>
      </c>
      <c r="AS15" s="5">
        <v>100.5532991784585</v>
      </c>
      <c r="AT15">
        <v>8.6999999999999993</v>
      </c>
      <c r="AU15" s="5">
        <v>98.652854494029043</v>
      </c>
      <c r="AV15">
        <v>5.0999999999999996</v>
      </c>
      <c r="AW15" s="5">
        <v>95.923656453083623</v>
      </c>
      <c r="AX15">
        <v>0.05</v>
      </c>
      <c r="AY15" s="5">
        <v>95.598785373772515</v>
      </c>
      <c r="AZ15">
        <v>0.94</v>
      </c>
      <c r="BA15" s="5">
        <v>91.910509011351564</v>
      </c>
      <c r="BB15">
        <v>3.9</v>
      </c>
      <c r="BC15" s="5">
        <v>91.378272924888506</v>
      </c>
      <c r="BD15">
        <v>1.18</v>
      </c>
    </row>
    <row r="16" spans="1:76">
      <c r="A16" s="24" t="s">
        <v>170</v>
      </c>
      <c r="B16" s="16" t="s">
        <v>171</v>
      </c>
      <c r="C16" s="5">
        <v>118.93510841766629</v>
      </c>
      <c r="W16" s="5">
        <v>108.36280012429792</v>
      </c>
      <c r="X16">
        <v>1.3</v>
      </c>
      <c r="Y16" s="5">
        <v>93.405406895033764</v>
      </c>
      <c r="Z16">
        <v>2</v>
      </c>
      <c r="AA16" s="5">
        <v>97.294434507941162</v>
      </c>
      <c r="AB16">
        <v>2.2000000000000002</v>
      </c>
      <c r="AC16" s="5">
        <v>97.003849634946334</v>
      </c>
      <c r="AD16">
        <v>1.8</v>
      </c>
      <c r="AE16" s="5">
        <v>93.405406895033764</v>
      </c>
      <c r="AF16">
        <v>0.6</v>
      </c>
      <c r="AG16" s="5">
        <v>98.882965107162192</v>
      </c>
      <c r="AH16">
        <v>8.3000000000000007</v>
      </c>
      <c r="AI16" s="5">
        <v>94.70714670541534</v>
      </c>
      <c r="AJ16">
        <v>0.41</v>
      </c>
      <c r="AK16" s="5">
        <v>92.070147409401812</v>
      </c>
      <c r="AL16">
        <v>0.14000000000000001</v>
      </c>
      <c r="AM16" s="5">
        <v>93.833662686191261</v>
      </c>
      <c r="AN16">
        <v>1.1000000000000001</v>
      </c>
      <c r="AO16" s="5">
        <v>100.69938901154399</v>
      </c>
      <c r="AP16">
        <v>4</v>
      </c>
      <c r="AQ16" s="5">
        <v>95.598785373772515</v>
      </c>
      <c r="AR16">
        <v>0.13</v>
      </c>
      <c r="AS16" s="5">
        <v>99.778691521065269</v>
      </c>
      <c r="AT16">
        <v>9</v>
      </c>
      <c r="AU16" s="5">
        <v>98.373977383176737</v>
      </c>
      <c r="AV16">
        <v>9.8000000000000007</v>
      </c>
      <c r="AW16" s="5">
        <v>95.598785373772515</v>
      </c>
      <c r="AX16">
        <v>0.13</v>
      </c>
      <c r="AY16" s="5">
        <v>94.900614759417977</v>
      </c>
      <c r="AZ16">
        <v>3.1</v>
      </c>
      <c r="BA16" s="5">
        <v>91.863307926310213</v>
      </c>
      <c r="BB16">
        <v>2</v>
      </c>
      <c r="BC16" s="5">
        <v>91.352441285208528</v>
      </c>
      <c r="BD16">
        <v>0.73</v>
      </c>
    </row>
    <row r="17" spans="1:72">
      <c r="A17" s="26" t="s">
        <v>379</v>
      </c>
      <c r="B17" s="18" t="s">
        <v>380</v>
      </c>
      <c r="C17" s="5">
        <v>118.69185512483182</v>
      </c>
      <c r="W17" s="5">
        <v>108.17244781594994</v>
      </c>
      <c r="X17">
        <v>1.9</v>
      </c>
      <c r="Y17" s="5">
        <v>93.076778463110472</v>
      </c>
      <c r="Z17">
        <v>2</v>
      </c>
      <c r="AA17" s="5">
        <v>97.046582412926242</v>
      </c>
      <c r="AB17">
        <v>3.1</v>
      </c>
      <c r="AC17" s="5">
        <v>96.87289696404207</v>
      </c>
      <c r="AD17">
        <v>4.5999999999999996</v>
      </c>
      <c r="AE17" s="5">
        <v>93.076778463110472</v>
      </c>
      <c r="AF17">
        <v>3.1</v>
      </c>
      <c r="AG17" s="5">
        <v>98.190930166704248</v>
      </c>
      <c r="AH17">
        <v>8.4</v>
      </c>
      <c r="AI17" s="5">
        <v>94.246879194179613</v>
      </c>
      <c r="AJ17">
        <v>0.59</v>
      </c>
      <c r="AK17" s="5">
        <v>92.018825743268948</v>
      </c>
      <c r="AL17">
        <v>0.14000000000000001</v>
      </c>
      <c r="AM17" s="5">
        <v>93.829861467029133</v>
      </c>
      <c r="AN17">
        <v>1.6</v>
      </c>
      <c r="AO17" s="5">
        <v>100.5532991784585</v>
      </c>
      <c r="AP17">
        <v>5.2</v>
      </c>
      <c r="AQ17" s="5">
        <v>94.900614759417977</v>
      </c>
      <c r="AR17">
        <v>0.18</v>
      </c>
      <c r="AS17" s="5">
        <v>99.418874730411062</v>
      </c>
      <c r="AT17">
        <v>7.4</v>
      </c>
      <c r="AU17" s="5">
        <v>97.957443971913506</v>
      </c>
      <c r="AV17">
        <v>8.1</v>
      </c>
      <c r="AW17" s="5">
        <v>94.900614759417977</v>
      </c>
      <c r="AX17">
        <v>0.24</v>
      </c>
      <c r="AY17" s="5">
        <v>93.833662686191261</v>
      </c>
      <c r="AZ17">
        <v>2.5</v>
      </c>
      <c r="BA17" s="5">
        <v>91.352441285208528</v>
      </c>
      <c r="BB17">
        <v>3.1</v>
      </c>
      <c r="BC17" s="5">
        <v>90.651368229571858</v>
      </c>
      <c r="BD17">
        <v>1.41</v>
      </c>
    </row>
    <row r="18" spans="1:72">
      <c r="A18" s="27" t="s">
        <v>255</v>
      </c>
      <c r="B18" s="19" t="s">
        <v>256</v>
      </c>
      <c r="C18" s="5">
        <v>118.00986095607811</v>
      </c>
      <c r="W18" s="5">
        <v>107.87835327246172</v>
      </c>
      <c r="X18">
        <v>2.2999999999999998</v>
      </c>
      <c r="Y18" s="5">
        <v>92.018825743268948</v>
      </c>
      <c r="Z18">
        <v>2.4</v>
      </c>
      <c r="AA18" s="5">
        <v>97.003849634946334</v>
      </c>
      <c r="AB18">
        <v>3.2</v>
      </c>
      <c r="AC18" s="5">
        <v>96.402302298863177</v>
      </c>
      <c r="AD18">
        <v>1.8</v>
      </c>
      <c r="AE18" s="5">
        <v>92.516284379653897</v>
      </c>
      <c r="AF18">
        <v>3.8</v>
      </c>
      <c r="AG18" s="5">
        <v>97.294434507941162</v>
      </c>
      <c r="AH18">
        <v>8.4</v>
      </c>
      <c r="AI18" s="5">
        <v>93.458608230736758</v>
      </c>
      <c r="AJ18">
        <v>0.54</v>
      </c>
      <c r="AK18" s="5">
        <v>91.910509011351564</v>
      </c>
      <c r="AL18">
        <v>0.13</v>
      </c>
      <c r="AM18" s="5">
        <v>93.458608230736758</v>
      </c>
      <c r="AN18">
        <v>0.37</v>
      </c>
      <c r="AO18" s="5">
        <v>100.42707791096211</v>
      </c>
      <c r="AP18">
        <v>4.7</v>
      </c>
      <c r="AQ18" s="5">
        <v>94.70714670541534</v>
      </c>
      <c r="AR18">
        <v>0.35</v>
      </c>
      <c r="AS18" s="5">
        <v>99.087985858682018</v>
      </c>
      <c r="AT18">
        <v>8.4</v>
      </c>
      <c r="AU18" s="5">
        <v>96.912681053930015</v>
      </c>
      <c r="AV18">
        <v>9.4</v>
      </c>
      <c r="AW18" s="5">
        <v>93.833662686191261</v>
      </c>
      <c r="AX18">
        <v>0.06</v>
      </c>
      <c r="AY18" s="5">
        <v>93.829861467029133</v>
      </c>
      <c r="AZ18">
        <v>1.5</v>
      </c>
      <c r="BA18" s="5">
        <v>90.651368229571858</v>
      </c>
      <c r="BB18">
        <v>3</v>
      </c>
      <c r="BC18" s="5">
        <v>89.969239147635079</v>
      </c>
      <c r="BD18">
        <v>3.25</v>
      </c>
    </row>
    <row r="19" spans="1:72">
      <c r="A19" s="27" t="s">
        <v>225</v>
      </c>
      <c r="B19" s="19" t="s">
        <v>226</v>
      </c>
      <c r="C19" s="5">
        <v>117.33392231651072</v>
      </c>
      <c r="W19" s="5">
        <v>107.53970068926191</v>
      </c>
      <c r="X19">
        <v>1.6</v>
      </c>
      <c r="Y19" s="5">
        <v>91.863307926310213</v>
      </c>
      <c r="Z19">
        <v>1.5</v>
      </c>
      <c r="AA19" s="5">
        <v>96.87289696404207</v>
      </c>
      <c r="AB19">
        <v>3.6</v>
      </c>
      <c r="AC19" s="5">
        <v>96.11463775749634</v>
      </c>
      <c r="AD19">
        <v>1.9</v>
      </c>
      <c r="AE19" s="5">
        <v>92.070147409401812</v>
      </c>
      <c r="AF19">
        <v>2.8</v>
      </c>
      <c r="AG19" s="5">
        <v>97.125222701283448</v>
      </c>
      <c r="AH19">
        <v>13.3</v>
      </c>
      <c r="AI19" s="5">
        <v>93.405406895033764</v>
      </c>
      <c r="AJ19">
        <v>0.09</v>
      </c>
      <c r="AK19" s="5">
        <v>91.863307926310213</v>
      </c>
      <c r="AL19">
        <v>0.11</v>
      </c>
      <c r="AM19" s="5">
        <v>93.405406895033764</v>
      </c>
      <c r="AN19">
        <v>0.26</v>
      </c>
      <c r="AO19" s="5">
        <v>99.087985858682018</v>
      </c>
      <c r="AP19">
        <v>3.2</v>
      </c>
      <c r="AQ19" s="5">
        <v>93.833662686191261</v>
      </c>
      <c r="AR19">
        <v>0.11</v>
      </c>
      <c r="AS19" s="5">
        <v>98.652854494029043</v>
      </c>
      <c r="AT19">
        <v>7.8</v>
      </c>
      <c r="AU19" s="5">
        <v>96.884627703091127</v>
      </c>
      <c r="AV19">
        <v>6.8</v>
      </c>
      <c r="AW19" s="5">
        <v>93.405406895033764</v>
      </c>
      <c r="AX19">
        <v>7.0000000000000007E-2</v>
      </c>
      <c r="AY19" s="5">
        <v>93.63724891070305</v>
      </c>
      <c r="AZ19">
        <v>1.7</v>
      </c>
      <c r="BA19" s="5">
        <v>88.915849655264168</v>
      </c>
      <c r="BB19">
        <v>3.8</v>
      </c>
      <c r="BC19" s="5">
        <v>88.729511664989104</v>
      </c>
      <c r="BD19">
        <v>0.46</v>
      </c>
    </row>
    <row r="20" spans="1:72">
      <c r="A20" s="24" t="s">
        <v>468</v>
      </c>
      <c r="B20" s="16" t="s">
        <v>469</v>
      </c>
      <c r="C20" s="5">
        <v>116.05112159295686</v>
      </c>
      <c r="D20">
        <v>1.1000000000000001</v>
      </c>
      <c r="E20">
        <v>2.6</v>
      </c>
      <c r="M20" t="s">
        <v>802</v>
      </c>
      <c r="O20" t="s">
        <v>803</v>
      </c>
      <c r="P20" t="s">
        <v>804</v>
      </c>
      <c r="W20" s="5">
        <v>106.71883738566723</v>
      </c>
      <c r="X20">
        <v>2.2000000000000002</v>
      </c>
      <c r="Y20" s="5">
        <v>91.352441285208528</v>
      </c>
      <c r="Z20">
        <v>1.2</v>
      </c>
      <c r="AA20" s="5">
        <v>96.565535617695559</v>
      </c>
      <c r="AB20">
        <v>5.8</v>
      </c>
      <c r="AC20" s="5">
        <v>95.923656453083623</v>
      </c>
      <c r="AD20">
        <v>3.2</v>
      </c>
      <c r="AE20" s="5">
        <v>92.018825743268948</v>
      </c>
      <c r="AF20">
        <v>0.85</v>
      </c>
      <c r="AG20" s="5">
        <v>97.003849634946334</v>
      </c>
      <c r="AH20">
        <v>7.4</v>
      </c>
      <c r="AI20" s="5">
        <v>93.40305427515969</v>
      </c>
      <c r="AJ20">
        <v>0.74</v>
      </c>
      <c r="AK20" s="5">
        <v>91.723137166754242</v>
      </c>
      <c r="AL20">
        <v>0.13</v>
      </c>
      <c r="AM20" s="5">
        <v>92.070147409401812</v>
      </c>
      <c r="AN20">
        <v>0.36</v>
      </c>
      <c r="AO20" s="5">
        <v>99.063371824133469</v>
      </c>
      <c r="AP20">
        <v>3.8</v>
      </c>
      <c r="AQ20" s="5">
        <v>93.458608230736758</v>
      </c>
      <c r="AR20">
        <v>0.11</v>
      </c>
      <c r="AS20" s="5">
        <v>98.190930166704248</v>
      </c>
      <c r="AT20">
        <v>11.5</v>
      </c>
      <c r="AU20" s="5">
        <v>96.87289696404207</v>
      </c>
      <c r="AV20">
        <v>6.3</v>
      </c>
      <c r="AW20" s="5">
        <v>93.076778463110472</v>
      </c>
      <c r="AX20">
        <v>0.17</v>
      </c>
      <c r="AY20" s="5">
        <v>93.076778463110472</v>
      </c>
      <c r="AZ20">
        <v>0.87</v>
      </c>
      <c r="BA20" s="5">
        <v>88.236237273971128</v>
      </c>
      <c r="BB20">
        <v>3.8</v>
      </c>
      <c r="BC20" s="5">
        <v>88.350201947395888</v>
      </c>
      <c r="BD20">
        <v>0.87</v>
      </c>
    </row>
    <row r="21" spans="1:72">
      <c r="A21" s="24" t="s">
        <v>443</v>
      </c>
      <c r="B21" s="16" t="s">
        <v>444</v>
      </c>
      <c r="C21" s="5">
        <v>116.04346531633141</v>
      </c>
      <c r="W21" s="5">
        <v>106.49397325618634</v>
      </c>
      <c r="X21">
        <v>1.5</v>
      </c>
      <c r="Y21" s="5">
        <v>89.509129595786845</v>
      </c>
      <c r="Z21">
        <v>2.1</v>
      </c>
      <c r="AA21" s="5">
        <v>96.402302298863177</v>
      </c>
      <c r="AB21">
        <v>4.4000000000000004</v>
      </c>
      <c r="AC21" s="5">
        <v>95.879135400908353</v>
      </c>
      <c r="AD21">
        <v>1.6</v>
      </c>
      <c r="AE21" s="5">
        <v>91.910509011351564</v>
      </c>
      <c r="AF21">
        <v>1.1000000000000001</v>
      </c>
      <c r="AG21" s="5">
        <v>96.565535617695559</v>
      </c>
      <c r="AH21">
        <v>10.8</v>
      </c>
      <c r="AI21" s="5">
        <v>93.076778463110472</v>
      </c>
      <c r="AJ21">
        <v>0.38</v>
      </c>
      <c r="AK21" s="5">
        <v>91.352441285208528</v>
      </c>
      <c r="AL21">
        <v>0.06</v>
      </c>
      <c r="AM21" s="5">
        <v>92.018825743268948</v>
      </c>
      <c r="AN21">
        <v>0.98</v>
      </c>
      <c r="AO21" s="5">
        <v>98.373977383176737</v>
      </c>
      <c r="AP21">
        <v>1.9</v>
      </c>
      <c r="AQ21" s="5">
        <v>93.405406895033764</v>
      </c>
      <c r="AR21">
        <v>0.15</v>
      </c>
      <c r="AS21" s="5">
        <v>97.685069963625637</v>
      </c>
      <c r="AT21">
        <v>10.7</v>
      </c>
      <c r="AU21" s="5">
        <v>95.771110661584032</v>
      </c>
      <c r="AV21">
        <v>6.8</v>
      </c>
      <c r="AW21" s="5">
        <v>92.516284379653897</v>
      </c>
      <c r="AX21">
        <v>0.1</v>
      </c>
      <c r="AY21" s="5">
        <v>92.516284379653897</v>
      </c>
      <c r="AZ21">
        <v>1.6</v>
      </c>
      <c r="BA21" s="5">
        <v>85.717983863429055</v>
      </c>
      <c r="BB21">
        <v>3</v>
      </c>
      <c r="BC21" s="5">
        <v>86.338644102062148</v>
      </c>
      <c r="BD21">
        <v>0.64</v>
      </c>
    </row>
    <row r="22" spans="1:72">
      <c r="A22" s="24" t="s">
        <v>407</v>
      </c>
      <c r="B22" s="16" t="s">
        <v>10</v>
      </c>
      <c r="C22" s="5">
        <v>115.74655082711678</v>
      </c>
      <c r="D22">
        <v>0.84</v>
      </c>
      <c r="E22">
        <v>2.1</v>
      </c>
      <c r="F22" t="s">
        <v>805</v>
      </c>
      <c r="G22" t="s">
        <v>806</v>
      </c>
      <c r="H22" t="s">
        <v>807</v>
      </c>
      <c r="I22" t="s">
        <v>808</v>
      </c>
      <c r="K22" t="s">
        <v>809</v>
      </c>
      <c r="L22">
        <v>0.92</v>
      </c>
      <c r="M22" t="s">
        <v>811</v>
      </c>
      <c r="N22" t="s">
        <v>812</v>
      </c>
      <c r="O22" t="s">
        <v>813</v>
      </c>
      <c r="Q22" t="s">
        <v>814</v>
      </c>
      <c r="R22" t="s">
        <v>815</v>
      </c>
      <c r="S22" t="s">
        <v>816</v>
      </c>
      <c r="T22" t="s">
        <v>817</v>
      </c>
      <c r="U22">
        <v>0.81</v>
      </c>
      <c r="W22" s="5">
        <v>106.31600128210678</v>
      </c>
      <c r="X22">
        <v>0.49</v>
      </c>
      <c r="Y22" s="5">
        <v>88.915849655264168</v>
      </c>
      <c r="Z22">
        <v>3.9</v>
      </c>
      <c r="AA22" s="5">
        <v>96.11463775749634</v>
      </c>
      <c r="AB22">
        <v>6.5</v>
      </c>
      <c r="AC22" s="5">
        <v>95.771110661584032</v>
      </c>
      <c r="AD22">
        <v>2.2999999999999998</v>
      </c>
      <c r="AE22" s="5">
        <v>91.863307926310213</v>
      </c>
      <c r="AF22">
        <v>0.83</v>
      </c>
      <c r="AG22" s="5">
        <v>96.11463775749634</v>
      </c>
      <c r="AH22">
        <v>8.6999999999999993</v>
      </c>
      <c r="AI22" s="5">
        <v>92.516284379653897</v>
      </c>
      <c r="AJ22">
        <v>7.0000000000000007E-2</v>
      </c>
      <c r="AK22" s="5">
        <v>90.651368229571858</v>
      </c>
      <c r="AL22">
        <v>0.1</v>
      </c>
      <c r="AM22" s="5">
        <v>91.910509011351564</v>
      </c>
      <c r="AN22">
        <v>0.83</v>
      </c>
      <c r="AO22" s="5">
        <v>98.190930166704248</v>
      </c>
      <c r="AP22">
        <v>4.4000000000000004</v>
      </c>
      <c r="AQ22" s="5">
        <v>93.076778463110472</v>
      </c>
      <c r="AR22">
        <v>0.09</v>
      </c>
      <c r="AS22" s="5">
        <v>97.125222701283448</v>
      </c>
      <c r="AT22">
        <v>8.1999999999999993</v>
      </c>
      <c r="AU22" s="5">
        <v>94.35701970960838</v>
      </c>
      <c r="AV22">
        <v>7.2</v>
      </c>
      <c r="AW22" s="5">
        <v>92.302546510859713</v>
      </c>
      <c r="AX22">
        <v>7.0000000000000007E-2</v>
      </c>
      <c r="AY22" s="5">
        <v>92.070147409401812</v>
      </c>
      <c r="AZ22">
        <v>2.7</v>
      </c>
      <c r="BC22" s="5">
        <v>85.717983863429055</v>
      </c>
      <c r="BD22">
        <v>0.41</v>
      </c>
      <c r="BH22" t="s">
        <v>792</v>
      </c>
      <c r="BK22" s="53" t="s">
        <v>793</v>
      </c>
      <c r="BL22" s="287"/>
      <c r="BM22" s="287"/>
      <c r="BN22" s="53" t="s">
        <v>794</v>
      </c>
      <c r="BO22" s="287"/>
      <c r="BP22" s="287"/>
      <c r="BQ22" s="53" t="s">
        <v>1013</v>
      </c>
      <c r="BR22" s="287"/>
      <c r="BS22" s="287"/>
      <c r="BT22" s="53" t="s">
        <v>989</v>
      </c>
    </row>
    <row r="23" spans="1:72">
      <c r="A23" s="24" t="s">
        <v>109</v>
      </c>
      <c r="B23" s="16" t="s">
        <v>110</v>
      </c>
      <c r="C23" s="5">
        <v>115.49846976800961</v>
      </c>
      <c r="D23">
        <v>1.2</v>
      </c>
      <c r="F23" t="s">
        <v>818</v>
      </c>
      <c r="G23" t="s">
        <v>819</v>
      </c>
      <c r="W23" s="5">
        <v>105.71166809056287</v>
      </c>
      <c r="X23">
        <v>0.81</v>
      </c>
      <c r="Y23" s="5">
        <v>88.890903115150365</v>
      </c>
      <c r="Z23">
        <v>2.2999999999999998</v>
      </c>
      <c r="AA23" s="5">
        <v>95.879135400908353</v>
      </c>
      <c r="AB23">
        <v>3.1</v>
      </c>
      <c r="AC23" s="5">
        <v>95.598785373772515</v>
      </c>
      <c r="AD23">
        <v>0.24</v>
      </c>
      <c r="AE23" s="5">
        <v>91.723137166754242</v>
      </c>
      <c r="AF23">
        <v>0.41</v>
      </c>
      <c r="AG23" s="5">
        <v>95.771110661584032</v>
      </c>
      <c r="AH23">
        <v>4.5</v>
      </c>
      <c r="AI23" s="5">
        <v>92.070147409401812</v>
      </c>
      <c r="AJ23">
        <v>0.34</v>
      </c>
      <c r="AK23" s="5">
        <v>89.969239147635079</v>
      </c>
      <c r="AL23">
        <v>0.14000000000000001</v>
      </c>
      <c r="AM23" s="5">
        <v>91.863307926310213</v>
      </c>
      <c r="AN23">
        <v>0.86</v>
      </c>
      <c r="AO23" s="5">
        <v>97.957443971913506</v>
      </c>
      <c r="AP23">
        <v>2.6</v>
      </c>
      <c r="AQ23" s="5">
        <v>92.070147409401812</v>
      </c>
      <c r="AR23">
        <v>0.26</v>
      </c>
      <c r="AS23" s="5">
        <v>96.565535617695559</v>
      </c>
      <c r="AT23">
        <v>8.6</v>
      </c>
      <c r="AU23" s="5">
        <v>93.793572576993697</v>
      </c>
      <c r="AV23">
        <v>9.8000000000000007</v>
      </c>
      <c r="AW23" s="5">
        <v>92.070147409401812</v>
      </c>
      <c r="AX23">
        <v>0.1</v>
      </c>
      <c r="AY23" s="5">
        <v>91.910509011351564</v>
      </c>
      <c r="AZ23">
        <v>1.3</v>
      </c>
      <c r="BC23" s="5">
        <v>82.839228120537101</v>
      </c>
      <c r="BD23">
        <v>0.51</v>
      </c>
    </row>
    <row r="24" spans="1:72">
      <c r="A24" s="24" t="s">
        <v>104</v>
      </c>
      <c r="B24" s="16" t="s">
        <v>607</v>
      </c>
      <c r="C24" s="5">
        <v>115.30556050100904</v>
      </c>
      <c r="W24" s="5">
        <v>105.13178434665488</v>
      </c>
      <c r="X24">
        <v>2.8</v>
      </c>
      <c r="Y24" s="5">
        <v>88.174748564394307</v>
      </c>
      <c r="Z24">
        <v>1.4</v>
      </c>
      <c r="AA24" s="5">
        <v>95.771110661584032</v>
      </c>
      <c r="AB24">
        <v>3.9</v>
      </c>
      <c r="AC24" s="5">
        <v>95.027128788229348</v>
      </c>
      <c r="AD24">
        <v>7.8</v>
      </c>
      <c r="AE24" s="5">
        <v>91.378272924888506</v>
      </c>
      <c r="AF24">
        <v>0.79</v>
      </c>
      <c r="AG24" s="5">
        <v>95.598785373772515</v>
      </c>
      <c r="AH24">
        <v>5</v>
      </c>
      <c r="AI24" s="5">
        <v>92.018825743268948</v>
      </c>
      <c r="AJ24">
        <v>0.13</v>
      </c>
      <c r="AK24" s="5">
        <v>89.509129595786845</v>
      </c>
      <c r="AL24">
        <v>0.18</v>
      </c>
      <c r="AM24" s="5">
        <v>91.723137166754242</v>
      </c>
      <c r="AN24">
        <v>0.59</v>
      </c>
      <c r="AO24" s="5">
        <v>97.685069963625637</v>
      </c>
      <c r="AP24">
        <v>5.7</v>
      </c>
      <c r="AQ24" s="5">
        <v>91.863307926310213</v>
      </c>
      <c r="AR24">
        <v>0.09</v>
      </c>
      <c r="AS24" s="5">
        <v>96.402302298863177</v>
      </c>
      <c r="AT24">
        <v>9</v>
      </c>
      <c r="AU24" s="5">
        <v>93.405406895033764</v>
      </c>
      <c r="AV24">
        <v>9.4</v>
      </c>
      <c r="AW24" s="5">
        <v>92.018825743268948</v>
      </c>
      <c r="AX24">
        <v>0.14000000000000001</v>
      </c>
      <c r="AY24" s="5">
        <v>89.969239147635079</v>
      </c>
      <c r="AZ24">
        <v>6.3</v>
      </c>
      <c r="BC24" s="5">
        <v>82.064344685298551</v>
      </c>
      <c r="BD24">
        <v>0.32</v>
      </c>
    </row>
    <row r="25" spans="1:72">
      <c r="A25" s="24" t="s">
        <v>451</v>
      </c>
      <c r="B25" s="16" t="s">
        <v>452</v>
      </c>
      <c r="C25" s="5">
        <v>114.36648749076195</v>
      </c>
      <c r="W25" s="5">
        <v>104.84746091176581</v>
      </c>
      <c r="X25">
        <v>1</v>
      </c>
      <c r="Y25" s="5">
        <v>86.921946501621193</v>
      </c>
      <c r="Z25">
        <v>1.7</v>
      </c>
      <c r="AA25" s="5">
        <v>95.602710993022242</v>
      </c>
      <c r="AB25">
        <v>9.4</v>
      </c>
      <c r="AC25" s="5">
        <v>94.903134300013704</v>
      </c>
      <c r="AD25">
        <v>5.5</v>
      </c>
      <c r="AE25" s="5">
        <v>90.651368229571858</v>
      </c>
      <c r="AF25">
        <v>0.45</v>
      </c>
      <c r="AG25" s="5">
        <v>94.900614759417977</v>
      </c>
      <c r="AH25">
        <v>6.9</v>
      </c>
      <c r="AI25" s="5">
        <v>91.910509011351564</v>
      </c>
      <c r="AJ25">
        <v>0.39</v>
      </c>
      <c r="AK25" s="5">
        <v>88.890903115150365</v>
      </c>
      <c r="AL25">
        <v>0.25</v>
      </c>
      <c r="AM25" s="5">
        <v>91.352441285208528</v>
      </c>
      <c r="AN25">
        <v>0.56000000000000005</v>
      </c>
      <c r="AO25" s="5">
        <v>97.003849634946334</v>
      </c>
      <c r="AP25">
        <v>7.4</v>
      </c>
      <c r="AQ25" s="5">
        <v>91.723137166754242</v>
      </c>
      <c r="AR25">
        <v>0.09</v>
      </c>
      <c r="AS25" s="5">
        <v>96.13643093188756</v>
      </c>
      <c r="AT25">
        <v>10.6</v>
      </c>
      <c r="AU25" s="5">
        <v>93.076778463110472</v>
      </c>
      <c r="AV25">
        <v>5.3</v>
      </c>
      <c r="AW25" s="5">
        <v>91.910509011351564</v>
      </c>
      <c r="AX25">
        <v>0.13</v>
      </c>
      <c r="AY25" s="5">
        <v>89.849881527152434</v>
      </c>
      <c r="AZ25">
        <v>1.2</v>
      </c>
    </row>
    <row r="26" spans="1:72">
      <c r="A26" s="24" t="s">
        <v>419</v>
      </c>
      <c r="B26" s="16" t="s">
        <v>420</v>
      </c>
      <c r="C26" s="5">
        <v>114.30697554421508</v>
      </c>
      <c r="D26">
        <v>2</v>
      </c>
      <c r="W26" s="5">
        <v>104.29127718519609</v>
      </c>
      <c r="X26">
        <v>1.3</v>
      </c>
      <c r="Y26" s="5">
        <v>86.338644102062148</v>
      </c>
      <c r="Z26">
        <v>2.6</v>
      </c>
      <c r="AA26" s="5">
        <v>94.900614759417977</v>
      </c>
      <c r="AB26">
        <v>4.9000000000000004</v>
      </c>
      <c r="AC26" s="5">
        <v>94.894105900792908</v>
      </c>
      <c r="AD26">
        <v>3.2</v>
      </c>
      <c r="AE26" s="5">
        <v>88.729511664989104</v>
      </c>
      <c r="AF26">
        <v>0.84</v>
      </c>
      <c r="AG26" s="5">
        <v>94.894105900792908</v>
      </c>
      <c r="AH26">
        <v>7.2</v>
      </c>
      <c r="AI26" s="5">
        <v>91.352441285208528</v>
      </c>
      <c r="AJ26">
        <v>0.16</v>
      </c>
      <c r="AK26" s="5">
        <v>88.729511664989104</v>
      </c>
      <c r="AL26">
        <v>7.0000000000000007E-2</v>
      </c>
      <c r="AM26" s="5">
        <v>89.969239147635079</v>
      </c>
      <c r="AN26">
        <v>0.56999999999999995</v>
      </c>
      <c r="AO26" s="5">
        <v>96.912681053930015</v>
      </c>
      <c r="AP26">
        <v>1.9</v>
      </c>
      <c r="AQ26" s="5">
        <v>91.352441285208528</v>
      </c>
      <c r="AR26">
        <v>7.0000000000000007E-2</v>
      </c>
      <c r="AS26" s="5">
        <v>96.11463775749634</v>
      </c>
      <c r="AT26">
        <v>8.3000000000000007</v>
      </c>
      <c r="AU26" s="5">
        <v>92.516284379653897</v>
      </c>
      <c r="AV26">
        <v>7.3</v>
      </c>
      <c r="AW26" s="5">
        <v>91.863307926310213</v>
      </c>
      <c r="AX26">
        <v>0.1</v>
      </c>
      <c r="AY26" s="5">
        <v>89.509129595786845</v>
      </c>
      <c r="AZ26">
        <v>2.9</v>
      </c>
    </row>
    <row r="27" spans="1:72">
      <c r="A27" s="29" t="s">
        <v>434</v>
      </c>
      <c r="B27" s="21" t="s">
        <v>435</v>
      </c>
      <c r="C27" s="5">
        <v>113.90523894971741</v>
      </c>
      <c r="W27" s="5">
        <v>104.19692991813739</v>
      </c>
      <c r="X27">
        <v>1.7</v>
      </c>
      <c r="Y27" s="5">
        <v>85.717983863429055</v>
      </c>
      <c r="Z27">
        <v>1</v>
      </c>
      <c r="AA27" s="5">
        <v>94.894105900792908</v>
      </c>
      <c r="AB27">
        <v>4.4000000000000004</v>
      </c>
      <c r="AC27" s="5">
        <v>94.246879194179613</v>
      </c>
      <c r="AD27">
        <v>4.9000000000000004</v>
      </c>
      <c r="AE27" s="5">
        <v>88.350201947395888</v>
      </c>
      <c r="AF27">
        <v>0.56999999999999995</v>
      </c>
      <c r="AG27" s="5">
        <v>94.70714670541534</v>
      </c>
      <c r="AH27">
        <v>7.6</v>
      </c>
      <c r="AI27" s="5">
        <v>90.651368229571858</v>
      </c>
      <c r="AJ27">
        <v>0.71</v>
      </c>
      <c r="AK27" s="5">
        <v>88.448268732010519</v>
      </c>
      <c r="AL27">
        <v>0.14000000000000001</v>
      </c>
      <c r="AM27" s="5">
        <v>89.727701041103529</v>
      </c>
      <c r="AN27">
        <v>0.36</v>
      </c>
      <c r="AO27" s="5">
        <v>96.884627703091127</v>
      </c>
      <c r="AP27">
        <v>0.74</v>
      </c>
      <c r="AQ27" s="5">
        <v>90.651368229571858</v>
      </c>
      <c r="AR27">
        <v>0.13</v>
      </c>
      <c r="AS27" s="5">
        <v>95.879135400908353</v>
      </c>
      <c r="AT27">
        <v>9.5</v>
      </c>
      <c r="AU27" s="5">
        <v>92.018825743268948</v>
      </c>
      <c r="AV27">
        <v>5.5</v>
      </c>
      <c r="AW27" s="5">
        <v>91.723137166754242</v>
      </c>
      <c r="AX27">
        <v>0.11</v>
      </c>
      <c r="AY27" s="5">
        <v>88.729511664989104</v>
      </c>
      <c r="AZ27">
        <v>1.2</v>
      </c>
    </row>
    <row r="28" spans="1:72">
      <c r="A28" s="24" t="s">
        <v>286</v>
      </c>
      <c r="B28" s="16" t="s">
        <v>287</v>
      </c>
      <c r="C28" s="5">
        <v>113.36554315382094</v>
      </c>
      <c r="W28" s="5">
        <v>103.23149501733855</v>
      </c>
      <c r="X28">
        <v>1.1000000000000001</v>
      </c>
      <c r="AA28" s="5">
        <v>94.70714670541534</v>
      </c>
      <c r="AB28">
        <v>4.3</v>
      </c>
      <c r="AC28" s="5">
        <v>93.833662686191261</v>
      </c>
      <c r="AD28">
        <v>3.5</v>
      </c>
      <c r="AE28" s="5">
        <v>88.236237273971128</v>
      </c>
      <c r="AF28">
        <v>0.89</v>
      </c>
      <c r="AG28" s="5">
        <v>93.946975459247284</v>
      </c>
      <c r="AH28">
        <v>5.8</v>
      </c>
      <c r="AI28" s="5">
        <v>89.969239147635079</v>
      </c>
      <c r="AJ28">
        <v>0.35</v>
      </c>
      <c r="AK28" s="5">
        <v>88.350201947395888</v>
      </c>
      <c r="AL28">
        <v>0.15</v>
      </c>
      <c r="AM28" s="5">
        <v>89.509129595786845</v>
      </c>
      <c r="AN28">
        <v>0.44</v>
      </c>
      <c r="AO28" s="5">
        <v>96.87289696404207</v>
      </c>
      <c r="AP28">
        <v>1.2</v>
      </c>
      <c r="AQ28" s="5">
        <v>89.969239147635079</v>
      </c>
      <c r="AR28">
        <v>0.1</v>
      </c>
      <c r="AS28" s="5">
        <v>95.771110661584032</v>
      </c>
      <c r="AT28">
        <v>6.8</v>
      </c>
      <c r="AU28" s="5">
        <v>91.863307926310213</v>
      </c>
      <c r="AV28">
        <v>8.5</v>
      </c>
      <c r="AW28" s="5">
        <v>91.352441285208528</v>
      </c>
      <c r="AX28">
        <v>0.09</v>
      </c>
      <c r="AY28" s="5">
        <v>88.411528325006486</v>
      </c>
      <c r="AZ28">
        <v>1.1000000000000001</v>
      </c>
    </row>
    <row r="29" spans="1:72">
      <c r="A29" s="24" t="s">
        <v>548</v>
      </c>
      <c r="B29" s="16" t="s">
        <v>8</v>
      </c>
      <c r="C29" s="5">
        <v>112.91061297004124</v>
      </c>
      <c r="D29">
        <v>2.1</v>
      </c>
      <c r="F29" t="s">
        <v>818</v>
      </c>
      <c r="G29" t="s">
        <v>806</v>
      </c>
      <c r="M29" t="s">
        <v>820</v>
      </c>
      <c r="S29" t="s">
        <v>821</v>
      </c>
      <c r="W29" s="5">
        <v>102.8529184978282</v>
      </c>
      <c r="X29">
        <v>1.5</v>
      </c>
      <c r="AA29" s="5">
        <v>93.946975459247284</v>
      </c>
      <c r="AB29">
        <v>6.6</v>
      </c>
      <c r="AC29" s="5">
        <v>93.793572576993697</v>
      </c>
      <c r="AD29">
        <v>2.8</v>
      </c>
      <c r="AE29" s="5">
        <v>88.174748564394307</v>
      </c>
      <c r="AF29">
        <v>0.4</v>
      </c>
      <c r="AG29" s="5">
        <v>93.829861467029133</v>
      </c>
      <c r="AH29">
        <v>9.1999999999999993</v>
      </c>
      <c r="AI29" s="5">
        <v>89.834107459382267</v>
      </c>
      <c r="AJ29">
        <v>0.43</v>
      </c>
      <c r="AK29" s="5">
        <v>88.174748564394307</v>
      </c>
      <c r="AL29">
        <v>0.12</v>
      </c>
      <c r="AM29" s="5">
        <v>88.729511664989104</v>
      </c>
      <c r="AN29">
        <v>0.99</v>
      </c>
      <c r="AO29" s="5">
        <v>96.402302298863177</v>
      </c>
      <c r="AP29">
        <v>4</v>
      </c>
      <c r="AQ29" s="5">
        <v>89.834107459382267</v>
      </c>
      <c r="AR29">
        <v>0.35</v>
      </c>
      <c r="AS29" s="5">
        <v>95.598785373772515</v>
      </c>
      <c r="AT29">
        <v>11.1</v>
      </c>
      <c r="AU29" s="5">
        <v>91.723137166754242</v>
      </c>
      <c r="AV29">
        <v>7.7</v>
      </c>
      <c r="AW29" s="5">
        <v>90.651368229571858</v>
      </c>
      <c r="AX29">
        <v>0.16</v>
      </c>
      <c r="AY29" s="5">
        <v>88.236237273971128</v>
      </c>
      <c r="AZ29">
        <v>0.52</v>
      </c>
    </row>
    <row r="30" spans="1:72">
      <c r="A30" s="24" t="s">
        <v>577</v>
      </c>
      <c r="B30" s="16" t="s">
        <v>578</v>
      </c>
      <c r="C30" s="5">
        <v>112.69461654291891</v>
      </c>
      <c r="W30" s="5">
        <v>102.78356864743728</v>
      </c>
      <c r="X30">
        <v>1.3</v>
      </c>
      <c r="AA30" s="5">
        <v>93.458608230736758</v>
      </c>
      <c r="AB30">
        <v>4.5999999999999996</v>
      </c>
      <c r="AC30" s="5">
        <v>93.56037782213258</v>
      </c>
      <c r="AD30">
        <v>2</v>
      </c>
      <c r="AE30" s="5">
        <v>86.921946501621193</v>
      </c>
      <c r="AF30">
        <v>0.93</v>
      </c>
      <c r="AG30" s="5">
        <v>93.405406895033764</v>
      </c>
      <c r="AH30">
        <v>6.8</v>
      </c>
      <c r="AI30" s="5">
        <v>89.727701041103529</v>
      </c>
      <c r="AJ30">
        <v>0.14000000000000001</v>
      </c>
      <c r="AK30" s="5">
        <v>86.921946501621193</v>
      </c>
      <c r="AL30">
        <v>0.2</v>
      </c>
      <c r="AM30" s="5">
        <v>88.174748564394307</v>
      </c>
      <c r="AN30">
        <v>0.09</v>
      </c>
      <c r="AO30" s="5">
        <v>95.771110661584032</v>
      </c>
      <c r="AP30">
        <v>4.4000000000000004</v>
      </c>
      <c r="AQ30" s="5">
        <v>89.509129595786845</v>
      </c>
      <c r="AR30">
        <v>0.11</v>
      </c>
      <c r="AS30" s="5">
        <v>94.900614759417977</v>
      </c>
      <c r="AT30">
        <v>9.5</v>
      </c>
      <c r="AU30" s="5">
        <v>91.352441285208528</v>
      </c>
      <c r="AV30">
        <v>6.2</v>
      </c>
      <c r="AW30" s="5">
        <v>89.969239147635079</v>
      </c>
      <c r="AX30">
        <v>0.14000000000000001</v>
      </c>
      <c r="AY30" s="5">
        <v>88.174748564394307</v>
      </c>
      <c r="AZ30">
        <v>2.4</v>
      </c>
    </row>
    <row r="31" spans="1:72">
      <c r="A31" s="24" t="s">
        <v>107</v>
      </c>
      <c r="B31" s="16" t="s">
        <v>108</v>
      </c>
      <c r="C31" s="5">
        <v>111.74373580408526</v>
      </c>
      <c r="D31">
        <v>1.1000000000000001</v>
      </c>
      <c r="W31" s="5">
        <v>102.65039106261844</v>
      </c>
      <c r="X31">
        <v>1.9</v>
      </c>
      <c r="AA31" s="5">
        <v>93.405406895033764</v>
      </c>
      <c r="AB31">
        <v>4.0999999999999996</v>
      </c>
      <c r="AC31" s="5">
        <v>93.405406895033764</v>
      </c>
      <c r="AD31">
        <v>1.1000000000000001</v>
      </c>
      <c r="AE31" s="5">
        <v>86.338644102062148</v>
      </c>
      <c r="AF31">
        <v>0.45</v>
      </c>
      <c r="AG31" s="5">
        <v>93.16510645152141</v>
      </c>
      <c r="AH31">
        <v>5.9</v>
      </c>
      <c r="AI31" s="5">
        <v>89.509129595786845</v>
      </c>
      <c r="AJ31">
        <v>0.59</v>
      </c>
      <c r="AK31" s="5">
        <v>86.338644102062148</v>
      </c>
      <c r="AL31">
        <v>0.08</v>
      </c>
      <c r="AM31" s="5">
        <v>86.921946501621193</v>
      </c>
      <c r="AN31">
        <v>0.2</v>
      </c>
      <c r="AO31" s="5">
        <v>94.35701970960838</v>
      </c>
      <c r="AP31">
        <v>1.9</v>
      </c>
      <c r="AQ31" s="5">
        <v>88.236237273971128</v>
      </c>
      <c r="AR31">
        <v>0.12</v>
      </c>
      <c r="AS31" s="5">
        <v>94.894105900792908</v>
      </c>
      <c r="AT31">
        <v>8.3000000000000007</v>
      </c>
      <c r="AU31" s="5">
        <v>90.804194973918229</v>
      </c>
      <c r="AV31">
        <v>4.4000000000000004</v>
      </c>
      <c r="AW31" s="5">
        <v>89.509129595786845</v>
      </c>
      <c r="AX31">
        <v>0.09</v>
      </c>
      <c r="AY31" s="5">
        <v>87.059455792496919</v>
      </c>
      <c r="AZ31">
        <v>2.2999999999999998</v>
      </c>
    </row>
    <row r="32" spans="1:72">
      <c r="A32" s="24" t="s">
        <v>62</v>
      </c>
      <c r="B32" s="16" t="s">
        <v>63</v>
      </c>
      <c r="C32" s="5">
        <v>111.57291210058251</v>
      </c>
      <c r="D32">
        <v>1.4</v>
      </c>
      <c r="W32" s="5">
        <v>102.56414012722786</v>
      </c>
      <c r="X32">
        <v>1.7</v>
      </c>
      <c r="AA32" s="5">
        <v>93.076778463110472</v>
      </c>
      <c r="AB32">
        <v>2</v>
      </c>
      <c r="AC32" s="5">
        <v>93.076778463110472</v>
      </c>
      <c r="AD32">
        <v>0.68</v>
      </c>
      <c r="AE32" s="5">
        <v>85.717983863429055</v>
      </c>
      <c r="AF32">
        <v>0.57999999999999996</v>
      </c>
      <c r="AG32" s="5">
        <v>93.076778463110472</v>
      </c>
      <c r="AH32">
        <v>6.4</v>
      </c>
      <c r="AI32" s="5">
        <v>89.485197061488165</v>
      </c>
      <c r="AJ32">
        <v>1.7</v>
      </c>
      <c r="AK32" s="5">
        <v>85.717983863429055</v>
      </c>
      <c r="AL32">
        <v>0.14000000000000001</v>
      </c>
      <c r="AM32" s="5">
        <v>86.338644102062148</v>
      </c>
      <c r="AN32">
        <v>0.49</v>
      </c>
      <c r="AO32" s="5">
        <v>93.793572576993697</v>
      </c>
      <c r="AP32">
        <v>2.1</v>
      </c>
      <c r="AQ32" s="5">
        <v>88.174748564394307</v>
      </c>
      <c r="AR32">
        <v>0.15</v>
      </c>
      <c r="AS32" s="5">
        <v>94.35701970960838</v>
      </c>
      <c r="AT32">
        <v>10.199999999999999</v>
      </c>
      <c r="AU32" s="5">
        <v>89.969239147635079</v>
      </c>
      <c r="AV32">
        <v>10</v>
      </c>
      <c r="AW32" s="5">
        <v>88.174748564394307</v>
      </c>
      <c r="AX32">
        <v>0.17</v>
      </c>
      <c r="AY32" s="5">
        <v>86.921946501621193</v>
      </c>
      <c r="AZ32">
        <v>3.1</v>
      </c>
    </row>
    <row r="33" spans="1:52">
      <c r="A33" s="28" t="s">
        <v>517</v>
      </c>
      <c r="B33" s="20" t="s">
        <v>518</v>
      </c>
      <c r="C33" s="5">
        <v>111.23147571723993</v>
      </c>
      <c r="W33" s="5">
        <v>102.48725340021744</v>
      </c>
      <c r="X33">
        <v>1.8</v>
      </c>
      <c r="AA33" s="5">
        <v>92.516284379653897</v>
      </c>
      <c r="AB33">
        <v>3.7</v>
      </c>
      <c r="AC33" s="5">
        <v>92.417121588431016</v>
      </c>
      <c r="AD33">
        <v>3.3</v>
      </c>
      <c r="AG33" s="5">
        <v>92.516284379653897</v>
      </c>
      <c r="AH33">
        <v>2.1</v>
      </c>
      <c r="AI33" s="5">
        <v>88.411528325006486</v>
      </c>
      <c r="AJ33">
        <v>0.69</v>
      </c>
      <c r="AK33" s="5">
        <v>82.839228120537101</v>
      </c>
      <c r="AL33">
        <v>0.17</v>
      </c>
      <c r="AO33" s="5">
        <v>93.405406895033764</v>
      </c>
      <c r="AP33">
        <v>3.2</v>
      </c>
      <c r="AQ33" s="5">
        <v>86.940873317773267</v>
      </c>
      <c r="AR33">
        <v>0.41</v>
      </c>
      <c r="AS33" s="5">
        <v>93.946975459247284</v>
      </c>
      <c r="AT33">
        <v>7.1</v>
      </c>
      <c r="AU33" s="5">
        <v>86.921946501621193</v>
      </c>
      <c r="AV33">
        <v>6.3</v>
      </c>
      <c r="AW33" s="5">
        <v>86.921946501621193</v>
      </c>
      <c r="AX33">
        <v>0.28999999999999998</v>
      </c>
      <c r="AY33" s="5">
        <v>82.064344685298551</v>
      </c>
      <c r="AZ33">
        <v>3.8</v>
      </c>
    </row>
    <row r="34" spans="1:52">
      <c r="A34" s="27" t="s">
        <v>436</v>
      </c>
      <c r="B34" s="19" t="s">
        <v>12</v>
      </c>
      <c r="C34" s="5">
        <v>110.53545895573546</v>
      </c>
      <c r="D34">
        <v>0.6</v>
      </c>
      <c r="F34" t="s">
        <v>822</v>
      </c>
      <c r="I34" t="s">
        <v>823</v>
      </c>
      <c r="O34" t="s">
        <v>824</v>
      </c>
      <c r="S34" t="s">
        <v>825</v>
      </c>
      <c r="W34" s="5">
        <v>102.4306616730708</v>
      </c>
      <c r="X34">
        <v>0.95</v>
      </c>
      <c r="AA34" s="5">
        <v>92.070147409401812</v>
      </c>
      <c r="AB34">
        <v>3.9</v>
      </c>
      <c r="AC34" s="5">
        <v>91.863307926310213</v>
      </c>
      <c r="AD34">
        <v>0.71</v>
      </c>
      <c r="AG34" s="5">
        <v>92.070147409401812</v>
      </c>
      <c r="AH34">
        <v>7</v>
      </c>
      <c r="AI34" s="5">
        <v>88.236237273971128</v>
      </c>
      <c r="AJ34">
        <v>0.04</v>
      </c>
      <c r="AK34" s="5">
        <v>82.064344685298551</v>
      </c>
      <c r="AL34">
        <v>0.75</v>
      </c>
      <c r="AO34" s="5">
        <v>93.076778463110472</v>
      </c>
      <c r="AP34">
        <v>4.0999999999999996</v>
      </c>
      <c r="AQ34" s="5">
        <v>86.921946501621193</v>
      </c>
      <c r="AR34">
        <v>0.17</v>
      </c>
      <c r="AS34" s="5">
        <v>93.833662686191261</v>
      </c>
      <c r="AT34">
        <v>7.6</v>
      </c>
      <c r="AU34" s="5">
        <v>99.539535054844947</v>
      </c>
      <c r="AV34">
        <v>9.3000000000000007</v>
      </c>
      <c r="AW34" s="5">
        <v>85.717983863429055</v>
      </c>
      <c r="AX34">
        <v>0.16</v>
      </c>
    </row>
    <row r="35" spans="1:52">
      <c r="A35" s="27" t="s">
        <v>392</v>
      </c>
      <c r="B35" s="19" t="s">
        <v>393</v>
      </c>
      <c r="C35" s="5">
        <v>110.53439786969645</v>
      </c>
      <c r="D35">
        <v>0.95</v>
      </c>
      <c r="J35" t="s">
        <v>826</v>
      </c>
      <c r="W35" s="5">
        <v>102.09245666654034</v>
      </c>
      <c r="X35">
        <v>1.3</v>
      </c>
      <c r="AA35" s="5">
        <v>92.018825743268948</v>
      </c>
      <c r="AB35">
        <v>5.2</v>
      </c>
      <c r="AC35" s="5">
        <v>91.723137166754242</v>
      </c>
      <c r="AD35">
        <v>1.4</v>
      </c>
      <c r="AG35" s="5">
        <v>92.018825743268948</v>
      </c>
      <c r="AH35">
        <v>8.3000000000000007</v>
      </c>
      <c r="AI35" s="5">
        <v>88.174748564394307</v>
      </c>
      <c r="AJ35">
        <v>0.38</v>
      </c>
      <c r="AO35" s="5">
        <v>92.516284379653897</v>
      </c>
      <c r="AP35">
        <v>5.2</v>
      </c>
      <c r="AQ35" s="5">
        <v>86.338644102062148</v>
      </c>
      <c r="AR35">
        <v>0.2</v>
      </c>
      <c r="AS35" s="5">
        <v>93.793572576993697</v>
      </c>
      <c r="AT35">
        <v>8.8000000000000007</v>
      </c>
      <c r="AW35" s="5">
        <v>82.839228120537101</v>
      </c>
      <c r="AX35">
        <v>0.09</v>
      </c>
    </row>
    <row r="36" spans="1:52">
      <c r="A36" s="27" t="s">
        <v>208</v>
      </c>
      <c r="B36" s="19" t="s">
        <v>209</v>
      </c>
      <c r="C36" s="5">
        <v>110.44837712665486</v>
      </c>
      <c r="U36">
        <v>8.0399999999999991</v>
      </c>
      <c r="W36" s="5">
        <v>102.01896202676171</v>
      </c>
      <c r="X36">
        <v>2.1</v>
      </c>
      <c r="AA36" s="5">
        <v>91.863307926310213</v>
      </c>
      <c r="AB36">
        <v>2.9</v>
      </c>
      <c r="AC36" s="5">
        <v>89.509129595786845</v>
      </c>
      <c r="AD36">
        <v>0.92</v>
      </c>
      <c r="AG36" s="5">
        <v>91.910509011351564</v>
      </c>
      <c r="AH36">
        <v>7.6</v>
      </c>
      <c r="AI36" s="5">
        <v>86.921946501621193</v>
      </c>
      <c r="AJ36">
        <v>0.05</v>
      </c>
      <c r="AO36" s="5">
        <v>92.070147409401812</v>
      </c>
      <c r="AP36">
        <v>4.8</v>
      </c>
      <c r="AQ36" s="5">
        <v>85.717983863429055</v>
      </c>
      <c r="AR36">
        <v>0.09</v>
      </c>
      <c r="AS36" s="5">
        <v>93.458608230736758</v>
      </c>
      <c r="AT36">
        <v>13.8</v>
      </c>
      <c r="AW36" s="5">
        <v>82.064344685298551</v>
      </c>
      <c r="AX36">
        <v>0.26</v>
      </c>
    </row>
    <row r="37" spans="1:52">
      <c r="A37" s="24" t="s">
        <v>360</v>
      </c>
      <c r="B37" s="16" t="s">
        <v>361</v>
      </c>
      <c r="C37" s="5">
        <v>110.41889635992524</v>
      </c>
      <c r="W37" s="5">
        <v>101.85765965325774</v>
      </c>
      <c r="X37">
        <v>1</v>
      </c>
      <c r="AA37" s="5">
        <v>91.723137166754242</v>
      </c>
      <c r="AB37">
        <v>2.9</v>
      </c>
      <c r="AC37" s="5">
        <v>88.448268732010519</v>
      </c>
      <c r="AD37">
        <v>2.1</v>
      </c>
      <c r="AG37" s="5">
        <v>91.863307926310213</v>
      </c>
      <c r="AH37">
        <v>4.4000000000000004</v>
      </c>
      <c r="AI37" s="5">
        <v>82.839228120537101</v>
      </c>
      <c r="AJ37">
        <v>0.12</v>
      </c>
      <c r="AO37" s="5">
        <v>92.018825743268948</v>
      </c>
      <c r="AP37">
        <v>3</v>
      </c>
      <c r="AQ37" s="5">
        <v>84.22798224766268</v>
      </c>
      <c r="AR37">
        <v>0.09</v>
      </c>
      <c r="AS37" s="5">
        <v>93.405406895033764</v>
      </c>
      <c r="AT37">
        <v>9.1</v>
      </c>
    </row>
    <row r="38" spans="1:52">
      <c r="A38" s="24" t="s">
        <v>399</v>
      </c>
      <c r="B38" s="16" t="s">
        <v>400</v>
      </c>
      <c r="C38" s="5">
        <v>110.36023411087103</v>
      </c>
      <c r="W38" s="5">
        <v>101.47413360202665</v>
      </c>
      <c r="X38">
        <v>1.1000000000000001</v>
      </c>
      <c r="AA38" s="5">
        <v>91.352441285208528</v>
      </c>
      <c r="AB38">
        <v>2.2999999999999998</v>
      </c>
      <c r="AC38" s="5">
        <v>88.174748564394307</v>
      </c>
      <c r="AD38">
        <v>0.94</v>
      </c>
      <c r="AG38" s="5">
        <v>91.352441285208528</v>
      </c>
      <c r="AH38">
        <v>6.2</v>
      </c>
      <c r="AO38" s="5">
        <v>91.910509011351564</v>
      </c>
      <c r="AP38">
        <v>4.5</v>
      </c>
      <c r="AQ38" s="5">
        <v>82.064344685298551</v>
      </c>
      <c r="AR38">
        <v>0.1</v>
      </c>
      <c r="AS38" s="5">
        <v>93.16510645152141</v>
      </c>
      <c r="AT38">
        <v>9.8000000000000007</v>
      </c>
    </row>
    <row r="39" spans="1:52">
      <c r="A39" s="27" t="s">
        <v>515</v>
      </c>
      <c r="B39" s="19" t="s">
        <v>516</v>
      </c>
      <c r="C39" s="5">
        <v>110.35371521428098</v>
      </c>
      <c r="D39">
        <v>0.7</v>
      </c>
      <c r="O39" t="s">
        <v>827</v>
      </c>
      <c r="W39" s="5">
        <v>101.40845970594478</v>
      </c>
      <c r="X39">
        <v>1.7</v>
      </c>
      <c r="AA39" s="5">
        <v>89.849881527152434</v>
      </c>
      <c r="AB39">
        <v>2.4</v>
      </c>
      <c r="AC39" s="5">
        <v>86.921946501621193</v>
      </c>
      <c r="AD39">
        <v>0.75</v>
      </c>
      <c r="AG39" s="5">
        <v>90.651368229571858</v>
      </c>
      <c r="AH39">
        <v>5.9</v>
      </c>
      <c r="AO39" s="5">
        <v>91.863307926310213</v>
      </c>
      <c r="AP39">
        <v>7.5</v>
      </c>
      <c r="AS39" s="5">
        <v>93.076778463110472</v>
      </c>
      <c r="AT39">
        <v>8</v>
      </c>
    </row>
    <row r="40" spans="1:52">
      <c r="A40" s="24" t="s">
        <v>480</v>
      </c>
      <c r="B40" s="16" t="s">
        <v>481</v>
      </c>
      <c r="C40" s="5">
        <v>110.27421056521041</v>
      </c>
      <c r="D40">
        <v>1.6</v>
      </c>
      <c r="M40" t="s">
        <v>828</v>
      </c>
      <c r="O40" t="s">
        <v>829</v>
      </c>
      <c r="W40" s="5">
        <v>101.29267224732889</v>
      </c>
      <c r="X40">
        <v>1.8</v>
      </c>
      <c r="AA40" s="5">
        <v>89.509129595786845</v>
      </c>
      <c r="AB40">
        <v>2.2000000000000002</v>
      </c>
      <c r="AC40" s="5">
        <v>85.717983863429055</v>
      </c>
      <c r="AD40">
        <v>0.6</v>
      </c>
      <c r="AG40" s="5">
        <v>89.969239147635079</v>
      </c>
      <c r="AH40">
        <v>6.7</v>
      </c>
      <c r="AO40" s="5">
        <v>91.723137166754242</v>
      </c>
      <c r="AP40">
        <v>4.4000000000000004</v>
      </c>
      <c r="AS40" s="5">
        <v>92.516284379653897</v>
      </c>
      <c r="AT40">
        <v>8.5</v>
      </c>
    </row>
    <row r="41" spans="1:52">
      <c r="A41" s="24" t="s">
        <v>363</v>
      </c>
      <c r="B41" s="16" t="s">
        <v>364</v>
      </c>
      <c r="C41" s="5">
        <v>109.92600710214516</v>
      </c>
      <c r="W41" s="5">
        <v>101.2257380077761</v>
      </c>
      <c r="X41">
        <v>1.4</v>
      </c>
      <c r="AA41" s="5">
        <v>88.890903115150365</v>
      </c>
      <c r="AB41">
        <v>6</v>
      </c>
      <c r="AC41" s="5">
        <v>82.064344685298551</v>
      </c>
      <c r="AD41">
        <v>1</v>
      </c>
      <c r="AG41" s="5">
        <v>89.849881527152434</v>
      </c>
      <c r="AH41">
        <v>5.8</v>
      </c>
      <c r="AO41" s="5">
        <v>91.352441285208528</v>
      </c>
      <c r="AP41">
        <v>4.5999999999999996</v>
      </c>
      <c r="AS41" s="5">
        <v>92.491881448898198</v>
      </c>
      <c r="AT41">
        <v>8.8000000000000007</v>
      </c>
    </row>
    <row r="42" spans="1:52">
      <c r="A42" s="24" t="s">
        <v>533</v>
      </c>
      <c r="B42" s="16" t="s">
        <v>534</v>
      </c>
      <c r="C42" s="5">
        <v>109.57609866847574</v>
      </c>
      <c r="D42">
        <v>0.82</v>
      </c>
      <c r="G42" t="s">
        <v>830</v>
      </c>
      <c r="M42" t="s">
        <v>831</v>
      </c>
      <c r="S42" t="s">
        <v>832</v>
      </c>
      <c r="W42" s="5">
        <v>101.12001422446512</v>
      </c>
      <c r="X42">
        <v>1.7</v>
      </c>
      <c r="AA42" s="5">
        <v>88.448268732010519</v>
      </c>
      <c r="AB42">
        <v>2.4</v>
      </c>
      <c r="AG42" s="5">
        <v>89.727701041103529</v>
      </c>
      <c r="AH42">
        <v>11.1</v>
      </c>
      <c r="AO42" s="5">
        <v>90.804194973918229</v>
      </c>
      <c r="AP42">
        <v>2.7</v>
      </c>
      <c r="AS42" s="5">
        <v>92.302546510859713</v>
      </c>
      <c r="AT42">
        <v>9.3000000000000007</v>
      </c>
    </row>
    <row r="43" spans="1:52">
      <c r="A43" s="27" t="s">
        <v>204</v>
      </c>
      <c r="B43" s="19" t="s">
        <v>205</v>
      </c>
      <c r="C43" s="5">
        <v>109.1630079660797</v>
      </c>
      <c r="W43" s="5">
        <v>101.05918023034829</v>
      </c>
      <c r="X43">
        <v>1</v>
      </c>
      <c r="AA43" s="5">
        <v>88.174748564394307</v>
      </c>
      <c r="AB43">
        <v>3.1</v>
      </c>
      <c r="AG43" s="5">
        <v>89.509129595786845</v>
      </c>
      <c r="AH43">
        <v>8.4</v>
      </c>
      <c r="AO43" s="5">
        <v>90.651368229571858</v>
      </c>
      <c r="AP43">
        <v>4.9000000000000004</v>
      </c>
      <c r="AS43" s="5">
        <v>92.070147409401812</v>
      </c>
      <c r="AT43">
        <v>8.1999999999999993</v>
      </c>
    </row>
    <row r="44" spans="1:52">
      <c r="A44" s="24" t="s">
        <v>66</v>
      </c>
      <c r="B44" s="16" t="s">
        <v>604</v>
      </c>
      <c r="C44" s="5">
        <v>108.71991952563322</v>
      </c>
      <c r="D44">
        <v>1.6</v>
      </c>
      <c r="W44" s="5">
        <v>100.93628455923903</v>
      </c>
      <c r="X44">
        <v>0.79</v>
      </c>
      <c r="AA44" s="5">
        <v>86.921946501621193</v>
      </c>
      <c r="AB44">
        <v>4.5999999999999996</v>
      </c>
      <c r="AG44" s="5">
        <v>89.485197061488165</v>
      </c>
      <c r="AH44">
        <v>8.9</v>
      </c>
      <c r="AO44" s="5">
        <v>89.969239147635079</v>
      </c>
      <c r="AP44">
        <v>4.5999999999999996</v>
      </c>
      <c r="AS44" s="5">
        <v>91.910509011351564</v>
      </c>
      <c r="AT44">
        <v>8.8000000000000007</v>
      </c>
    </row>
    <row r="45" spans="1:52">
      <c r="A45" s="25" t="s">
        <v>579</v>
      </c>
      <c r="B45" s="17" t="s">
        <v>580</v>
      </c>
      <c r="C45" s="5">
        <v>108.36280012429792</v>
      </c>
      <c r="D45">
        <v>1.3</v>
      </c>
      <c r="M45" t="s">
        <v>833</v>
      </c>
      <c r="P45" t="s">
        <v>834</v>
      </c>
      <c r="W45" s="5">
        <v>100.69938901154399</v>
      </c>
      <c r="X45">
        <v>0.84</v>
      </c>
      <c r="AA45" s="5">
        <v>85.717983863429055</v>
      </c>
      <c r="AB45">
        <v>1.4</v>
      </c>
      <c r="AG45" s="5">
        <v>88.350201947395888</v>
      </c>
      <c r="AH45">
        <v>9.5</v>
      </c>
      <c r="AO45" s="5">
        <v>89.509129595786845</v>
      </c>
      <c r="AP45">
        <v>4.4000000000000004</v>
      </c>
      <c r="AS45" s="5">
        <v>91.863307926310213</v>
      </c>
      <c r="AT45">
        <v>7.9</v>
      </c>
    </row>
    <row r="46" spans="1:52">
      <c r="A46" s="24" t="s">
        <v>160</v>
      </c>
      <c r="B46" s="16" t="s">
        <v>161</v>
      </c>
      <c r="C46" s="5">
        <v>108.34026930767897</v>
      </c>
      <c r="W46" s="5">
        <v>100.66720206051126</v>
      </c>
      <c r="X46">
        <v>0.82</v>
      </c>
      <c r="AA46" s="5">
        <v>82.064344685298551</v>
      </c>
      <c r="AB46">
        <v>3.4</v>
      </c>
      <c r="AG46" s="5">
        <v>88.174748564394307</v>
      </c>
      <c r="AH46">
        <v>9.6</v>
      </c>
      <c r="AO46" s="5">
        <v>88.174748564394307</v>
      </c>
      <c r="AP46">
        <v>5.6</v>
      </c>
      <c r="AS46" s="5">
        <v>91.723137166754242</v>
      </c>
      <c r="AT46">
        <v>7.1</v>
      </c>
    </row>
    <row r="47" spans="1:52">
      <c r="A47" s="28" t="s">
        <v>384</v>
      </c>
      <c r="B47" s="20" t="s">
        <v>385</v>
      </c>
      <c r="C47" s="5">
        <v>108.17244781594994</v>
      </c>
      <c r="D47">
        <v>1.9</v>
      </c>
      <c r="O47" t="s">
        <v>835</v>
      </c>
      <c r="W47" s="5">
        <v>100.62321265703314</v>
      </c>
      <c r="X47">
        <v>1.1000000000000001</v>
      </c>
      <c r="AG47" s="5">
        <v>85.717983863429055</v>
      </c>
      <c r="AH47">
        <v>8.3000000000000007</v>
      </c>
      <c r="AO47" s="5">
        <v>86.921946501621193</v>
      </c>
      <c r="AP47">
        <v>4.0999999999999996</v>
      </c>
      <c r="AS47" s="5">
        <v>91.352441285208528</v>
      </c>
      <c r="AT47">
        <v>7.7</v>
      </c>
    </row>
    <row r="48" spans="1:52">
      <c r="A48" s="28" t="s">
        <v>288</v>
      </c>
      <c r="B48" s="20" t="s">
        <v>289</v>
      </c>
      <c r="C48" s="5">
        <v>108.11011200188437</v>
      </c>
      <c r="W48" s="5">
        <v>100.5532991784585</v>
      </c>
      <c r="X48">
        <v>1.1000000000000001</v>
      </c>
      <c r="AG48" s="5">
        <v>82.839228120537101</v>
      </c>
      <c r="AH48">
        <v>8.1999999999999993</v>
      </c>
      <c r="AO48" s="5">
        <v>85.717983863429055</v>
      </c>
      <c r="AP48">
        <v>7.8</v>
      </c>
      <c r="AS48" s="5">
        <v>90.651368229571858</v>
      </c>
      <c r="AT48">
        <v>11.7</v>
      </c>
    </row>
    <row r="49" spans="1:46">
      <c r="A49" s="24" t="s">
        <v>184</v>
      </c>
      <c r="B49" s="16" t="s">
        <v>185</v>
      </c>
      <c r="C49" s="5">
        <v>107.87835327246172</v>
      </c>
      <c r="D49">
        <v>2.2999999999999998</v>
      </c>
      <c r="J49" t="s">
        <v>836</v>
      </c>
      <c r="W49" s="5">
        <v>100.41281963955404</v>
      </c>
      <c r="X49">
        <v>1.3</v>
      </c>
      <c r="AO49" s="5">
        <v>82.064344685298551</v>
      </c>
      <c r="AP49">
        <v>5.6</v>
      </c>
      <c r="AS49" s="5">
        <v>89.969239147635079</v>
      </c>
      <c r="AT49">
        <v>12.2</v>
      </c>
    </row>
    <row r="50" spans="1:46">
      <c r="A50" s="24" t="s">
        <v>164</v>
      </c>
      <c r="B50" s="16" t="s">
        <v>165</v>
      </c>
      <c r="C50" s="5">
        <v>107.83246098447168</v>
      </c>
      <c r="W50" s="5">
        <v>100.33823894994887</v>
      </c>
      <c r="X50">
        <v>2</v>
      </c>
      <c r="AS50" s="5">
        <v>89.509129595786845</v>
      </c>
      <c r="AT50">
        <v>10.1</v>
      </c>
    </row>
    <row r="51" spans="1:46">
      <c r="A51" s="28" t="s">
        <v>546</v>
      </c>
      <c r="B51" s="20" t="s">
        <v>547</v>
      </c>
      <c r="C51" s="5">
        <v>107.53970068926191</v>
      </c>
      <c r="D51">
        <v>1.6</v>
      </c>
      <c r="W51" s="5">
        <v>99.778691521065269</v>
      </c>
      <c r="X51">
        <v>0.66</v>
      </c>
      <c r="AS51" s="5">
        <v>88.915849655264168</v>
      </c>
      <c r="AT51">
        <v>21.4</v>
      </c>
    </row>
    <row r="52" spans="1:46">
      <c r="A52" s="24" t="s">
        <v>594</v>
      </c>
      <c r="B52" s="16" t="s">
        <v>595</v>
      </c>
      <c r="C52" s="5">
        <v>107.52908600235116</v>
      </c>
      <c r="W52" s="5">
        <v>99.562070271560785</v>
      </c>
      <c r="X52">
        <v>0.32</v>
      </c>
      <c r="AS52" s="5">
        <v>88.890903115150365</v>
      </c>
      <c r="AT52">
        <v>12.6</v>
      </c>
    </row>
    <row r="53" spans="1:46">
      <c r="A53" s="27" t="s">
        <v>381</v>
      </c>
      <c r="B53" s="19" t="s">
        <v>382</v>
      </c>
      <c r="C53" s="5">
        <v>107.28394906496507</v>
      </c>
      <c r="W53" s="5">
        <v>99.418874730411062</v>
      </c>
      <c r="X53">
        <v>0.77</v>
      </c>
      <c r="AS53" s="5">
        <v>88.448268732010519</v>
      </c>
      <c r="AT53">
        <v>9.9</v>
      </c>
    </row>
    <row r="54" spans="1:46">
      <c r="A54" s="24" t="s">
        <v>449</v>
      </c>
      <c r="B54" s="16" t="s">
        <v>450</v>
      </c>
      <c r="C54" s="5">
        <v>107.2229878392472</v>
      </c>
      <c r="W54" s="5">
        <v>99.202218274781288</v>
      </c>
      <c r="X54">
        <v>1.7</v>
      </c>
      <c r="AS54" s="5">
        <v>88.350201947395888</v>
      </c>
      <c r="AT54">
        <v>8.5</v>
      </c>
    </row>
    <row r="55" spans="1:46">
      <c r="A55" s="24" t="s">
        <v>92</v>
      </c>
      <c r="B55" s="16" t="s">
        <v>93</v>
      </c>
      <c r="C55" s="5">
        <v>107.21284167950054</v>
      </c>
      <c r="W55" s="5">
        <v>99.096506203546767</v>
      </c>
      <c r="X55">
        <v>0.81</v>
      </c>
      <c r="AS55" s="5">
        <v>88.174748564394307</v>
      </c>
      <c r="AT55">
        <v>9.6999999999999993</v>
      </c>
    </row>
    <row r="56" spans="1:46">
      <c r="A56" s="24" t="s">
        <v>474</v>
      </c>
      <c r="B56" s="16" t="s">
        <v>475</v>
      </c>
      <c r="C56" s="5">
        <v>106.89974191473158</v>
      </c>
      <c r="W56" s="5">
        <v>99.087985858682018</v>
      </c>
      <c r="X56">
        <v>1.2</v>
      </c>
      <c r="AS56" s="5">
        <v>87.059455792496919</v>
      </c>
      <c r="AT56">
        <v>7.5</v>
      </c>
    </row>
    <row r="57" spans="1:46">
      <c r="A57" s="24" t="s">
        <v>365</v>
      </c>
      <c r="B57" s="16" t="s">
        <v>366</v>
      </c>
      <c r="C57" s="5">
        <v>106.81802430034105</v>
      </c>
      <c r="W57" s="5">
        <v>98.882965107162192</v>
      </c>
      <c r="X57">
        <v>0.38</v>
      </c>
      <c r="AS57" s="5">
        <v>86.921946501621193</v>
      </c>
      <c r="AT57">
        <v>9.1</v>
      </c>
    </row>
    <row r="58" spans="1:46">
      <c r="A58" s="27" t="s">
        <v>586</v>
      </c>
      <c r="B58" s="19" t="s">
        <v>587</v>
      </c>
      <c r="C58" s="5">
        <v>106.73314600593019</v>
      </c>
      <c r="W58" s="5">
        <v>98.652854494029043</v>
      </c>
      <c r="X58">
        <v>1</v>
      </c>
      <c r="AS58" s="5">
        <v>85.717983863429055</v>
      </c>
      <c r="AT58">
        <v>10.199999999999999</v>
      </c>
    </row>
    <row r="59" spans="1:46">
      <c r="A59" s="24" t="s">
        <v>558</v>
      </c>
      <c r="B59" s="16" t="s">
        <v>559</v>
      </c>
      <c r="C59" s="5">
        <v>106.71883738566723</v>
      </c>
      <c r="D59">
        <v>2.2000000000000002</v>
      </c>
      <c r="M59" t="s">
        <v>831</v>
      </c>
      <c r="P59" t="s">
        <v>837</v>
      </c>
      <c r="W59" s="5">
        <v>98.373977383176737</v>
      </c>
      <c r="X59">
        <v>1.1000000000000001</v>
      </c>
      <c r="AS59" s="5">
        <v>84.22798224766268</v>
      </c>
      <c r="AT59">
        <v>11.9</v>
      </c>
    </row>
    <row r="60" spans="1:46">
      <c r="A60" s="24" t="s">
        <v>305</v>
      </c>
      <c r="B60" s="16" t="s">
        <v>617</v>
      </c>
      <c r="C60" s="5">
        <v>106.55137072697832</v>
      </c>
      <c r="W60" s="5">
        <v>98.190930166704248</v>
      </c>
      <c r="X60">
        <v>1.1000000000000001</v>
      </c>
      <c r="AS60" s="5">
        <v>82.064344685298551</v>
      </c>
      <c r="AT60">
        <v>8.4</v>
      </c>
    </row>
    <row r="61" spans="1:46">
      <c r="A61" s="24" t="s">
        <v>190</v>
      </c>
      <c r="B61" s="16" t="s">
        <v>191</v>
      </c>
      <c r="C61" s="5">
        <v>106.49397325618634</v>
      </c>
      <c r="D61">
        <v>1.5</v>
      </c>
      <c r="M61" t="s">
        <v>838</v>
      </c>
      <c r="W61" s="5">
        <v>97.957443971913506</v>
      </c>
      <c r="X61">
        <v>1.3</v>
      </c>
    </row>
    <row r="62" spans="1:46">
      <c r="A62" s="24" t="s">
        <v>83</v>
      </c>
      <c r="B62" s="16" t="s">
        <v>84</v>
      </c>
      <c r="C62" s="5">
        <v>106.31600128210678</v>
      </c>
      <c r="D62">
        <v>0.49</v>
      </c>
      <c r="W62" s="5">
        <v>97.685069963625637</v>
      </c>
      <c r="X62">
        <v>0.89</v>
      </c>
    </row>
    <row r="63" spans="1:46">
      <c r="A63" s="28" t="s">
        <v>489</v>
      </c>
      <c r="B63" s="20" t="s">
        <v>490</v>
      </c>
      <c r="C63" s="5">
        <v>106.19919729654021</v>
      </c>
      <c r="W63" s="5">
        <v>97.547646677856832</v>
      </c>
      <c r="X63">
        <v>1.1000000000000001</v>
      </c>
    </row>
    <row r="64" spans="1:46">
      <c r="A64" s="27" t="s">
        <v>592</v>
      </c>
      <c r="B64" s="19" t="s">
        <v>593</v>
      </c>
      <c r="C64" s="5">
        <v>106.1643877008681</v>
      </c>
      <c r="W64" s="5">
        <v>97.510573261149176</v>
      </c>
      <c r="X64">
        <v>1.4</v>
      </c>
    </row>
    <row r="65" spans="1:24">
      <c r="A65" s="24" t="s">
        <v>262</v>
      </c>
      <c r="B65" s="16" t="s">
        <v>615</v>
      </c>
      <c r="C65" s="5">
        <v>105.96204570938792</v>
      </c>
      <c r="W65" s="5">
        <v>97.294434507941162</v>
      </c>
      <c r="X65">
        <v>0.89</v>
      </c>
    </row>
    <row r="66" spans="1:24">
      <c r="A66" s="24" t="s">
        <v>560</v>
      </c>
      <c r="B66" s="16" t="s">
        <v>561</v>
      </c>
      <c r="C66" s="5">
        <v>105.73166763697677</v>
      </c>
      <c r="M66" t="s">
        <v>823</v>
      </c>
      <c r="P66" t="s">
        <v>839</v>
      </c>
      <c r="W66" s="5">
        <v>97.125222701283448</v>
      </c>
      <c r="X66">
        <v>1.5</v>
      </c>
    </row>
    <row r="67" spans="1:24">
      <c r="A67" s="24" t="s">
        <v>79</v>
      </c>
      <c r="B67" s="16" t="s">
        <v>80</v>
      </c>
      <c r="C67" s="5">
        <v>105.71166809056287</v>
      </c>
      <c r="D67">
        <v>0.81</v>
      </c>
      <c r="W67" s="5">
        <v>97.046582412926242</v>
      </c>
      <c r="X67">
        <v>1.4</v>
      </c>
    </row>
    <row r="68" spans="1:24">
      <c r="A68" s="27" t="s">
        <v>501</v>
      </c>
      <c r="B68" s="19" t="s">
        <v>502</v>
      </c>
      <c r="C68" s="5">
        <v>105.51818293676712</v>
      </c>
      <c r="W68" s="5">
        <v>97.016040739561461</v>
      </c>
      <c r="X68">
        <v>0.87</v>
      </c>
    </row>
    <row r="69" spans="1:24">
      <c r="A69" s="24" t="s">
        <v>290</v>
      </c>
      <c r="B69" s="16" t="s">
        <v>291</v>
      </c>
      <c r="C69" s="5">
        <v>105.31664329644686</v>
      </c>
      <c r="W69" s="5">
        <v>97.003849634946334</v>
      </c>
      <c r="X69">
        <v>1.1000000000000001</v>
      </c>
    </row>
    <row r="70" spans="1:24">
      <c r="A70" s="28" t="s">
        <v>249</v>
      </c>
      <c r="B70" s="20" t="s">
        <v>250</v>
      </c>
      <c r="C70" s="5">
        <v>105.23765895927409</v>
      </c>
      <c r="W70" s="5">
        <v>96.87289696404207</v>
      </c>
      <c r="X70">
        <v>1.5</v>
      </c>
    </row>
    <row r="71" spans="1:24">
      <c r="A71" s="27" t="s">
        <v>541</v>
      </c>
      <c r="B71" s="19" t="s">
        <v>542</v>
      </c>
      <c r="C71" s="5">
        <v>105.13178434665488</v>
      </c>
      <c r="D71">
        <v>2.8</v>
      </c>
      <c r="W71" s="5">
        <v>96.727941253452371</v>
      </c>
      <c r="X71">
        <v>1.8</v>
      </c>
    </row>
    <row r="72" spans="1:24">
      <c r="A72" s="24" t="s">
        <v>499</v>
      </c>
      <c r="B72" s="16" t="s">
        <v>500</v>
      </c>
      <c r="C72" s="5">
        <v>105.10716516107868</v>
      </c>
      <c r="W72" s="5">
        <v>96.565535617695559</v>
      </c>
      <c r="X72">
        <v>1.3</v>
      </c>
    </row>
    <row r="73" spans="1:24">
      <c r="A73" s="24" t="s">
        <v>321</v>
      </c>
      <c r="B73" s="16" t="s">
        <v>322</v>
      </c>
      <c r="C73" s="5">
        <v>105.08247171041907</v>
      </c>
      <c r="W73" s="5">
        <v>96.402302298863177</v>
      </c>
      <c r="X73">
        <v>0.61</v>
      </c>
    </row>
    <row r="74" spans="1:24">
      <c r="A74" s="24" t="s">
        <v>151</v>
      </c>
      <c r="B74" s="16" t="s">
        <v>152</v>
      </c>
      <c r="C74" s="5">
        <v>104.93294058398524</v>
      </c>
      <c r="W74" s="5">
        <v>96.13643093188756</v>
      </c>
      <c r="X74">
        <v>1.3</v>
      </c>
    </row>
    <row r="75" spans="1:24">
      <c r="A75" s="24" t="s">
        <v>600</v>
      </c>
      <c r="B75" s="16" t="s">
        <v>601</v>
      </c>
      <c r="C75" s="5">
        <v>104.84746091176581</v>
      </c>
      <c r="D75">
        <v>1</v>
      </c>
      <c r="W75" s="5">
        <v>96.11463775749634</v>
      </c>
      <c r="X75">
        <v>0.69</v>
      </c>
    </row>
    <row r="76" spans="1:24">
      <c r="A76" s="27" t="s">
        <v>410</v>
      </c>
      <c r="B76" s="19" t="s">
        <v>411</v>
      </c>
      <c r="C76" s="5">
        <v>104.62729638507173</v>
      </c>
      <c r="W76" s="5">
        <v>95.967128632793873</v>
      </c>
      <c r="X76">
        <v>0.48</v>
      </c>
    </row>
    <row r="77" spans="1:24">
      <c r="A77" s="24" t="s">
        <v>77</v>
      </c>
      <c r="B77" s="16" t="s">
        <v>78</v>
      </c>
      <c r="C77" s="5">
        <v>104.56374565845493</v>
      </c>
      <c r="W77" s="5">
        <v>95.923656453083623</v>
      </c>
      <c r="X77">
        <v>1.3</v>
      </c>
    </row>
    <row r="78" spans="1:24">
      <c r="A78" s="24" t="s">
        <v>453</v>
      </c>
      <c r="B78" s="16" t="s">
        <v>454</v>
      </c>
      <c r="C78" s="5">
        <v>104.29127718519609</v>
      </c>
      <c r="D78">
        <v>1.3</v>
      </c>
      <c r="F78" t="s">
        <v>840</v>
      </c>
      <c r="W78" s="5">
        <v>95.879135400908353</v>
      </c>
      <c r="X78">
        <v>0.56999999999999995</v>
      </c>
    </row>
    <row r="79" spans="1:24">
      <c r="A79" s="29" t="s">
        <v>141</v>
      </c>
      <c r="B79" s="21" t="s">
        <v>142</v>
      </c>
      <c r="C79" s="5">
        <v>104.19692991813739</v>
      </c>
      <c r="D79">
        <v>1.7</v>
      </c>
      <c r="J79" t="s">
        <v>841</v>
      </c>
      <c r="W79" s="5">
        <v>95.771110661584032</v>
      </c>
      <c r="X79">
        <v>0.96</v>
      </c>
    </row>
    <row r="80" spans="1:24">
      <c r="A80" s="24" t="s">
        <v>437</v>
      </c>
      <c r="B80" s="16" t="s">
        <v>438</v>
      </c>
      <c r="C80" s="5">
        <v>104.18298663361614</v>
      </c>
      <c r="W80" s="5">
        <v>95.598785373772515</v>
      </c>
      <c r="X80">
        <v>0.67</v>
      </c>
    </row>
    <row r="81" spans="1:24">
      <c r="A81" s="24" t="s">
        <v>295</v>
      </c>
      <c r="B81" s="16" t="s">
        <v>296</v>
      </c>
      <c r="C81" s="5">
        <v>104.18068126585412</v>
      </c>
      <c r="W81" s="5">
        <v>95.14812220539423</v>
      </c>
      <c r="X81">
        <v>0.87</v>
      </c>
    </row>
    <row r="82" spans="1:24">
      <c r="A82" s="24" t="s">
        <v>405</v>
      </c>
      <c r="B82" s="16" t="s">
        <v>406</v>
      </c>
      <c r="C82" s="5">
        <v>103.95067747876331</v>
      </c>
      <c r="O82" t="s">
        <v>842</v>
      </c>
      <c r="W82" s="5">
        <v>95.027128788229348</v>
      </c>
      <c r="X82">
        <v>2.5</v>
      </c>
    </row>
    <row r="83" spans="1:24">
      <c r="A83" s="24" t="s">
        <v>331</v>
      </c>
      <c r="B83" s="16" t="s">
        <v>14</v>
      </c>
      <c r="C83" s="5">
        <v>103.90479961887353</v>
      </c>
      <c r="F83" t="s">
        <v>840</v>
      </c>
      <c r="G83" t="s">
        <v>843</v>
      </c>
      <c r="H83" t="s">
        <v>844</v>
      </c>
      <c r="I83" t="s">
        <v>845</v>
      </c>
      <c r="J83" t="s">
        <v>809</v>
      </c>
      <c r="M83" t="s">
        <v>830</v>
      </c>
      <c r="N83" t="s">
        <v>846</v>
      </c>
      <c r="O83" t="s">
        <v>839</v>
      </c>
      <c r="P83" t="s">
        <v>847</v>
      </c>
      <c r="Q83" t="s">
        <v>848</v>
      </c>
      <c r="R83" t="s">
        <v>849</v>
      </c>
      <c r="S83" t="s">
        <v>850</v>
      </c>
      <c r="W83" s="5">
        <v>94.903134300013704</v>
      </c>
      <c r="X83">
        <v>2.5</v>
      </c>
    </row>
    <row r="84" spans="1:24">
      <c r="A84" s="27" t="s">
        <v>143</v>
      </c>
      <c r="B84" s="19" t="s">
        <v>144</v>
      </c>
      <c r="C84" s="5">
        <v>103.76724694805438</v>
      </c>
      <c r="W84" s="5">
        <v>94.900614759417977</v>
      </c>
      <c r="X84">
        <v>1</v>
      </c>
    </row>
    <row r="85" spans="1:24">
      <c r="A85" s="24" t="s">
        <v>231</v>
      </c>
      <c r="B85" s="16" t="s">
        <v>232</v>
      </c>
      <c r="C85" s="5">
        <v>103.68888669135487</v>
      </c>
      <c r="W85" s="5">
        <v>94.894105900792908</v>
      </c>
      <c r="X85">
        <v>1.1000000000000001</v>
      </c>
    </row>
    <row r="86" spans="1:24">
      <c r="A86" s="24" t="s">
        <v>219</v>
      </c>
      <c r="B86" s="16" t="s">
        <v>220</v>
      </c>
      <c r="C86" s="5">
        <v>103.62703413893682</v>
      </c>
      <c r="W86" s="5">
        <v>94.70714670541534</v>
      </c>
      <c r="X86">
        <v>0.81</v>
      </c>
    </row>
    <row r="87" spans="1:24">
      <c r="A87" s="24" t="s">
        <v>212</v>
      </c>
      <c r="B87" s="16" t="s">
        <v>213</v>
      </c>
      <c r="C87" s="5">
        <v>103.49822016750525</v>
      </c>
      <c r="W87" s="5">
        <v>94.35701970960838</v>
      </c>
      <c r="X87">
        <v>1.5</v>
      </c>
    </row>
    <row r="88" spans="1:24">
      <c r="A88" s="24" t="s">
        <v>251</v>
      </c>
      <c r="B88" s="16" t="s">
        <v>252</v>
      </c>
      <c r="C88" s="5">
        <v>103.39032942569284</v>
      </c>
      <c r="W88" s="5">
        <v>94.246879194179613</v>
      </c>
      <c r="X88">
        <v>2.7</v>
      </c>
    </row>
    <row r="89" spans="1:24">
      <c r="A89" s="24" t="s">
        <v>472</v>
      </c>
      <c r="B89" s="16" t="s">
        <v>473</v>
      </c>
      <c r="C89" s="5">
        <v>103.23149501733855</v>
      </c>
      <c r="D89">
        <v>1.1000000000000001</v>
      </c>
      <c r="G89" t="s">
        <v>805</v>
      </c>
      <c r="I89" t="s">
        <v>839</v>
      </c>
      <c r="J89" t="s">
        <v>851</v>
      </c>
      <c r="O89" t="s">
        <v>852</v>
      </c>
      <c r="P89" t="s">
        <v>853</v>
      </c>
      <c r="Q89" t="s">
        <v>814</v>
      </c>
      <c r="W89" s="5">
        <v>93.946975459247284</v>
      </c>
      <c r="X89">
        <v>0.76</v>
      </c>
    </row>
    <row r="90" spans="1:24">
      <c r="A90" s="24" t="s">
        <v>206</v>
      </c>
      <c r="B90" s="16" t="s">
        <v>207</v>
      </c>
      <c r="C90" s="5">
        <v>103.21345393393472</v>
      </c>
      <c r="W90" s="5">
        <v>93.833662686191261</v>
      </c>
      <c r="X90">
        <v>0.77</v>
      </c>
    </row>
    <row r="91" spans="1:24">
      <c r="A91" s="24" t="s">
        <v>572</v>
      </c>
      <c r="B91" s="16" t="s">
        <v>573</v>
      </c>
      <c r="C91" s="5">
        <v>103.18207481610497</v>
      </c>
      <c r="W91" s="5">
        <v>93.829861467029133</v>
      </c>
      <c r="X91">
        <v>1.4</v>
      </c>
    </row>
    <row r="92" spans="1:24">
      <c r="A92" s="24" t="s">
        <v>421</v>
      </c>
      <c r="B92" s="16" t="s">
        <v>422</v>
      </c>
      <c r="C92" s="5">
        <v>102.8529184978282</v>
      </c>
      <c r="D92">
        <v>1.5</v>
      </c>
      <c r="E92">
        <v>5</v>
      </c>
      <c r="W92" s="5">
        <v>93.793572576993697</v>
      </c>
      <c r="X92">
        <v>1.4</v>
      </c>
    </row>
    <row r="93" spans="1:24">
      <c r="A93" s="27" t="s">
        <v>117</v>
      </c>
      <c r="B93" s="19" t="s">
        <v>118</v>
      </c>
      <c r="C93" s="5">
        <v>102.82333743563404</v>
      </c>
      <c r="W93" s="5">
        <v>93.63724891070305</v>
      </c>
      <c r="X93">
        <v>1.5</v>
      </c>
    </row>
    <row r="94" spans="1:24">
      <c r="A94" s="24" t="s">
        <v>432</v>
      </c>
      <c r="B94" s="16" t="s">
        <v>433</v>
      </c>
      <c r="C94" s="5">
        <v>102.78356864743728</v>
      </c>
      <c r="D94">
        <v>1.3</v>
      </c>
      <c r="E94">
        <v>1.8</v>
      </c>
      <c r="F94" t="s">
        <v>854</v>
      </c>
      <c r="I94" t="s">
        <v>839</v>
      </c>
      <c r="L94" t="s">
        <v>855</v>
      </c>
      <c r="N94" t="s">
        <v>814</v>
      </c>
      <c r="O94" t="s">
        <v>856</v>
      </c>
      <c r="W94" s="5">
        <v>93.56037782213258</v>
      </c>
      <c r="X94">
        <v>1.2</v>
      </c>
    </row>
    <row r="95" spans="1:24">
      <c r="A95" s="24" t="s">
        <v>476</v>
      </c>
      <c r="B95" s="16" t="s">
        <v>477</v>
      </c>
      <c r="C95" s="5">
        <v>102.76641343849451</v>
      </c>
      <c r="W95" s="5">
        <v>93.458608230736758</v>
      </c>
      <c r="X95">
        <v>1.5</v>
      </c>
    </row>
    <row r="96" spans="1:24">
      <c r="A96" s="24" t="s">
        <v>132</v>
      </c>
      <c r="B96" s="16" t="s">
        <v>133</v>
      </c>
      <c r="C96" s="5">
        <v>102.67682718925522</v>
      </c>
      <c r="W96" s="5">
        <v>93.405406895033764</v>
      </c>
      <c r="X96">
        <v>1.1000000000000001</v>
      </c>
    </row>
    <row r="97" spans="1:24">
      <c r="A97" s="27" t="s">
        <v>301</v>
      </c>
      <c r="B97" s="19" t="s">
        <v>302</v>
      </c>
      <c r="C97" s="5">
        <v>102.65039106261844</v>
      </c>
      <c r="D97">
        <v>1.9</v>
      </c>
      <c r="W97" s="5">
        <v>93.40305427515969</v>
      </c>
      <c r="X97">
        <v>2.2000000000000002</v>
      </c>
    </row>
    <row r="98" spans="1:24">
      <c r="A98" s="27" t="s">
        <v>103</v>
      </c>
      <c r="B98" s="18" t="s">
        <v>606</v>
      </c>
      <c r="C98" s="5">
        <v>102.63845669161427</v>
      </c>
      <c r="W98" s="5">
        <v>93.16510645152141</v>
      </c>
      <c r="X98">
        <v>0.97</v>
      </c>
    </row>
    <row r="99" spans="1:24">
      <c r="A99" s="24" t="s">
        <v>327</v>
      </c>
      <c r="B99" s="16" t="s">
        <v>328</v>
      </c>
      <c r="C99" s="5">
        <v>102.6019394404362</v>
      </c>
      <c r="W99" s="5">
        <v>93.076778463110472</v>
      </c>
      <c r="X99">
        <v>1.4</v>
      </c>
    </row>
    <row r="100" spans="1:24">
      <c r="A100" s="24" t="s">
        <v>423</v>
      </c>
      <c r="B100" s="16" t="s">
        <v>424</v>
      </c>
      <c r="C100" s="5">
        <v>102.56414012722786</v>
      </c>
      <c r="D100">
        <v>1.7</v>
      </c>
      <c r="E100">
        <v>1.8</v>
      </c>
      <c r="M100" t="s">
        <v>817</v>
      </c>
      <c r="P100" t="s">
        <v>857</v>
      </c>
      <c r="W100" s="5">
        <v>92.762257645820185</v>
      </c>
      <c r="X100">
        <v>2</v>
      </c>
    </row>
    <row r="101" spans="1:24">
      <c r="A101" s="24" t="s">
        <v>182</v>
      </c>
      <c r="B101" s="16" t="s">
        <v>183</v>
      </c>
      <c r="C101" s="5">
        <v>102.48725340021744</v>
      </c>
      <c r="D101">
        <v>1.8</v>
      </c>
      <c r="W101" s="5">
        <v>92.516284379653897</v>
      </c>
      <c r="X101">
        <v>0.55000000000000004</v>
      </c>
    </row>
    <row r="102" spans="1:24">
      <c r="A102" s="24" t="s">
        <v>456</v>
      </c>
      <c r="B102" s="16" t="s">
        <v>457</v>
      </c>
      <c r="C102" s="5">
        <v>102.4306616730708</v>
      </c>
      <c r="D102">
        <v>0.95</v>
      </c>
      <c r="W102" s="5">
        <v>92.491881448898198</v>
      </c>
      <c r="X102">
        <v>0.84</v>
      </c>
    </row>
    <row r="103" spans="1:24">
      <c r="A103" s="27" t="s">
        <v>414</v>
      </c>
      <c r="B103" s="19" t="s">
        <v>415</v>
      </c>
      <c r="C103" s="5">
        <v>102.09245666654034</v>
      </c>
      <c r="D103">
        <v>1.3</v>
      </c>
      <c r="W103" s="5">
        <v>92.422266627630492</v>
      </c>
      <c r="X103">
        <v>1.8</v>
      </c>
    </row>
    <row r="104" spans="1:24">
      <c r="A104" s="24" t="s">
        <v>394</v>
      </c>
      <c r="B104" s="16" t="s">
        <v>395</v>
      </c>
      <c r="C104" s="5">
        <v>102.01896202676171</v>
      </c>
      <c r="D104">
        <v>2.1</v>
      </c>
      <c r="W104" s="5">
        <v>92.417121588431016</v>
      </c>
      <c r="X104">
        <v>2.7</v>
      </c>
    </row>
    <row r="105" spans="1:24">
      <c r="A105" s="24" t="s">
        <v>176</v>
      </c>
      <c r="B105" s="16" t="s">
        <v>177</v>
      </c>
      <c r="C105" s="5">
        <v>102.00144211036641</v>
      </c>
      <c r="W105" s="5">
        <v>92.366588833648223</v>
      </c>
      <c r="X105">
        <v>1.1000000000000001</v>
      </c>
    </row>
    <row r="106" spans="1:24">
      <c r="A106" s="24" t="s">
        <v>90</v>
      </c>
      <c r="B106" s="16" t="s">
        <v>91</v>
      </c>
      <c r="C106" s="5">
        <v>101.85765965325774</v>
      </c>
      <c r="D106">
        <v>1</v>
      </c>
      <c r="W106" s="5">
        <v>92.302546510859713</v>
      </c>
      <c r="X106">
        <v>1.1000000000000001</v>
      </c>
    </row>
    <row r="107" spans="1:24">
      <c r="A107" s="24" t="s">
        <v>159</v>
      </c>
      <c r="B107" s="16" t="s">
        <v>23</v>
      </c>
      <c r="C107" s="5">
        <v>101.47413360202665</v>
      </c>
      <c r="D107">
        <v>1.1000000000000001</v>
      </c>
      <c r="F107" t="s">
        <v>858</v>
      </c>
      <c r="H107" t="s">
        <v>859</v>
      </c>
      <c r="I107" t="s">
        <v>860</v>
      </c>
      <c r="K107" t="s">
        <v>814</v>
      </c>
      <c r="M107" t="s">
        <v>832</v>
      </c>
      <c r="N107" t="s">
        <v>861</v>
      </c>
      <c r="O107" t="s">
        <v>835</v>
      </c>
      <c r="Q107" t="s">
        <v>862</v>
      </c>
      <c r="S107" t="s">
        <v>863</v>
      </c>
      <c r="T107" t="s">
        <v>825</v>
      </c>
      <c r="W107" s="5">
        <v>92.070147409401812</v>
      </c>
      <c r="X107">
        <v>0.65</v>
      </c>
    </row>
    <row r="108" spans="1:24">
      <c r="A108" s="24" t="s">
        <v>178</v>
      </c>
      <c r="B108" s="16" t="s">
        <v>179</v>
      </c>
      <c r="C108" s="5">
        <v>101.46756402189141</v>
      </c>
      <c r="W108" s="5">
        <v>92.018825743268948</v>
      </c>
      <c r="X108">
        <v>1.1000000000000001</v>
      </c>
    </row>
    <row r="109" spans="1:24">
      <c r="A109" s="27" t="s">
        <v>549</v>
      </c>
      <c r="B109" s="19" t="s">
        <v>550</v>
      </c>
      <c r="C109" s="5">
        <v>101.40845970594478</v>
      </c>
      <c r="D109">
        <v>1.7</v>
      </c>
      <c r="P109" t="s">
        <v>864</v>
      </c>
      <c r="S109" t="s">
        <v>807</v>
      </c>
      <c r="W109" s="5">
        <v>91.910509011351564</v>
      </c>
      <c r="X109">
        <v>1.4</v>
      </c>
    </row>
    <row r="110" spans="1:24">
      <c r="A110" s="24" t="s">
        <v>123</v>
      </c>
      <c r="B110" s="16" t="s">
        <v>124</v>
      </c>
      <c r="C110" s="5">
        <v>101.30133770173737</v>
      </c>
      <c r="W110" s="5">
        <v>91.863307926310213</v>
      </c>
      <c r="X110">
        <v>1.3</v>
      </c>
    </row>
    <row r="111" spans="1:24">
      <c r="A111" s="24" t="s">
        <v>264</v>
      </c>
      <c r="B111" s="16" t="s">
        <v>20</v>
      </c>
      <c r="C111" s="5">
        <v>101.29267224732889</v>
      </c>
      <c r="D111">
        <v>1.8</v>
      </c>
      <c r="F111" t="s">
        <v>801</v>
      </c>
      <c r="G111" t="s">
        <v>865</v>
      </c>
      <c r="L111" t="s">
        <v>866</v>
      </c>
      <c r="M111" t="s">
        <v>867</v>
      </c>
      <c r="N111" t="s">
        <v>868</v>
      </c>
      <c r="O111" t="s">
        <v>829</v>
      </c>
      <c r="P111" t="s">
        <v>869</v>
      </c>
      <c r="Q111" t="s">
        <v>870</v>
      </c>
      <c r="S111" t="s">
        <v>867</v>
      </c>
      <c r="T111" t="s">
        <v>838</v>
      </c>
      <c r="W111" s="5">
        <v>91.723137166754242</v>
      </c>
      <c r="X111">
        <v>0.73</v>
      </c>
    </row>
    <row r="112" spans="1:24">
      <c r="A112" s="24" t="s">
        <v>462</v>
      </c>
      <c r="B112" s="16" t="s">
        <v>463</v>
      </c>
      <c r="C112" s="5">
        <v>101.2257380077761</v>
      </c>
      <c r="D112">
        <v>1.4</v>
      </c>
      <c r="W112" s="5">
        <v>91.540185910676769</v>
      </c>
      <c r="X112">
        <v>0.46</v>
      </c>
    </row>
    <row r="113" spans="1:24">
      <c r="A113" s="24" t="s">
        <v>136</v>
      </c>
      <c r="B113" s="16" t="s">
        <v>137</v>
      </c>
      <c r="C113" s="5">
        <v>101.12001422446512</v>
      </c>
      <c r="D113">
        <v>1.7</v>
      </c>
      <c r="U113">
        <v>6.6</v>
      </c>
      <c r="W113" s="5">
        <v>91.378272924888506</v>
      </c>
      <c r="X113">
        <v>1.1000000000000001</v>
      </c>
    </row>
    <row r="114" spans="1:24">
      <c r="A114" s="24" t="s">
        <v>102</v>
      </c>
      <c r="B114" s="16" t="s">
        <v>605</v>
      </c>
      <c r="C114" s="5">
        <v>101.05918023034829</v>
      </c>
      <c r="D114">
        <v>1</v>
      </c>
      <c r="W114" s="5">
        <v>91.352441285208528</v>
      </c>
      <c r="X114">
        <v>0.56999999999999995</v>
      </c>
    </row>
    <row r="115" spans="1:24">
      <c r="A115" s="24" t="s">
        <v>362</v>
      </c>
      <c r="B115" s="16" t="s">
        <v>624</v>
      </c>
      <c r="C115" s="5">
        <v>101.04378254154977</v>
      </c>
      <c r="W115" s="5">
        <v>90.804194973918229</v>
      </c>
      <c r="X115">
        <v>0.95</v>
      </c>
    </row>
    <row r="116" spans="1:24">
      <c r="A116" s="24" t="s">
        <v>96</v>
      </c>
      <c r="B116" s="16" t="s">
        <v>97</v>
      </c>
      <c r="C116" s="5">
        <v>100.93628455923903</v>
      </c>
      <c r="D116">
        <v>0.79</v>
      </c>
      <c r="G116" t="s">
        <v>840</v>
      </c>
      <c r="I116" t="s">
        <v>871</v>
      </c>
      <c r="W116" s="5">
        <v>90.735219291476909</v>
      </c>
      <c r="X116">
        <v>1.4</v>
      </c>
    </row>
    <row r="117" spans="1:24">
      <c r="A117" s="24" t="s">
        <v>201</v>
      </c>
      <c r="B117" s="16" t="s">
        <v>609</v>
      </c>
      <c r="C117" s="5">
        <v>100.9022691637644</v>
      </c>
      <c r="W117" s="5">
        <v>90.651368229571858</v>
      </c>
      <c r="X117">
        <v>1.3</v>
      </c>
    </row>
    <row r="118" spans="1:24">
      <c r="A118" s="24" t="s">
        <v>496</v>
      </c>
      <c r="B118" s="16" t="s">
        <v>497</v>
      </c>
      <c r="C118" s="5">
        <v>100.83649914768472</v>
      </c>
      <c r="W118" s="5">
        <v>90.532783317700762</v>
      </c>
      <c r="X118">
        <v>1.3</v>
      </c>
    </row>
    <row r="119" spans="1:24">
      <c r="A119" s="24" t="s">
        <v>235</v>
      </c>
      <c r="B119" s="16" t="s">
        <v>236</v>
      </c>
      <c r="C119" s="5">
        <v>100.79367434543909</v>
      </c>
      <c r="W119" s="5">
        <v>89.969239147635079</v>
      </c>
      <c r="X119">
        <v>1.3</v>
      </c>
    </row>
    <row r="120" spans="1:24">
      <c r="A120" s="24" t="s">
        <v>308</v>
      </c>
      <c r="B120" s="16" t="s">
        <v>309</v>
      </c>
      <c r="C120" s="5">
        <v>100.77057602045571</v>
      </c>
      <c r="W120" s="5">
        <v>89.849881527152434</v>
      </c>
      <c r="X120">
        <v>1</v>
      </c>
    </row>
    <row r="121" spans="1:24">
      <c r="A121" s="24" t="s">
        <v>299</v>
      </c>
      <c r="B121" s="16" t="s">
        <v>300</v>
      </c>
      <c r="C121" s="5">
        <v>100.74432465589155</v>
      </c>
      <c r="W121" s="5">
        <v>89.727701041103529</v>
      </c>
      <c r="X121">
        <v>1.1000000000000001</v>
      </c>
    </row>
    <row r="122" spans="1:24">
      <c r="A122" s="27" t="s">
        <v>498</v>
      </c>
      <c r="B122" s="18" t="s">
        <v>626</v>
      </c>
      <c r="C122" s="5">
        <v>100.71002453122171</v>
      </c>
      <c r="W122" s="5">
        <v>89.509129595786845</v>
      </c>
      <c r="X122">
        <v>1.2</v>
      </c>
    </row>
    <row r="123" spans="1:24">
      <c r="A123" s="24" t="s">
        <v>240</v>
      </c>
      <c r="B123" s="16" t="s">
        <v>34</v>
      </c>
      <c r="C123" s="5">
        <v>100.69938901154399</v>
      </c>
      <c r="D123">
        <v>0.84</v>
      </c>
      <c r="E123">
        <v>3.1</v>
      </c>
      <c r="F123" t="s">
        <v>801</v>
      </c>
      <c r="G123" t="s">
        <v>807</v>
      </c>
      <c r="H123" t="s">
        <v>872</v>
      </c>
      <c r="I123" t="s">
        <v>873</v>
      </c>
      <c r="J123" t="s">
        <v>874</v>
      </c>
      <c r="K123" t="s">
        <v>809</v>
      </c>
      <c r="M123" t="s">
        <v>825</v>
      </c>
      <c r="N123" t="s">
        <v>875</v>
      </c>
      <c r="O123" t="s">
        <v>876</v>
      </c>
      <c r="Q123" t="s">
        <v>877</v>
      </c>
      <c r="R123" t="s">
        <v>831</v>
      </c>
      <c r="S123" t="s">
        <v>878</v>
      </c>
      <c r="U123">
        <v>1.1000000000000001</v>
      </c>
      <c r="W123" s="5">
        <v>89.485197061488165</v>
      </c>
      <c r="X123">
        <v>1.1000000000000001</v>
      </c>
    </row>
    <row r="124" spans="1:24">
      <c r="A124" s="24" t="s">
        <v>425</v>
      </c>
      <c r="B124" s="16" t="s">
        <v>426</v>
      </c>
      <c r="C124" s="5">
        <v>100.66720206051126</v>
      </c>
      <c r="D124">
        <v>0.82</v>
      </c>
      <c r="W124" s="5">
        <v>88.915849655264168</v>
      </c>
      <c r="X124">
        <v>1.3</v>
      </c>
    </row>
    <row r="125" spans="1:24">
      <c r="A125" s="24" t="s">
        <v>75</v>
      </c>
      <c r="B125" s="16" t="s">
        <v>76</v>
      </c>
      <c r="C125" s="5">
        <v>100.62321265703314</v>
      </c>
      <c r="D125">
        <v>1.1000000000000001</v>
      </c>
      <c r="W125" s="5">
        <v>88.890903115150365</v>
      </c>
      <c r="X125">
        <v>1.1000000000000001</v>
      </c>
    </row>
    <row r="126" spans="1:24">
      <c r="A126" s="24" t="s">
        <v>258</v>
      </c>
      <c r="B126" s="16" t="s">
        <v>42</v>
      </c>
      <c r="C126" s="5">
        <v>100.5532991784585</v>
      </c>
      <c r="D126">
        <v>1.1000000000000001</v>
      </c>
      <c r="E126">
        <v>1.9</v>
      </c>
      <c r="F126" t="s">
        <v>801</v>
      </c>
      <c r="G126" t="s">
        <v>806</v>
      </c>
      <c r="H126" t="s">
        <v>879</v>
      </c>
      <c r="I126" t="s">
        <v>880</v>
      </c>
      <c r="J126" t="s">
        <v>848</v>
      </c>
      <c r="K126" t="s">
        <v>875</v>
      </c>
      <c r="L126" t="s">
        <v>868</v>
      </c>
      <c r="M126" t="s">
        <v>863</v>
      </c>
      <c r="O126" t="s">
        <v>876</v>
      </c>
      <c r="P126" t="s">
        <v>853</v>
      </c>
      <c r="Q126" t="s">
        <v>877</v>
      </c>
      <c r="R126" t="s">
        <v>799</v>
      </c>
      <c r="S126" t="s">
        <v>881</v>
      </c>
      <c r="U126">
        <v>0.48</v>
      </c>
      <c r="W126" s="5">
        <v>88.729511664989104</v>
      </c>
      <c r="X126">
        <v>0.74</v>
      </c>
    </row>
    <row r="127" spans="1:24">
      <c r="A127" s="24" t="s">
        <v>73</v>
      </c>
      <c r="B127" s="16" t="s">
        <v>74</v>
      </c>
      <c r="C127" s="5">
        <v>100.42707791096211</v>
      </c>
      <c r="E127">
        <v>2.2999999999999998</v>
      </c>
      <c r="M127" t="s">
        <v>867</v>
      </c>
      <c r="P127" t="s">
        <v>854</v>
      </c>
      <c r="R127" t="s">
        <v>851</v>
      </c>
      <c r="T127" t="s">
        <v>823</v>
      </c>
      <c r="U127">
        <v>2.59</v>
      </c>
      <c r="W127" s="5">
        <v>88.448268732010519</v>
      </c>
      <c r="X127">
        <v>0.72</v>
      </c>
    </row>
    <row r="128" spans="1:24">
      <c r="A128" s="24" t="s">
        <v>470</v>
      </c>
      <c r="B128" s="16" t="s">
        <v>471</v>
      </c>
      <c r="C128" s="5">
        <v>100.42626713894634</v>
      </c>
      <c r="W128" s="5">
        <v>88.411528325006486</v>
      </c>
      <c r="X128">
        <v>1.6</v>
      </c>
    </row>
    <row r="129" spans="1:24">
      <c r="A129" s="24" t="s">
        <v>369</v>
      </c>
      <c r="B129" s="16" t="s">
        <v>9</v>
      </c>
      <c r="C129" s="5">
        <v>100.41281963955404</v>
      </c>
      <c r="D129">
        <v>1.3</v>
      </c>
      <c r="Q129" t="s">
        <v>882</v>
      </c>
      <c r="S129" t="s">
        <v>883</v>
      </c>
      <c r="W129" s="5">
        <v>88.350201947395888</v>
      </c>
      <c r="X129">
        <v>2</v>
      </c>
    </row>
    <row r="130" spans="1:24">
      <c r="A130" s="24" t="s">
        <v>157</v>
      </c>
      <c r="B130" s="16" t="s">
        <v>158</v>
      </c>
      <c r="C130" s="5">
        <v>100.38871995041011</v>
      </c>
      <c r="W130" s="5">
        <v>88.236237273971128</v>
      </c>
      <c r="X130">
        <v>1.5</v>
      </c>
    </row>
    <row r="131" spans="1:24">
      <c r="A131" s="24" t="s">
        <v>358</v>
      </c>
      <c r="B131" s="16" t="s">
        <v>359</v>
      </c>
      <c r="C131" s="5">
        <v>100.33823894994887</v>
      </c>
      <c r="D131">
        <v>2</v>
      </c>
      <c r="W131" s="5">
        <v>88.174748564394307</v>
      </c>
      <c r="X131">
        <v>0.95</v>
      </c>
    </row>
    <row r="132" spans="1:24">
      <c r="A132" s="26" t="s">
        <v>86</v>
      </c>
      <c r="B132" s="18" t="s">
        <v>87</v>
      </c>
      <c r="C132" s="5">
        <v>100.31763031841214</v>
      </c>
      <c r="W132" s="5">
        <v>87.059455792496919</v>
      </c>
      <c r="X132">
        <v>1</v>
      </c>
    </row>
    <row r="133" spans="1:24">
      <c r="A133" s="27" t="s">
        <v>319</v>
      </c>
      <c r="B133" s="19" t="s">
        <v>320</v>
      </c>
      <c r="C133" s="5">
        <v>100.19306608597287</v>
      </c>
      <c r="W133" s="5">
        <v>86.940873317773267</v>
      </c>
      <c r="X133">
        <v>1.2</v>
      </c>
    </row>
    <row r="134" spans="1:24">
      <c r="A134" s="24" t="s">
        <v>352</v>
      </c>
      <c r="B134" s="16" t="s">
        <v>623</v>
      </c>
      <c r="C134" s="5">
        <v>100.13548107380393</v>
      </c>
      <c r="W134" s="5">
        <v>86.921946501621193</v>
      </c>
      <c r="X134">
        <v>1.1000000000000001</v>
      </c>
    </row>
    <row r="135" spans="1:24">
      <c r="A135" s="27" t="s">
        <v>221</v>
      </c>
      <c r="B135" s="19" t="s">
        <v>222</v>
      </c>
      <c r="C135" s="5">
        <v>100.1207248674894</v>
      </c>
      <c r="W135" s="5">
        <v>86.338644102062148</v>
      </c>
      <c r="X135">
        <v>1.1000000000000001</v>
      </c>
    </row>
    <row r="136" spans="1:24">
      <c r="A136" s="24" t="s">
        <v>522</v>
      </c>
      <c r="B136" s="16" t="s">
        <v>523</v>
      </c>
      <c r="C136" s="5">
        <v>99.815479005493501</v>
      </c>
      <c r="W136" s="5">
        <v>85.717983863429055</v>
      </c>
      <c r="X136">
        <v>1.7</v>
      </c>
    </row>
    <row r="137" spans="1:24">
      <c r="A137" s="26" t="s">
        <v>584</v>
      </c>
      <c r="B137" s="18" t="s">
        <v>585</v>
      </c>
      <c r="C137" s="5">
        <v>99.804910475713399</v>
      </c>
      <c r="W137" s="5">
        <v>84.22798224766268</v>
      </c>
      <c r="X137">
        <v>2.9</v>
      </c>
    </row>
    <row r="138" spans="1:24">
      <c r="A138" s="28" t="s">
        <v>149</v>
      </c>
      <c r="B138" s="20" t="s">
        <v>150</v>
      </c>
      <c r="C138" s="5">
        <v>99.778691521065269</v>
      </c>
      <c r="D138">
        <v>0.66</v>
      </c>
      <c r="F138" t="s">
        <v>884</v>
      </c>
      <c r="G138" t="s">
        <v>841</v>
      </c>
      <c r="I138" t="s">
        <v>873</v>
      </c>
      <c r="L138" t="s">
        <v>841</v>
      </c>
      <c r="N138" t="s">
        <v>809</v>
      </c>
      <c r="O138" t="s">
        <v>839</v>
      </c>
      <c r="R138" t="s">
        <v>843</v>
      </c>
      <c r="W138" s="5">
        <v>82.839228120537101</v>
      </c>
      <c r="X138">
        <v>1.1000000000000001</v>
      </c>
    </row>
    <row r="139" spans="1:24">
      <c r="A139" s="25" t="s">
        <v>186</v>
      </c>
      <c r="B139" s="17" t="s">
        <v>187</v>
      </c>
      <c r="C139" s="5">
        <v>99.727675338272121</v>
      </c>
      <c r="W139" s="5">
        <v>82.064344685298551</v>
      </c>
      <c r="X139">
        <v>1.3</v>
      </c>
    </row>
    <row r="140" spans="1:24">
      <c r="A140" s="24" t="s">
        <v>172</v>
      </c>
      <c r="B140" s="16" t="s">
        <v>173</v>
      </c>
      <c r="C140" s="5">
        <v>99.635059309729016</v>
      </c>
      <c r="W140" s="5">
        <v>99.539535054844947</v>
      </c>
      <c r="X140">
        <v>1.7</v>
      </c>
    </row>
    <row r="141" spans="1:24">
      <c r="A141" s="28" t="s">
        <v>412</v>
      </c>
      <c r="B141" s="20" t="s">
        <v>413</v>
      </c>
      <c r="C141" s="5">
        <v>99.562070271560785</v>
      </c>
      <c r="D141">
        <v>0.32</v>
      </c>
      <c r="I141" t="s">
        <v>885</v>
      </c>
    </row>
    <row r="142" spans="1:24">
      <c r="A142" s="24" t="s">
        <v>271</v>
      </c>
      <c r="B142" s="16" t="s">
        <v>13</v>
      </c>
      <c r="C142" s="5">
        <v>99.418874730411062</v>
      </c>
      <c r="D142">
        <v>0.77</v>
      </c>
      <c r="I142" t="s">
        <v>886</v>
      </c>
      <c r="O142" t="s">
        <v>887</v>
      </c>
      <c r="S142" t="s">
        <v>802</v>
      </c>
    </row>
    <row r="143" spans="1:24">
      <c r="A143" s="24" t="s">
        <v>166</v>
      </c>
      <c r="B143" s="16" t="s">
        <v>167</v>
      </c>
      <c r="C143" s="5">
        <v>99.350806931858102</v>
      </c>
    </row>
    <row r="144" spans="1:24">
      <c r="A144" s="29" t="s">
        <v>539</v>
      </c>
      <c r="B144" s="21" t="s">
        <v>540</v>
      </c>
      <c r="C144" s="5">
        <v>99.258549047990016</v>
      </c>
    </row>
    <row r="145" spans="1:20">
      <c r="A145" s="24" t="s">
        <v>227</v>
      </c>
      <c r="B145" s="16" t="s">
        <v>612</v>
      </c>
      <c r="C145" s="5">
        <v>99.23634237793928</v>
      </c>
    </row>
    <row r="146" spans="1:20">
      <c r="A146" s="28" t="s">
        <v>223</v>
      </c>
      <c r="B146" s="20" t="s">
        <v>224</v>
      </c>
      <c r="C146" s="5">
        <v>99.202218274781288</v>
      </c>
      <c r="D146">
        <v>1.7</v>
      </c>
    </row>
    <row r="147" spans="1:20">
      <c r="A147" s="24" t="s">
        <v>260</v>
      </c>
      <c r="B147" s="16" t="s">
        <v>261</v>
      </c>
      <c r="C147" s="5">
        <v>99.096506203546767</v>
      </c>
      <c r="D147">
        <v>0.81</v>
      </c>
    </row>
    <row r="148" spans="1:20">
      <c r="A148" s="24" t="s">
        <v>217</v>
      </c>
      <c r="B148" s="16" t="s">
        <v>611</v>
      </c>
      <c r="C148" s="5">
        <v>99.087985858682018</v>
      </c>
      <c r="D148">
        <v>1.2</v>
      </c>
      <c r="H148" t="s">
        <v>888</v>
      </c>
      <c r="I148" t="s">
        <v>885</v>
      </c>
      <c r="J148" t="s">
        <v>826</v>
      </c>
      <c r="M148" t="s">
        <v>807</v>
      </c>
      <c r="O148" t="s">
        <v>889</v>
      </c>
      <c r="P148" t="s">
        <v>890</v>
      </c>
      <c r="R148" t="s">
        <v>859</v>
      </c>
      <c r="T148" t="s">
        <v>849</v>
      </c>
    </row>
    <row r="149" spans="1:20">
      <c r="A149" s="24" t="s">
        <v>274</v>
      </c>
      <c r="B149" s="16" t="s">
        <v>275</v>
      </c>
      <c r="C149" s="5">
        <v>99.063371824133469</v>
      </c>
      <c r="M149" t="s">
        <v>879</v>
      </c>
    </row>
    <row r="150" spans="1:20">
      <c r="A150" s="24" t="s">
        <v>568</v>
      </c>
      <c r="B150" s="16" t="s">
        <v>569</v>
      </c>
      <c r="C150" s="5">
        <v>99.043627553166075</v>
      </c>
    </row>
    <row r="151" spans="1:20">
      <c r="A151" s="24" t="s">
        <v>145</v>
      </c>
      <c r="B151" s="16" t="s">
        <v>146</v>
      </c>
      <c r="C151" s="5">
        <v>99.012770001701909</v>
      </c>
    </row>
    <row r="152" spans="1:20">
      <c r="A152" s="24" t="s">
        <v>570</v>
      </c>
      <c r="B152" s="16" t="s">
        <v>571</v>
      </c>
      <c r="C152" s="5">
        <v>98.882965107162192</v>
      </c>
      <c r="D152">
        <v>0.38</v>
      </c>
      <c r="F152" t="s">
        <v>881</v>
      </c>
      <c r="I152" t="s">
        <v>891</v>
      </c>
    </row>
    <row r="153" spans="1:20">
      <c r="A153" s="24" t="s">
        <v>127</v>
      </c>
      <c r="B153" s="16" t="s">
        <v>128</v>
      </c>
      <c r="C153" s="5">
        <v>98.677032364267518</v>
      </c>
    </row>
    <row r="154" spans="1:20">
      <c r="A154" s="24" t="s">
        <v>430</v>
      </c>
      <c r="B154" s="16" t="s">
        <v>431</v>
      </c>
      <c r="C154" s="5">
        <v>98.652854494029043</v>
      </c>
      <c r="D154">
        <v>1</v>
      </c>
      <c r="O154" t="s">
        <v>873</v>
      </c>
      <c r="P154" t="s">
        <v>892</v>
      </c>
    </row>
    <row r="155" spans="1:20">
      <c r="A155" s="24" t="s">
        <v>323</v>
      </c>
      <c r="B155" s="16" t="s">
        <v>324</v>
      </c>
      <c r="C155" s="5">
        <v>98.647988902140469</v>
      </c>
    </row>
    <row r="156" spans="1:20">
      <c r="A156" s="24" t="s">
        <v>64</v>
      </c>
      <c r="B156" s="16" t="s">
        <v>65</v>
      </c>
      <c r="C156" s="5">
        <v>98.592611415071445</v>
      </c>
    </row>
    <row r="157" spans="1:20">
      <c r="A157" s="25" t="s">
        <v>81</v>
      </c>
      <c r="B157" s="17" t="s">
        <v>82</v>
      </c>
      <c r="C157" s="5">
        <v>98.465853942775652</v>
      </c>
    </row>
    <row r="158" spans="1:20">
      <c r="A158" s="24" t="s">
        <v>247</v>
      </c>
      <c r="B158" s="16" t="s">
        <v>248</v>
      </c>
      <c r="C158" s="5">
        <v>98.373977383176737</v>
      </c>
      <c r="D158">
        <v>1.1000000000000001</v>
      </c>
      <c r="M158" t="s">
        <v>893</v>
      </c>
      <c r="N158" t="s">
        <v>894</v>
      </c>
      <c r="P158" t="s">
        <v>895</v>
      </c>
      <c r="T158" t="s">
        <v>896</v>
      </c>
    </row>
    <row r="159" spans="1:20">
      <c r="A159" s="27" t="s">
        <v>100</v>
      </c>
      <c r="B159" s="19" t="s">
        <v>101</v>
      </c>
      <c r="C159" s="5">
        <v>98.349534603341809</v>
      </c>
    </row>
    <row r="160" spans="1:20">
      <c r="A160" s="24" t="s">
        <v>460</v>
      </c>
      <c r="B160" s="16" t="s">
        <v>461</v>
      </c>
      <c r="C160" s="5">
        <v>98.345268259015427</v>
      </c>
    </row>
    <row r="161" spans="1:21">
      <c r="A161" s="27" t="s">
        <v>485</v>
      </c>
      <c r="B161" s="19" t="s">
        <v>486</v>
      </c>
      <c r="C161" s="5">
        <v>98.31965989984532</v>
      </c>
    </row>
    <row r="162" spans="1:21">
      <c r="A162" s="25" t="s">
        <v>374</v>
      </c>
      <c r="B162" s="17" t="s">
        <v>375</v>
      </c>
      <c r="C162" s="5">
        <v>98.243647406905666</v>
      </c>
    </row>
    <row r="163" spans="1:21">
      <c r="A163" s="24" t="s">
        <v>140</v>
      </c>
      <c r="B163" s="16" t="s">
        <v>16</v>
      </c>
      <c r="C163" s="5">
        <v>98.190930166704248</v>
      </c>
      <c r="D163">
        <v>1.1000000000000001</v>
      </c>
      <c r="F163" t="s">
        <v>808</v>
      </c>
      <c r="H163" t="s">
        <v>897</v>
      </c>
      <c r="I163" t="s">
        <v>889</v>
      </c>
      <c r="J163" t="s">
        <v>833</v>
      </c>
      <c r="L163" t="s">
        <v>874</v>
      </c>
      <c r="M163" t="s">
        <v>811</v>
      </c>
      <c r="N163" t="s">
        <v>898</v>
      </c>
      <c r="O163" t="s">
        <v>899</v>
      </c>
      <c r="Q163" t="s">
        <v>900</v>
      </c>
      <c r="R163" t="s">
        <v>843</v>
      </c>
      <c r="S163" t="s">
        <v>878</v>
      </c>
      <c r="T163" t="s">
        <v>821</v>
      </c>
      <c r="U163">
        <v>1.54</v>
      </c>
    </row>
    <row r="164" spans="1:21">
      <c r="A164" s="24" t="s">
        <v>520</v>
      </c>
      <c r="B164" s="16" t="s">
        <v>521</v>
      </c>
      <c r="C164" s="5">
        <v>97.957443971913506</v>
      </c>
      <c r="D164">
        <v>1.3</v>
      </c>
      <c r="M164" t="s">
        <v>799</v>
      </c>
      <c r="N164" t="s">
        <v>901</v>
      </c>
      <c r="P164" t="s">
        <v>902</v>
      </c>
    </row>
    <row r="165" spans="1:21">
      <c r="A165" s="24" t="s">
        <v>337</v>
      </c>
      <c r="B165" s="16" t="s">
        <v>338</v>
      </c>
      <c r="C165" s="5">
        <v>97.911947581847244</v>
      </c>
    </row>
    <row r="166" spans="1:21">
      <c r="A166" s="24" t="s">
        <v>111</v>
      </c>
      <c r="B166" s="16" t="s">
        <v>112</v>
      </c>
      <c r="C166" s="5">
        <v>97.870695808301193</v>
      </c>
    </row>
    <row r="167" spans="1:21">
      <c r="A167" s="24" t="s">
        <v>278</v>
      </c>
      <c r="B167" s="16" t="s">
        <v>279</v>
      </c>
      <c r="C167" s="5">
        <v>97.815113300193204</v>
      </c>
    </row>
    <row r="168" spans="1:21">
      <c r="A168" s="24" t="s">
        <v>263</v>
      </c>
      <c r="B168" s="16" t="s">
        <v>616</v>
      </c>
      <c r="C168" s="5">
        <v>97.771324144608599</v>
      </c>
    </row>
    <row r="169" spans="1:21">
      <c r="A169" s="24" t="s">
        <v>389</v>
      </c>
      <c r="B169" s="16" t="s">
        <v>390</v>
      </c>
      <c r="C169" s="5">
        <v>97.738139087450321</v>
      </c>
    </row>
    <row r="170" spans="1:21">
      <c r="A170" s="24" t="s">
        <v>199</v>
      </c>
      <c r="B170" s="16" t="s">
        <v>38</v>
      </c>
      <c r="C170" s="5">
        <v>97.685069963625637</v>
      </c>
      <c r="D170">
        <v>0.89</v>
      </c>
      <c r="G170" t="s">
        <v>806</v>
      </c>
      <c r="K170" t="s">
        <v>903</v>
      </c>
      <c r="M170" t="s">
        <v>883</v>
      </c>
      <c r="O170" t="s">
        <v>803</v>
      </c>
      <c r="S170" t="s">
        <v>853</v>
      </c>
      <c r="U170">
        <v>0.74</v>
      </c>
    </row>
    <row r="171" spans="1:21">
      <c r="A171" s="27" t="s">
        <v>602</v>
      </c>
      <c r="B171" s="18" t="s">
        <v>628</v>
      </c>
      <c r="C171" s="5">
        <v>97.627444226368524</v>
      </c>
    </row>
    <row r="172" spans="1:21">
      <c r="A172" s="24" t="s">
        <v>332</v>
      </c>
      <c r="B172" s="16" t="s">
        <v>333</v>
      </c>
      <c r="C172" s="5">
        <v>97.547646677856832</v>
      </c>
      <c r="D172">
        <v>1.1000000000000001</v>
      </c>
      <c r="L172" t="s">
        <v>904</v>
      </c>
    </row>
    <row r="173" spans="1:21">
      <c r="A173" s="24" t="s">
        <v>383</v>
      </c>
      <c r="B173" s="16" t="s">
        <v>11</v>
      </c>
      <c r="C173" s="5">
        <v>97.510573261149176</v>
      </c>
      <c r="D173">
        <v>1.4</v>
      </c>
      <c r="G173" t="s">
        <v>905</v>
      </c>
      <c r="S173" t="s">
        <v>825</v>
      </c>
    </row>
    <row r="174" spans="1:21">
      <c r="A174" s="24" t="s">
        <v>202</v>
      </c>
      <c r="B174" s="16" t="s">
        <v>203</v>
      </c>
      <c r="C174" s="5">
        <v>97.46410902108147</v>
      </c>
    </row>
    <row r="175" spans="1:21">
      <c r="A175" s="24" t="s">
        <v>312</v>
      </c>
      <c r="B175" s="16" t="s">
        <v>313</v>
      </c>
      <c r="C175" s="5">
        <v>97.306855747308759</v>
      </c>
    </row>
    <row r="176" spans="1:21">
      <c r="A176" s="27" t="s">
        <v>155</v>
      </c>
      <c r="B176" s="19" t="s">
        <v>156</v>
      </c>
      <c r="C176" s="5">
        <v>97.294434507941162</v>
      </c>
      <c r="D176">
        <v>0.89</v>
      </c>
      <c r="F176" t="s">
        <v>801</v>
      </c>
      <c r="G176" t="s">
        <v>838</v>
      </c>
      <c r="I176" t="s">
        <v>889</v>
      </c>
      <c r="N176" t="s">
        <v>906</v>
      </c>
      <c r="Q176" t="s">
        <v>870</v>
      </c>
      <c r="R176" t="s">
        <v>907</v>
      </c>
    </row>
    <row r="177" spans="1:21">
      <c r="A177" s="28" t="s">
        <v>589</v>
      </c>
      <c r="B177" s="20" t="s">
        <v>590</v>
      </c>
      <c r="C177" s="5">
        <v>97.155377023835413</v>
      </c>
    </row>
    <row r="178" spans="1:21">
      <c r="A178" s="24" t="s">
        <v>529</v>
      </c>
      <c r="B178" s="16" t="s">
        <v>530</v>
      </c>
      <c r="C178" s="5">
        <v>97.133710967381489</v>
      </c>
    </row>
    <row r="179" spans="1:21">
      <c r="A179" s="24" t="s">
        <v>429</v>
      </c>
      <c r="B179" s="16" t="s">
        <v>15</v>
      </c>
      <c r="C179" s="5">
        <v>97.125222701283448</v>
      </c>
      <c r="D179">
        <v>1.5</v>
      </c>
      <c r="E179">
        <v>2.4</v>
      </c>
      <c r="H179" t="s">
        <v>908</v>
      </c>
      <c r="I179" t="s">
        <v>909</v>
      </c>
      <c r="L179" t="s">
        <v>910</v>
      </c>
      <c r="O179" t="s">
        <v>911</v>
      </c>
      <c r="S179" t="s">
        <v>837</v>
      </c>
    </row>
    <row r="180" spans="1:21">
      <c r="A180" s="24" t="s">
        <v>228</v>
      </c>
      <c r="B180" s="16" t="s">
        <v>229</v>
      </c>
      <c r="C180" s="5">
        <v>97.105058709911731</v>
      </c>
    </row>
    <row r="181" spans="1:21">
      <c r="A181" s="24" t="s">
        <v>245</v>
      </c>
      <c r="B181" s="16" t="s">
        <v>246</v>
      </c>
      <c r="C181" s="5">
        <v>97.046582412926242</v>
      </c>
      <c r="D181">
        <v>1.4</v>
      </c>
      <c r="F181" t="s">
        <v>845</v>
      </c>
      <c r="H181" t="s">
        <v>821</v>
      </c>
    </row>
    <row r="182" spans="1:21">
      <c r="A182" s="24" t="s">
        <v>98</v>
      </c>
      <c r="B182" s="16" t="s">
        <v>99</v>
      </c>
      <c r="C182" s="5">
        <v>97.016040739561461</v>
      </c>
      <c r="D182">
        <v>0.87</v>
      </c>
    </row>
    <row r="183" spans="1:21">
      <c r="A183" s="24" t="s">
        <v>280</v>
      </c>
      <c r="B183" s="16" t="s">
        <v>281</v>
      </c>
      <c r="C183" s="5">
        <v>97.013388359420702</v>
      </c>
    </row>
    <row r="184" spans="1:21">
      <c r="A184" s="27" t="s">
        <v>519</v>
      </c>
      <c r="B184" s="19" t="s">
        <v>21</v>
      </c>
      <c r="C184" s="5">
        <v>97.003849634946334</v>
      </c>
      <c r="D184">
        <v>1.1000000000000001</v>
      </c>
      <c r="E184">
        <v>2</v>
      </c>
      <c r="F184" t="s">
        <v>807</v>
      </c>
      <c r="G184" t="s">
        <v>912</v>
      </c>
      <c r="H184" t="s">
        <v>913</v>
      </c>
      <c r="I184" t="s">
        <v>887</v>
      </c>
      <c r="K184" t="s">
        <v>861</v>
      </c>
      <c r="L184" t="s">
        <v>914</v>
      </c>
      <c r="M184" t="s">
        <v>887</v>
      </c>
      <c r="Q184" t="s">
        <v>875</v>
      </c>
      <c r="U184">
        <v>0.98</v>
      </c>
    </row>
    <row r="185" spans="1:21">
      <c r="A185" s="24" t="s">
        <v>439</v>
      </c>
      <c r="B185" s="16" t="s">
        <v>440</v>
      </c>
      <c r="C185" s="5">
        <v>96.912681053930015</v>
      </c>
      <c r="M185" t="s">
        <v>893</v>
      </c>
      <c r="P185" t="s">
        <v>847</v>
      </c>
    </row>
    <row r="186" spans="1:21">
      <c r="A186" s="24" t="s">
        <v>215</v>
      </c>
      <c r="B186" s="16" t="s">
        <v>216</v>
      </c>
      <c r="C186" s="5">
        <v>96.884627703091127</v>
      </c>
      <c r="M186" t="s">
        <v>915</v>
      </c>
      <c r="P186" t="s">
        <v>869</v>
      </c>
    </row>
    <row r="187" spans="1:21">
      <c r="A187" s="24" t="s">
        <v>303</v>
      </c>
      <c r="B187" s="16" t="s">
        <v>304</v>
      </c>
      <c r="C187" s="5">
        <v>96.87289696404207</v>
      </c>
      <c r="D187">
        <v>1.5</v>
      </c>
      <c r="F187" t="s">
        <v>884</v>
      </c>
      <c r="G187" t="s">
        <v>878</v>
      </c>
      <c r="J187" t="s">
        <v>836</v>
      </c>
      <c r="M187" t="s">
        <v>888</v>
      </c>
      <c r="P187" t="s">
        <v>916</v>
      </c>
      <c r="S187" t="s">
        <v>818</v>
      </c>
    </row>
    <row r="188" spans="1:21">
      <c r="A188" s="24" t="s">
        <v>188</v>
      </c>
      <c r="B188" s="16" t="s">
        <v>189</v>
      </c>
      <c r="C188" s="5">
        <v>96.748408363862865</v>
      </c>
    </row>
    <row r="189" spans="1:21">
      <c r="A189" s="27" t="s">
        <v>297</v>
      </c>
      <c r="B189" s="19" t="s">
        <v>298</v>
      </c>
      <c r="C189" s="5">
        <v>96.727941253452371</v>
      </c>
      <c r="D189">
        <v>1.8</v>
      </c>
    </row>
    <row r="190" spans="1:21">
      <c r="A190" s="24" t="s">
        <v>344</v>
      </c>
      <c r="B190" s="16" t="s">
        <v>620</v>
      </c>
      <c r="C190" s="5">
        <v>96.665254337602221</v>
      </c>
    </row>
    <row r="191" spans="1:21">
      <c r="A191" s="29" t="s">
        <v>243</v>
      </c>
      <c r="B191" s="21" t="s">
        <v>613</v>
      </c>
      <c r="C191" s="5">
        <v>96.660411389211475</v>
      </c>
    </row>
    <row r="192" spans="1:21">
      <c r="A192" s="24" t="s">
        <v>503</v>
      </c>
      <c r="B192" s="16" t="s">
        <v>504</v>
      </c>
      <c r="C192" s="5">
        <v>96.567929802850415</v>
      </c>
    </row>
    <row r="193" spans="1:21">
      <c r="A193" s="24" t="s">
        <v>552</v>
      </c>
      <c r="B193" s="16" t="s">
        <v>32</v>
      </c>
      <c r="C193" s="5">
        <v>96.565535617695559</v>
      </c>
      <c r="D193">
        <v>1.3</v>
      </c>
      <c r="F193" t="s">
        <v>917</v>
      </c>
      <c r="H193" t="s">
        <v>801</v>
      </c>
      <c r="I193" t="s">
        <v>918</v>
      </c>
      <c r="L193" t="s">
        <v>919</v>
      </c>
      <c r="O193" t="s">
        <v>920</v>
      </c>
      <c r="S193" t="s">
        <v>802</v>
      </c>
    </row>
    <row r="194" spans="1:21">
      <c r="A194" s="24" t="s">
        <v>588</v>
      </c>
      <c r="B194" s="16" t="s">
        <v>44</v>
      </c>
      <c r="C194" s="5">
        <v>96.402302298863177</v>
      </c>
      <c r="D194">
        <v>0.61</v>
      </c>
      <c r="E194">
        <v>1.9</v>
      </c>
      <c r="F194" t="s">
        <v>811</v>
      </c>
      <c r="G194" t="s">
        <v>912</v>
      </c>
      <c r="H194" t="s">
        <v>849</v>
      </c>
      <c r="J194" t="s">
        <v>921</v>
      </c>
      <c r="K194" t="s">
        <v>898</v>
      </c>
      <c r="L194" t="s">
        <v>922</v>
      </c>
      <c r="M194" t="s">
        <v>825</v>
      </c>
      <c r="N194" t="s">
        <v>923</v>
      </c>
      <c r="O194" t="s">
        <v>839</v>
      </c>
      <c r="Q194" t="s">
        <v>812</v>
      </c>
      <c r="R194" t="s">
        <v>850</v>
      </c>
      <c r="S194" t="s">
        <v>890</v>
      </c>
      <c r="T194" t="s">
        <v>805</v>
      </c>
      <c r="U194">
        <v>2.17</v>
      </c>
    </row>
    <row r="195" spans="1:21">
      <c r="A195" s="24" t="s">
        <v>408</v>
      </c>
      <c r="B195" s="16" t="s">
        <v>409</v>
      </c>
      <c r="C195" s="5">
        <v>96.282937093946543</v>
      </c>
    </row>
    <row r="196" spans="1:21">
      <c r="A196" s="24" t="s">
        <v>464</v>
      </c>
      <c r="B196" s="16" t="s">
        <v>465</v>
      </c>
      <c r="C196" s="5">
        <v>96.240069114453007</v>
      </c>
    </row>
    <row r="197" spans="1:21">
      <c r="A197" s="24" t="s">
        <v>125</v>
      </c>
      <c r="B197" s="16" t="s">
        <v>126</v>
      </c>
      <c r="C197" s="5">
        <v>96.23418053292653</v>
      </c>
    </row>
    <row r="198" spans="1:21">
      <c r="A198" s="24" t="s">
        <v>115</v>
      </c>
      <c r="B198" s="16" t="s">
        <v>116</v>
      </c>
      <c r="C198" s="5">
        <v>96.13643093188756</v>
      </c>
      <c r="D198">
        <v>1.3</v>
      </c>
      <c r="J198" t="s">
        <v>846</v>
      </c>
      <c r="O198" t="s">
        <v>829</v>
      </c>
      <c r="R198" t="s">
        <v>888</v>
      </c>
      <c r="U198">
        <v>0.74</v>
      </c>
    </row>
    <row r="199" spans="1:21">
      <c r="A199" s="24" t="s">
        <v>418</v>
      </c>
      <c r="B199" s="16" t="s">
        <v>18</v>
      </c>
      <c r="C199" s="5">
        <v>96.11463775749634</v>
      </c>
      <c r="D199">
        <v>0.69</v>
      </c>
      <c r="F199" t="s">
        <v>854</v>
      </c>
      <c r="G199" t="s">
        <v>893</v>
      </c>
      <c r="H199" t="s">
        <v>874</v>
      </c>
      <c r="I199" t="s">
        <v>876</v>
      </c>
      <c r="J199" t="s">
        <v>924</v>
      </c>
      <c r="K199" t="s">
        <v>894</v>
      </c>
      <c r="L199" t="s">
        <v>812</v>
      </c>
      <c r="N199" t="s">
        <v>900</v>
      </c>
      <c r="O199" t="s">
        <v>891</v>
      </c>
      <c r="Q199" t="s">
        <v>925</v>
      </c>
      <c r="S199" t="s">
        <v>808</v>
      </c>
    </row>
    <row r="200" spans="1:21">
      <c r="A200" s="24" t="s">
        <v>535</v>
      </c>
      <c r="B200" s="16" t="s">
        <v>536</v>
      </c>
      <c r="C200" s="5">
        <v>96.090078513473685</v>
      </c>
    </row>
    <row r="201" spans="1:21">
      <c r="A201" s="24" t="s">
        <v>466</v>
      </c>
      <c r="B201" s="16" t="s">
        <v>467</v>
      </c>
      <c r="C201" s="5">
        <v>95.967128632793873</v>
      </c>
      <c r="D201">
        <v>0.48</v>
      </c>
    </row>
    <row r="202" spans="1:21">
      <c r="A202" s="24" t="s">
        <v>355</v>
      </c>
      <c r="B202" s="16" t="s">
        <v>47</v>
      </c>
      <c r="C202" s="5">
        <v>95.923656453083623</v>
      </c>
      <c r="D202">
        <v>1.3</v>
      </c>
      <c r="G202" t="s">
        <v>807</v>
      </c>
      <c r="K202" t="s">
        <v>906</v>
      </c>
      <c r="Q202" t="s">
        <v>882</v>
      </c>
      <c r="S202" t="s">
        <v>873</v>
      </c>
    </row>
    <row r="203" spans="1:21">
      <c r="A203" s="24" t="s">
        <v>391</v>
      </c>
      <c r="B203" s="16" t="s">
        <v>24</v>
      </c>
      <c r="C203" s="5">
        <v>95.879135400908353</v>
      </c>
      <c r="D203">
        <v>0.56999999999999995</v>
      </c>
      <c r="F203" t="s">
        <v>845</v>
      </c>
      <c r="G203" t="s">
        <v>833</v>
      </c>
      <c r="H203" t="s">
        <v>806</v>
      </c>
      <c r="O203" t="s">
        <v>926</v>
      </c>
      <c r="R203" t="s">
        <v>806</v>
      </c>
      <c r="S203" t="s">
        <v>863</v>
      </c>
    </row>
    <row r="204" spans="1:21">
      <c r="A204" s="24" t="s">
        <v>527</v>
      </c>
      <c r="B204" s="16" t="s">
        <v>528</v>
      </c>
      <c r="C204" s="5">
        <v>95.846743105022398</v>
      </c>
    </row>
    <row r="205" spans="1:21">
      <c r="A205" s="28" t="s">
        <v>441</v>
      </c>
      <c r="B205" s="20" t="s">
        <v>442</v>
      </c>
      <c r="C205" s="5">
        <v>95.791768809295178</v>
      </c>
    </row>
    <row r="206" spans="1:21">
      <c r="A206" s="24" t="s">
        <v>509</v>
      </c>
      <c r="B206" s="16" t="s">
        <v>17</v>
      </c>
      <c r="C206" s="5">
        <v>95.771110661584032</v>
      </c>
      <c r="D206">
        <v>0.96</v>
      </c>
      <c r="F206" t="s">
        <v>860</v>
      </c>
      <c r="G206" t="s">
        <v>831</v>
      </c>
      <c r="I206" t="s">
        <v>850</v>
      </c>
      <c r="K206" t="s">
        <v>870</v>
      </c>
      <c r="M206" t="s">
        <v>811</v>
      </c>
      <c r="N206" t="s">
        <v>894</v>
      </c>
      <c r="O206" t="s">
        <v>869</v>
      </c>
      <c r="P206" t="s">
        <v>869</v>
      </c>
      <c r="R206" t="s">
        <v>907</v>
      </c>
      <c r="S206" t="s">
        <v>889</v>
      </c>
      <c r="T206" t="s">
        <v>927</v>
      </c>
    </row>
    <row r="207" spans="1:21">
      <c r="A207" s="27" t="s">
        <v>153</v>
      </c>
      <c r="B207" s="19" t="s">
        <v>154</v>
      </c>
      <c r="C207" s="5">
        <v>95.663229128903794</v>
      </c>
    </row>
    <row r="208" spans="1:21">
      <c r="A208" s="24" t="s">
        <v>403</v>
      </c>
      <c r="B208" s="16" t="s">
        <v>404</v>
      </c>
      <c r="C208" s="5">
        <v>95.602710993022242</v>
      </c>
      <c r="F208" t="s">
        <v>847</v>
      </c>
    </row>
    <row r="209" spans="1:19">
      <c r="A209" s="24" t="s">
        <v>526</v>
      </c>
      <c r="B209" s="16" t="s">
        <v>31</v>
      </c>
      <c r="C209" s="5">
        <v>95.598785373772515</v>
      </c>
      <c r="D209">
        <v>0.67</v>
      </c>
      <c r="G209" t="s">
        <v>826</v>
      </c>
      <c r="I209" t="s">
        <v>858</v>
      </c>
      <c r="N209" t="s">
        <v>906</v>
      </c>
      <c r="O209" t="s">
        <v>928</v>
      </c>
      <c r="Q209" t="s">
        <v>906</v>
      </c>
      <c r="R209" t="s">
        <v>929</v>
      </c>
      <c r="S209" t="s">
        <v>838</v>
      </c>
    </row>
    <row r="210" spans="1:19">
      <c r="A210" s="24" t="s">
        <v>556</v>
      </c>
      <c r="B210" s="16" t="s">
        <v>557</v>
      </c>
      <c r="C210" s="5">
        <v>95.409062320058922</v>
      </c>
    </row>
    <row r="211" spans="1:19">
      <c r="A211" s="24" t="s">
        <v>544</v>
      </c>
      <c r="B211" s="16" t="s">
        <v>545</v>
      </c>
      <c r="C211" s="5">
        <v>95.3438412227176</v>
      </c>
    </row>
    <row r="212" spans="1:19">
      <c r="A212" s="24" t="s">
        <v>310</v>
      </c>
      <c r="B212" s="16" t="s">
        <v>311</v>
      </c>
      <c r="C212" s="5">
        <v>95.275506726930203</v>
      </c>
    </row>
    <row r="213" spans="1:19">
      <c r="A213" s="24" t="s">
        <v>370</v>
      </c>
      <c r="B213" s="16" t="s">
        <v>625</v>
      </c>
      <c r="C213" s="5">
        <v>95.14812220539423</v>
      </c>
      <c r="D213">
        <v>0.87</v>
      </c>
    </row>
    <row r="214" spans="1:19">
      <c r="A214" s="24" t="s">
        <v>174</v>
      </c>
      <c r="B214" s="16" t="s">
        <v>175</v>
      </c>
      <c r="C214" s="5">
        <v>95.12725481474034</v>
      </c>
    </row>
    <row r="215" spans="1:19">
      <c r="A215" s="24" t="s">
        <v>487</v>
      </c>
      <c r="B215" s="16" t="s">
        <v>488</v>
      </c>
      <c r="C215" s="5">
        <v>95.027128788229348</v>
      </c>
      <c r="D215">
        <v>2.5</v>
      </c>
      <c r="G215" t="s">
        <v>873</v>
      </c>
      <c r="J215" t="s">
        <v>875</v>
      </c>
    </row>
    <row r="216" spans="1:19">
      <c r="A216" s="24" t="s">
        <v>334</v>
      </c>
      <c r="B216" s="16" t="s">
        <v>618</v>
      </c>
      <c r="C216" s="5">
        <v>94.903134300013704</v>
      </c>
      <c r="D216">
        <v>2.5</v>
      </c>
      <c r="G216" t="s">
        <v>930</v>
      </c>
    </row>
    <row r="217" spans="1:19">
      <c r="A217" s="24" t="s">
        <v>214</v>
      </c>
      <c r="B217" s="16" t="s">
        <v>610</v>
      </c>
      <c r="C217" s="5">
        <v>94.900614759417977</v>
      </c>
      <c r="D217">
        <v>1</v>
      </c>
      <c r="E217">
        <v>3</v>
      </c>
      <c r="F217" t="s">
        <v>905</v>
      </c>
      <c r="I217" t="s">
        <v>800</v>
      </c>
      <c r="N217" t="s">
        <v>931</v>
      </c>
      <c r="O217" t="s">
        <v>926</v>
      </c>
      <c r="Q217" t="s">
        <v>826</v>
      </c>
      <c r="R217" t="s">
        <v>845</v>
      </c>
    </row>
    <row r="218" spans="1:19">
      <c r="A218" s="28" t="s">
        <v>197</v>
      </c>
      <c r="B218" s="20" t="s">
        <v>198</v>
      </c>
      <c r="C218" s="5">
        <v>94.894105900792908</v>
      </c>
      <c r="D218">
        <v>1.1000000000000001</v>
      </c>
      <c r="F218" t="s">
        <v>811</v>
      </c>
      <c r="G218" t="s">
        <v>807</v>
      </c>
      <c r="I218" t="s">
        <v>932</v>
      </c>
      <c r="L218" t="s">
        <v>933</v>
      </c>
      <c r="O218" t="s">
        <v>891</v>
      </c>
    </row>
    <row r="219" spans="1:19">
      <c r="A219" s="24" t="s">
        <v>346</v>
      </c>
      <c r="B219" s="16" t="s">
        <v>622</v>
      </c>
      <c r="C219" s="5">
        <v>94.855596605447204</v>
      </c>
    </row>
    <row r="220" spans="1:19">
      <c r="A220" s="24" t="s">
        <v>195</v>
      </c>
      <c r="B220" s="16" t="s">
        <v>196</v>
      </c>
      <c r="C220" s="5">
        <v>94.798637835165962</v>
      </c>
    </row>
    <row r="221" spans="1:19">
      <c r="A221" s="24" t="s">
        <v>353</v>
      </c>
      <c r="B221" s="16" t="s">
        <v>354</v>
      </c>
      <c r="C221" s="5">
        <v>94.724379738843879</v>
      </c>
    </row>
    <row r="222" spans="1:19">
      <c r="A222" s="24" t="s">
        <v>259</v>
      </c>
      <c r="B222" s="16" t="s">
        <v>48</v>
      </c>
      <c r="C222" s="5">
        <v>94.70714670541534</v>
      </c>
      <c r="D222">
        <v>0.81</v>
      </c>
      <c r="F222" t="s">
        <v>820</v>
      </c>
      <c r="I222" t="s">
        <v>934</v>
      </c>
      <c r="J222" t="s">
        <v>935</v>
      </c>
      <c r="L222" t="s">
        <v>936</v>
      </c>
      <c r="N222" t="s">
        <v>937</v>
      </c>
      <c r="S222" t="s">
        <v>879</v>
      </c>
    </row>
    <row r="223" spans="1:19">
      <c r="A223" s="24" t="s">
        <v>306</v>
      </c>
      <c r="B223" s="16" t="s">
        <v>307</v>
      </c>
      <c r="C223" s="5">
        <v>94.687436224068747</v>
      </c>
    </row>
    <row r="224" spans="1:19">
      <c r="A224" s="27" t="s">
        <v>94</v>
      </c>
      <c r="B224" s="19" t="s">
        <v>95</v>
      </c>
      <c r="C224" s="5">
        <v>94.576185070654674</v>
      </c>
    </row>
    <row r="225" spans="1:20">
      <c r="A225" s="27" t="s">
        <v>284</v>
      </c>
      <c r="B225" s="19" t="s">
        <v>285</v>
      </c>
      <c r="C225" s="5">
        <v>94.409248485796326</v>
      </c>
    </row>
    <row r="226" spans="1:20">
      <c r="A226" s="24" t="s">
        <v>210</v>
      </c>
      <c r="B226" s="16" t="s">
        <v>211</v>
      </c>
      <c r="C226" s="5">
        <v>94.393625259783391</v>
      </c>
    </row>
    <row r="227" spans="1:20">
      <c r="A227" s="24" t="s">
        <v>507</v>
      </c>
      <c r="B227" s="16" t="s">
        <v>508</v>
      </c>
      <c r="C227" s="5">
        <v>94.35701970960838</v>
      </c>
      <c r="D227">
        <v>1.5</v>
      </c>
      <c r="M227" t="s">
        <v>893</v>
      </c>
      <c r="O227" t="s">
        <v>824</v>
      </c>
      <c r="P227" t="s">
        <v>932</v>
      </c>
    </row>
    <row r="228" spans="1:20">
      <c r="A228" s="24" t="s">
        <v>553</v>
      </c>
      <c r="B228" s="16" t="s">
        <v>627</v>
      </c>
      <c r="C228" s="5">
        <v>94.309769258310283</v>
      </c>
    </row>
    <row r="229" spans="1:20">
      <c r="A229" s="24" t="s">
        <v>371</v>
      </c>
      <c r="B229" s="16" t="s">
        <v>372</v>
      </c>
      <c r="C229" s="5">
        <v>94.246879194179613</v>
      </c>
      <c r="D229">
        <v>2.7</v>
      </c>
      <c r="G229" t="s">
        <v>905</v>
      </c>
      <c r="J229" t="s">
        <v>836</v>
      </c>
    </row>
    <row r="230" spans="1:20">
      <c r="A230" s="27" t="s">
        <v>447</v>
      </c>
      <c r="B230" s="19" t="s">
        <v>448</v>
      </c>
      <c r="C230" s="5">
        <v>94.167452352930695</v>
      </c>
    </row>
    <row r="231" spans="1:20">
      <c r="A231" s="27" t="s">
        <v>341</v>
      </c>
      <c r="B231" s="18" t="s">
        <v>619</v>
      </c>
      <c r="C231" s="5">
        <v>94.030038856369814</v>
      </c>
    </row>
    <row r="232" spans="1:20">
      <c r="A232" s="24" t="s">
        <v>335</v>
      </c>
      <c r="B232" s="16" t="s">
        <v>336</v>
      </c>
      <c r="C232" s="5">
        <v>93.946975459247284</v>
      </c>
      <c r="D232">
        <v>0.76</v>
      </c>
      <c r="F232" t="s">
        <v>813</v>
      </c>
      <c r="I232" t="s">
        <v>917</v>
      </c>
      <c r="O232" t="s">
        <v>834</v>
      </c>
    </row>
    <row r="233" spans="1:20">
      <c r="A233" s="24" t="s">
        <v>314</v>
      </c>
      <c r="B233" s="16" t="s">
        <v>28</v>
      </c>
      <c r="C233" s="5">
        <v>93.833662686191261</v>
      </c>
      <c r="D233">
        <v>0.77</v>
      </c>
      <c r="G233" t="s">
        <v>817</v>
      </c>
      <c r="K233" t="s">
        <v>870</v>
      </c>
      <c r="L233" t="s">
        <v>841</v>
      </c>
      <c r="N233" t="s">
        <v>903</v>
      </c>
      <c r="O233" t="s">
        <v>934</v>
      </c>
      <c r="Q233" t="s">
        <v>848</v>
      </c>
      <c r="R233" t="s">
        <v>851</v>
      </c>
      <c r="S233" t="s">
        <v>873</v>
      </c>
    </row>
    <row r="234" spans="1:20">
      <c r="A234" s="24" t="s">
        <v>58</v>
      </c>
      <c r="B234" s="16" t="s">
        <v>59</v>
      </c>
      <c r="C234" s="5">
        <v>93.829861467029133</v>
      </c>
      <c r="D234">
        <v>1.4</v>
      </c>
      <c r="I234" t="s">
        <v>856</v>
      </c>
      <c r="L234" t="s">
        <v>833</v>
      </c>
      <c r="R234" t="s">
        <v>907</v>
      </c>
    </row>
    <row r="235" spans="1:20">
      <c r="A235" s="24" t="s">
        <v>562</v>
      </c>
      <c r="B235" s="16" t="s">
        <v>563</v>
      </c>
      <c r="C235" s="5">
        <v>93.793572576993697</v>
      </c>
      <c r="D235">
        <v>1.4</v>
      </c>
      <c r="E235">
        <v>3.5</v>
      </c>
      <c r="G235" t="s">
        <v>927</v>
      </c>
      <c r="M235" t="s">
        <v>843</v>
      </c>
      <c r="O235" t="s">
        <v>880</v>
      </c>
      <c r="P235" t="s">
        <v>895</v>
      </c>
    </row>
    <row r="236" spans="1:20">
      <c r="A236" s="27" t="s">
        <v>349</v>
      </c>
      <c r="B236" s="19" t="s">
        <v>350</v>
      </c>
      <c r="C236" s="5">
        <v>93.738132991523031</v>
      </c>
    </row>
    <row r="237" spans="1:20">
      <c r="A237" s="27" t="s">
        <v>493</v>
      </c>
      <c r="B237" s="19" t="s">
        <v>494</v>
      </c>
      <c r="C237" s="5">
        <v>93.63724891070305</v>
      </c>
      <c r="D237">
        <v>1.5</v>
      </c>
      <c r="R237" t="s">
        <v>823</v>
      </c>
    </row>
    <row r="238" spans="1:20">
      <c r="A238" s="28" t="s">
        <v>317</v>
      </c>
      <c r="B238" s="20" t="s">
        <v>318</v>
      </c>
      <c r="C238" s="5">
        <v>93.561127104798032</v>
      </c>
    </row>
    <row r="239" spans="1:20">
      <c r="A239" s="24" t="s">
        <v>329</v>
      </c>
      <c r="B239" s="16" t="s">
        <v>330</v>
      </c>
      <c r="C239" s="5">
        <v>93.56037782213258</v>
      </c>
      <c r="D239">
        <v>1.2</v>
      </c>
      <c r="G239" t="s">
        <v>866</v>
      </c>
    </row>
    <row r="240" spans="1:20">
      <c r="A240" s="24" t="s">
        <v>129</v>
      </c>
      <c r="B240" s="16" t="s">
        <v>130</v>
      </c>
      <c r="C240" s="5">
        <v>93.458608230736758</v>
      </c>
      <c r="D240">
        <v>1.5</v>
      </c>
      <c r="E240">
        <v>2.6</v>
      </c>
      <c r="F240" t="s">
        <v>878</v>
      </c>
      <c r="J240" t="s">
        <v>938</v>
      </c>
      <c r="L240" t="s">
        <v>939</v>
      </c>
      <c r="N240" t="s">
        <v>903</v>
      </c>
      <c r="O240" t="s">
        <v>940</v>
      </c>
      <c r="T240" t="s">
        <v>819</v>
      </c>
    </row>
    <row r="241" spans="1:21">
      <c r="A241" s="24" t="s">
        <v>543</v>
      </c>
      <c r="B241" s="16" t="s">
        <v>43</v>
      </c>
      <c r="C241" s="5">
        <v>93.405406895033764</v>
      </c>
      <c r="D241">
        <v>1.1000000000000001</v>
      </c>
      <c r="E241">
        <v>2</v>
      </c>
      <c r="F241" t="s">
        <v>941</v>
      </c>
      <c r="G241" t="s">
        <v>841</v>
      </c>
      <c r="H241" t="s">
        <v>942</v>
      </c>
      <c r="I241" t="s">
        <v>869</v>
      </c>
      <c r="J241" t="s">
        <v>812</v>
      </c>
      <c r="L241" t="s">
        <v>943</v>
      </c>
      <c r="M241" t="s">
        <v>807</v>
      </c>
      <c r="N241" t="s">
        <v>861</v>
      </c>
      <c r="O241" t="s">
        <v>852</v>
      </c>
      <c r="P241" t="s">
        <v>847</v>
      </c>
      <c r="Q241" t="s">
        <v>809</v>
      </c>
      <c r="S241" t="s">
        <v>944</v>
      </c>
      <c r="T241" t="s">
        <v>821</v>
      </c>
      <c r="U241">
        <v>1.03</v>
      </c>
    </row>
    <row r="242" spans="1:21">
      <c r="A242" s="24" t="s">
        <v>180</v>
      </c>
      <c r="B242" s="16" t="s">
        <v>181</v>
      </c>
      <c r="C242" s="5">
        <v>93.40305427515969</v>
      </c>
      <c r="D242">
        <v>2.2000000000000002</v>
      </c>
      <c r="J242" t="s">
        <v>915</v>
      </c>
    </row>
    <row r="243" spans="1:21">
      <c r="A243" s="24" t="s">
        <v>162</v>
      </c>
      <c r="B243" s="16" t="s">
        <v>163</v>
      </c>
      <c r="C243" s="5">
        <v>93.32288107008705</v>
      </c>
    </row>
    <row r="244" spans="1:21">
      <c r="A244" s="24" t="s">
        <v>582</v>
      </c>
      <c r="B244" s="16" t="s">
        <v>583</v>
      </c>
      <c r="C244" s="5">
        <v>93.16510645152141</v>
      </c>
      <c r="D244">
        <v>0.97</v>
      </c>
      <c r="I244" t="s">
        <v>832</v>
      </c>
      <c r="O244" t="s">
        <v>895</v>
      </c>
    </row>
    <row r="245" spans="1:21">
      <c r="A245" s="24" t="s">
        <v>230</v>
      </c>
      <c r="B245" s="16" t="s">
        <v>46</v>
      </c>
      <c r="C245" s="5">
        <v>93.076778463110472</v>
      </c>
      <c r="D245">
        <v>1.4</v>
      </c>
      <c r="E245">
        <v>2</v>
      </c>
      <c r="F245" t="s">
        <v>866</v>
      </c>
      <c r="G245" t="s">
        <v>844</v>
      </c>
      <c r="H245" t="s">
        <v>845</v>
      </c>
      <c r="I245" t="s">
        <v>945</v>
      </c>
      <c r="J245" t="s">
        <v>922</v>
      </c>
      <c r="K245" t="s">
        <v>906</v>
      </c>
      <c r="M245" t="s">
        <v>941</v>
      </c>
      <c r="N245" t="s">
        <v>812</v>
      </c>
      <c r="O245" t="s">
        <v>804</v>
      </c>
      <c r="P245" t="s">
        <v>816</v>
      </c>
      <c r="Q245" t="s">
        <v>862</v>
      </c>
      <c r="R245" t="s">
        <v>946</v>
      </c>
      <c r="S245" t="s">
        <v>811</v>
      </c>
      <c r="T245" t="s">
        <v>866</v>
      </c>
    </row>
    <row r="246" spans="1:21">
      <c r="A246" s="24" t="s">
        <v>71</v>
      </c>
      <c r="B246" s="16" t="s">
        <v>72</v>
      </c>
      <c r="C246" s="5">
        <v>93.003900180183365</v>
      </c>
    </row>
    <row r="247" spans="1:21">
      <c r="A247" s="24" t="s">
        <v>269</v>
      </c>
      <c r="B247" s="16" t="s">
        <v>270</v>
      </c>
      <c r="C247" s="5">
        <v>92.936113547310669</v>
      </c>
    </row>
    <row r="248" spans="1:21">
      <c r="A248" s="24" t="s">
        <v>524</v>
      </c>
      <c r="B248" s="16" t="s">
        <v>525</v>
      </c>
      <c r="C248" s="5">
        <v>92.820614374161664</v>
      </c>
    </row>
    <row r="249" spans="1:21">
      <c r="A249" s="24" t="s">
        <v>596</v>
      </c>
      <c r="B249" s="16" t="s">
        <v>597</v>
      </c>
      <c r="C249" s="5">
        <v>92.762257645820185</v>
      </c>
      <c r="D249">
        <v>2</v>
      </c>
    </row>
    <row r="250" spans="1:21">
      <c r="A250" s="24" t="s">
        <v>576</v>
      </c>
      <c r="B250" s="16" t="s">
        <v>49</v>
      </c>
      <c r="C250" s="5">
        <v>92.516284379653897</v>
      </c>
      <c r="D250">
        <v>0.55000000000000004</v>
      </c>
      <c r="F250" t="s">
        <v>830</v>
      </c>
      <c r="H250" t="s">
        <v>879</v>
      </c>
      <c r="I250" t="s">
        <v>843</v>
      </c>
      <c r="J250" t="s">
        <v>809</v>
      </c>
      <c r="K250" t="s">
        <v>947</v>
      </c>
      <c r="M250" t="s">
        <v>863</v>
      </c>
      <c r="O250" t="s">
        <v>948</v>
      </c>
      <c r="P250" t="s">
        <v>853</v>
      </c>
      <c r="Q250" t="s">
        <v>898</v>
      </c>
      <c r="R250" t="s">
        <v>833</v>
      </c>
      <c r="S250" t="s">
        <v>892</v>
      </c>
      <c r="T250" t="s">
        <v>819</v>
      </c>
    </row>
    <row r="251" spans="1:21">
      <c r="A251" s="27" t="s">
        <v>347</v>
      </c>
      <c r="B251" s="19" t="s">
        <v>348</v>
      </c>
      <c r="C251" s="5">
        <v>92.491881448898198</v>
      </c>
      <c r="D251">
        <v>0.84</v>
      </c>
      <c r="O251" t="s">
        <v>880</v>
      </c>
    </row>
    <row r="252" spans="1:21">
      <c r="A252" s="24" t="s">
        <v>241</v>
      </c>
      <c r="B252" s="16" t="s">
        <v>242</v>
      </c>
      <c r="C252" s="5">
        <v>92.431516610298033</v>
      </c>
    </row>
    <row r="253" spans="1:21">
      <c r="A253" s="24" t="s">
        <v>416</v>
      </c>
      <c r="B253" s="16" t="s">
        <v>417</v>
      </c>
      <c r="C253" s="5">
        <v>92.422266627630492</v>
      </c>
      <c r="D253">
        <v>1.8</v>
      </c>
    </row>
    <row r="254" spans="1:21">
      <c r="A254" s="24" t="s">
        <v>537</v>
      </c>
      <c r="B254" s="16" t="s">
        <v>538</v>
      </c>
      <c r="C254" s="5">
        <v>92.420469195535347</v>
      </c>
    </row>
    <row r="255" spans="1:21">
      <c r="A255" s="24" t="s">
        <v>512</v>
      </c>
      <c r="B255" s="16" t="s">
        <v>513</v>
      </c>
      <c r="C255" s="5">
        <v>92.417121588431016</v>
      </c>
      <c r="D255">
        <v>2.7</v>
      </c>
      <c r="G255" t="s">
        <v>828</v>
      </c>
      <c r="S255" t="s">
        <v>878</v>
      </c>
    </row>
    <row r="256" spans="1:21">
      <c r="A256" s="24" t="s">
        <v>113</v>
      </c>
      <c r="B256" s="16" t="s">
        <v>114</v>
      </c>
      <c r="C256" s="5">
        <v>92.366588833648223</v>
      </c>
      <c r="D256">
        <v>1.1000000000000001</v>
      </c>
    </row>
    <row r="257" spans="1:21">
      <c r="A257" s="24" t="s">
        <v>455</v>
      </c>
      <c r="B257" s="16" t="s">
        <v>27</v>
      </c>
      <c r="C257" s="5">
        <v>92.302546510859713</v>
      </c>
      <c r="D257">
        <v>1.1000000000000001</v>
      </c>
      <c r="K257" t="s">
        <v>949</v>
      </c>
      <c r="O257" t="s">
        <v>864</v>
      </c>
      <c r="Q257" t="s">
        <v>809</v>
      </c>
      <c r="S257" t="s">
        <v>944</v>
      </c>
    </row>
    <row r="258" spans="1:21">
      <c r="A258" s="25" t="s">
        <v>276</v>
      </c>
      <c r="B258" s="17" t="s">
        <v>277</v>
      </c>
      <c r="C258" s="5">
        <v>92.292610079263738</v>
      </c>
    </row>
    <row r="259" spans="1:21">
      <c r="A259" s="24" t="s">
        <v>581</v>
      </c>
      <c r="B259" s="16" t="s">
        <v>19</v>
      </c>
      <c r="C259" s="5">
        <v>92.070147409401812</v>
      </c>
      <c r="D259">
        <v>0.65</v>
      </c>
      <c r="F259" t="s">
        <v>860</v>
      </c>
      <c r="H259" t="s">
        <v>927</v>
      </c>
      <c r="I259" t="s">
        <v>818</v>
      </c>
      <c r="J259" t="s">
        <v>919</v>
      </c>
      <c r="K259" t="s">
        <v>870</v>
      </c>
      <c r="L259" t="s">
        <v>950</v>
      </c>
      <c r="M259" t="s">
        <v>808</v>
      </c>
      <c r="N259" t="s">
        <v>943</v>
      </c>
      <c r="O259" t="s">
        <v>911</v>
      </c>
      <c r="Q259" t="s">
        <v>898</v>
      </c>
      <c r="R259" t="s">
        <v>805</v>
      </c>
      <c r="S259" t="s">
        <v>847</v>
      </c>
    </row>
    <row r="260" spans="1:21">
      <c r="A260" s="24" t="s">
        <v>495</v>
      </c>
      <c r="B260" s="16" t="s">
        <v>22</v>
      </c>
      <c r="C260" s="5">
        <v>92.018825743268948</v>
      </c>
      <c r="D260">
        <v>1.1000000000000001</v>
      </c>
      <c r="E260">
        <v>2.4</v>
      </c>
      <c r="F260" t="s">
        <v>863</v>
      </c>
      <c r="H260" t="s">
        <v>951</v>
      </c>
      <c r="I260" t="s">
        <v>891</v>
      </c>
      <c r="J260" t="s">
        <v>906</v>
      </c>
      <c r="K260" t="s">
        <v>870</v>
      </c>
      <c r="L260" t="s">
        <v>952</v>
      </c>
      <c r="M260" t="s">
        <v>838</v>
      </c>
      <c r="P260" t="s">
        <v>930</v>
      </c>
      <c r="Q260" t="s">
        <v>870</v>
      </c>
      <c r="S260" t="s">
        <v>890</v>
      </c>
    </row>
    <row r="261" spans="1:21">
      <c r="A261" s="27" t="s">
        <v>88</v>
      </c>
      <c r="B261" s="19" t="s">
        <v>89</v>
      </c>
      <c r="C261" s="5">
        <v>91.991828207430245</v>
      </c>
    </row>
    <row r="262" spans="1:21">
      <c r="A262" s="24" t="s">
        <v>531</v>
      </c>
      <c r="B262" s="16" t="s">
        <v>532</v>
      </c>
      <c r="C262" s="5">
        <v>91.95027864260598</v>
      </c>
    </row>
    <row r="263" spans="1:21">
      <c r="A263" s="24" t="s">
        <v>386</v>
      </c>
      <c r="B263" s="16" t="s">
        <v>387</v>
      </c>
      <c r="C263" s="5">
        <v>91.934610177849663</v>
      </c>
    </row>
    <row r="264" spans="1:21">
      <c r="A264" s="24" t="s">
        <v>591</v>
      </c>
      <c r="B264" s="16" t="s">
        <v>40</v>
      </c>
      <c r="C264" s="5">
        <v>91.910509011351564</v>
      </c>
      <c r="D264">
        <v>1.4</v>
      </c>
      <c r="H264" t="s">
        <v>841</v>
      </c>
      <c r="I264" t="s">
        <v>934</v>
      </c>
      <c r="J264" t="s">
        <v>901</v>
      </c>
      <c r="K264" t="s">
        <v>906</v>
      </c>
      <c r="L264" t="s">
        <v>953</v>
      </c>
      <c r="M264" t="s">
        <v>850</v>
      </c>
      <c r="O264" t="s">
        <v>880</v>
      </c>
      <c r="Q264" t="s">
        <v>906</v>
      </c>
      <c r="R264" t="s">
        <v>806</v>
      </c>
      <c r="S264" t="s">
        <v>802</v>
      </c>
      <c r="T264" t="s">
        <v>860</v>
      </c>
      <c r="U264">
        <v>0.9</v>
      </c>
    </row>
    <row r="265" spans="1:21">
      <c r="A265" s="24" t="s">
        <v>376</v>
      </c>
      <c r="B265" s="16" t="s">
        <v>41</v>
      </c>
      <c r="C265" s="5">
        <v>91.863307926310213</v>
      </c>
      <c r="D265">
        <v>1.3</v>
      </c>
      <c r="E265">
        <v>1.5</v>
      </c>
      <c r="F265" t="s">
        <v>821</v>
      </c>
      <c r="G265" t="s">
        <v>954</v>
      </c>
      <c r="H265" t="s">
        <v>953</v>
      </c>
      <c r="I265" t="s">
        <v>811</v>
      </c>
      <c r="K265" t="s">
        <v>903</v>
      </c>
      <c r="L265" t="s">
        <v>955</v>
      </c>
      <c r="M265" t="s">
        <v>890</v>
      </c>
      <c r="N265" t="s">
        <v>812</v>
      </c>
      <c r="O265" t="s">
        <v>798</v>
      </c>
      <c r="P265" t="s">
        <v>948</v>
      </c>
      <c r="Q265" t="s">
        <v>898</v>
      </c>
      <c r="S265" t="s">
        <v>853</v>
      </c>
      <c r="T265" t="s">
        <v>866</v>
      </c>
    </row>
    <row r="266" spans="1:21">
      <c r="A266" s="24" t="s">
        <v>373</v>
      </c>
      <c r="B266" s="16" t="s">
        <v>36</v>
      </c>
      <c r="C266" s="5">
        <v>91.723137166754242</v>
      </c>
      <c r="D266">
        <v>0.73</v>
      </c>
      <c r="F266" t="s">
        <v>821</v>
      </c>
      <c r="G266" t="s">
        <v>849</v>
      </c>
      <c r="H266" t="s">
        <v>935</v>
      </c>
      <c r="K266" t="s">
        <v>906</v>
      </c>
      <c r="L266" t="s">
        <v>836</v>
      </c>
      <c r="M266" t="s">
        <v>811</v>
      </c>
      <c r="N266" t="s">
        <v>812</v>
      </c>
      <c r="O266" t="s">
        <v>834</v>
      </c>
      <c r="P266" t="s">
        <v>871</v>
      </c>
      <c r="Q266" t="s">
        <v>903</v>
      </c>
      <c r="S266" t="s">
        <v>800</v>
      </c>
    </row>
    <row r="267" spans="1:21">
      <c r="A267" s="24" t="s">
        <v>265</v>
      </c>
      <c r="B267" s="16" t="s">
        <v>266</v>
      </c>
      <c r="C267" s="5">
        <v>91.645286330520591</v>
      </c>
    </row>
    <row r="268" spans="1:21">
      <c r="A268" s="24" t="s">
        <v>69</v>
      </c>
      <c r="B268" s="16" t="s">
        <v>70</v>
      </c>
      <c r="C268" s="5">
        <v>91.540185910676769</v>
      </c>
      <c r="D268">
        <v>0.46</v>
      </c>
    </row>
    <row r="269" spans="1:21">
      <c r="A269" s="24" t="s">
        <v>233</v>
      </c>
      <c r="B269" s="16" t="s">
        <v>234</v>
      </c>
      <c r="C269" s="5">
        <v>91.512505008025514</v>
      </c>
    </row>
    <row r="270" spans="1:21">
      <c r="A270" s="24" t="s">
        <v>67</v>
      </c>
      <c r="B270" s="16" t="s">
        <v>68</v>
      </c>
      <c r="C270" s="5">
        <v>91.378272924888506</v>
      </c>
      <c r="D270">
        <v>1.1000000000000001</v>
      </c>
      <c r="H270" t="s">
        <v>956</v>
      </c>
      <c r="U270">
        <v>1.18</v>
      </c>
    </row>
    <row r="271" spans="1:21">
      <c r="A271" s="24" t="s">
        <v>272</v>
      </c>
      <c r="B271" s="16" t="s">
        <v>39</v>
      </c>
      <c r="C271" s="5">
        <v>91.352441285208528</v>
      </c>
      <c r="D271">
        <v>0.56999999999999995</v>
      </c>
      <c r="E271">
        <v>1.2</v>
      </c>
      <c r="F271" t="s">
        <v>831</v>
      </c>
      <c r="I271" t="s">
        <v>840</v>
      </c>
      <c r="J271" t="s">
        <v>877</v>
      </c>
      <c r="K271" t="s">
        <v>848</v>
      </c>
      <c r="L271" t="s">
        <v>957</v>
      </c>
      <c r="M271" t="s">
        <v>878</v>
      </c>
      <c r="N271" t="s">
        <v>809</v>
      </c>
      <c r="O271" t="s">
        <v>871</v>
      </c>
      <c r="P271" t="s">
        <v>840</v>
      </c>
      <c r="Q271" t="s">
        <v>812</v>
      </c>
      <c r="S271" t="s">
        <v>905</v>
      </c>
      <c r="T271" t="s">
        <v>845</v>
      </c>
      <c r="U271">
        <v>0.73</v>
      </c>
    </row>
    <row r="272" spans="1:21">
      <c r="A272" s="24" t="s">
        <v>356</v>
      </c>
      <c r="B272" s="16" t="s">
        <v>357</v>
      </c>
      <c r="C272" s="5">
        <v>90.821308847904817</v>
      </c>
    </row>
    <row r="273" spans="1:21">
      <c r="A273" s="27" t="s">
        <v>292</v>
      </c>
      <c r="B273" s="19" t="s">
        <v>293</v>
      </c>
      <c r="C273" s="5">
        <v>90.804194973918229</v>
      </c>
      <c r="D273">
        <v>0.95</v>
      </c>
      <c r="M273" t="s">
        <v>805</v>
      </c>
      <c r="P273" t="s">
        <v>811</v>
      </c>
    </row>
    <row r="274" spans="1:21">
      <c r="A274" s="24" t="s">
        <v>458</v>
      </c>
      <c r="B274" s="16" t="s">
        <v>459</v>
      </c>
      <c r="C274" s="5">
        <v>90.735219291476909</v>
      </c>
      <c r="D274">
        <v>1.4</v>
      </c>
    </row>
    <row r="275" spans="1:21">
      <c r="A275" s="24" t="s">
        <v>218</v>
      </c>
      <c r="B275" s="16" t="s">
        <v>33</v>
      </c>
      <c r="C275" s="5">
        <v>90.651368229571858</v>
      </c>
      <c r="D275">
        <v>1.3</v>
      </c>
      <c r="H275" t="s">
        <v>958</v>
      </c>
      <c r="I275" t="s">
        <v>832</v>
      </c>
      <c r="J275" t="s">
        <v>954</v>
      </c>
      <c r="K275" t="s">
        <v>898</v>
      </c>
      <c r="M275" t="s">
        <v>905</v>
      </c>
      <c r="N275" t="s">
        <v>906</v>
      </c>
      <c r="O275" t="s">
        <v>959</v>
      </c>
      <c r="Q275" t="s">
        <v>877</v>
      </c>
      <c r="S275" t="s">
        <v>863</v>
      </c>
      <c r="T275" t="s">
        <v>838</v>
      </c>
      <c r="U275">
        <v>1.41</v>
      </c>
    </row>
    <row r="276" spans="1:21">
      <c r="A276" s="24" t="s">
        <v>491</v>
      </c>
      <c r="B276" s="16" t="s">
        <v>492</v>
      </c>
      <c r="C276" s="5">
        <v>90.532783317700762</v>
      </c>
      <c r="D276">
        <v>1.3</v>
      </c>
    </row>
    <row r="277" spans="1:21">
      <c r="A277" s="24" t="s">
        <v>168</v>
      </c>
      <c r="B277" s="16" t="s">
        <v>169</v>
      </c>
      <c r="C277" s="5">
        <v>90.515671633091898</v>
      </c>
    </row>
    <row r="278" spans="1:21">
      <c r="A278" s="24" t="s">
        <v>564</v>
      </c>
      <c r="B278" s="16" t="s">
        <v>565</v>
      </c>
      <c r="C278" s="5">
        <v>90.249076587271503</v>
      </c>
    </row>
    <row r="279" spans="1:21">
      <c r="A279" s="24" t="s">
        <v>510</v>
      </c>
      <c r="B279" s="16" t="s">
        <v>511</v>
      </c>
      <c r="C279" s="5">
        <v>90.137755476026754</v>
      </c>
    </row>
    <row r="280" spans="1:21">
      <c r="A280" s="24" t="s">
        <v>505</v>
      </c>
      <c r="B280" s="16" t="s">
        <v>506</v>
      </c>
      <c r="C280" s="5">
        <v>90.011586457941235</v>
      </c>
    </row>
    <row r="281" spans="1:21">
      <c r="A281" s="24" t="s">
        <v>257</v>
      </c>
      <c r="B281" s="16" t="s">
        <v>53</v>
      </c>
      <c r="C281" s="5">
        <v>89.969239147635079</v>
      </c>
      <c r="D281">
        <v>1.3</v>
      </c>
      <c r="I281" t="s">
        <v>837</v>
      </c>
      <c r="J281" t="s">
        <v>937</v>
      </c>
      <c r="K281" t="s">
        <v>870</v>
      </c>
      <c r="L281" t="s">
        <v>960</v>
      </c>
      <c r="M281" t="s">
        <v>878</v>
      </c>
      <c r="N281" t="s">
        <v>898</v>
      </c>
      <c r="O281" t="s">
        <v>961</v>
      </c>
      <c r="P281" t="s">
        <v>962</v>
      </c>
      <c r="Q281" t="s">
        <v>870</v>
      </c>
      <c r="R281" t="s">
        <v>916</v>
      </c>
      <c r="S281" t="s">
        <v>800</v>
      </c>
      <c r="U281">
        <v>3.25</v>
      </c>
    </row>
    <row r="282" spans="1:21">
      <c r="A282" s="24" t="s">
        <v>514</v>
      </c>
      <c r="B282" s="16" t="s">
        <v>25</v>
      </c>
      <c r="C282" s="5">
        <v>89.849881527152434</v>
      </c>
      <c r="D282">
        <v>1</v>
      </c>
      <c r="F282" t="s">
        <v>819</v>
      </c>
      <c r="I282" t="s">
        <v>917</v>
      </c>
      <c r="R282" t="s">
        <v>888</v>
      </c>
      <c r="S282" t="s">
        <v>887</v>
      </c>
    </row>
    <row r="283" spans="1:21">
      <c r="A283" s="27" t="s">
        <v>193</v>
      </c>
      <c r="B283" s="19" t="s">
        <v>194</v>
      </c>
      <c r="C283" s="5">
        <v>89.834107459382267</v>
      </c>
      <c r="J283" t="s">
        <v>921</v>
      </c>
      <c r="N283" t="s">
        <v>937</v>
      </c>
    </row>
    <row r="284" spans="1:21">
      <c r="A284" s="27" t="s">
        <v>396</v>
      </c>
      <c r="B284" s="19" t="s">
        <v>397</v>
      </c>
      <c r="C284" s="5">
        <v>89.764385455190421</v>
      </c>
    </row>
    <row r="285" spans="1:21">
      <c r="A285" s="24" t="s">
        <v>401</v>
      </c>
      <c r="B285" s="16" t="s">
        <v>402</v>
      </c>
      <c r="C285" s="5">
        <v>89.727701041103529</v>
      </c>
      <c r="D285">
        <v>1.1000000000000001</v>
      </c>
      <c r="I285" t="s">
        <v>928</v>
      </c>
      <c r="J285" t="s">
        <v>870</v>
      </c>
      <c r="L285" t="s">
        <v>950</v>
      </c>
    </row>
    <row r="286" spans="1:21">
      <c r="A286" s="24" t="s">
        <v>398</v>
      </c>
      <c r="B286" s="16" t="s">
        <v>35</v>
      </c>
      <c r="C286" s="5">
        <v>89.509129595786845</v>
      </c>
      <c r="D286">
        <v>1.2</v>
      </c>
      <c r="E286">
        <v>2.1</v>
      </c>
      <c r="F286" t="s">
        <v>801</v>
      </c>
      <c r="G286" t="s">
        <v>810</v>
      </c>
      <c r="I286" t="s">
        <v>889</v>
      </c>
      <c r="J286" t="s">
        <v>836</v>
      </c>
      <c r="K286" t="s">
        <v>931</v>
      </c>
      <c r="L286" t="s">
        <v>963</v>
      </c>
      <c r="M286" t="s">
        <v>811</v>
      </c>
      <c r="N286" t="s">
        <v>903</v>
      </c>
      <c r="O286" t="s">
        <v>964</v>
      </c>
      <c r="Q286" t="s">
        <v>812</v>
      </c>
      <c r="R286" t="s">
        <v>821</v>
      </c>
      <c r="S286" t="s">
        <v>962</v>
      </c>
    </row>
    <row r="287" spans="1:21">
      <c r="A287" s="28" t="s">
        <v>119</v>
      </c>
      <c r="B287" s="20" t="s">
        <v>120</v>
      </c>
      <c r="C287" s="5">
        <v>89.485197061488165</v>
      </c>
      <c r="D287">
        <v>1.1000000000000001</v>
      </c>
      <c r="I287" t="s">
        <v>944</v>
      </c>
      <c r="J287" t="s">
        <v>823</v>
      </c>
    </row>
    <row r="288" spans="1:21">
      <c r="A288" s="26" t="s">
        <v>483</v>
      </c>
      <c r="B288" s="18" t="s">
        <v>484</v>
      </c>
      <c r="C288" s="5">
        <v>89.204924057050931</v>
      </c>
    </row>
    <row r="289" spans="1:21">
      <c r="A289" s="27" t="s">
        <v>253</v>
      </c>
      <c r="B289" s="19" t="s">
        <v>254</v>
      </c>
      <c r="C289" s="5">
        <v>88.915849655264168</v>
      </c>
      <c r="D289">
        <v>1.3</v>
      </c>
      <c r="E289">
        <v>3.9</v>
      </c>
      <c r="O289" t="s">
        <v>965</v>
      </c>
      <c r="T289" t="s">
        <v>879</v>
      </c>
    </row>
    <row r="290" spans="1:21">
      <c r="A290" s="24" t="s">
        <v>131</v>
      </c>
      <c r="B290" s="16" t="s">
        <v>45</v>
      </c>
      <c r="C290" s="5">
        <v>88.890903115150365</v>
      </c>
      <c r="D290">
        <v>1.1000000000000001</v>
      </c>
      <c r="E290">
        <v>2.2999999999999998</v>
      </c>
      <c r="F290" t="s">
        <v>802</v>
      </c>
      <c r="K290" t="s">
        <v>846</v>
      </c>
      <c r="O290" t="s">
        <v>966</v>
      </c>
      <c r="S290" t="s">
        <v>804</v>
      </c>
    </row>
    <row r="291" spans="1:21">
      <c r="A291" s="24" t="s">
        <v>367</v>
      </c>
      <c r="B291" s="16" t="s">
        <v>368</v>
      </c>
      <c r="C291" s="5">
        <v>88.729511664989104</v>
      </c>
      <c r="D291">
        <v>0.74</v>
      </c>
      <c r="H291" t="s">
        <v>967</v>
      </c>
      <c r="K291" t="s">
        <v>809</v>
      </c>
      <c r="L291" t="s">
        <v>910</v>
      </c>
      <c r="R291" t="s">
        <v>888</v>
      </c>
      <c r="U291">
        <v>0.46</v>
      </c>
    </row>
    <row r="292" spans="1:21">
      <c r="A292" s="24" t="s">
        <v>134</v>
      </c>
      <c r="B292" s="16" t="s">
        <v>135</v>
      </c>
      <c r="C292" s="5">
        <v>88.623618213353936</v>
      </c>
    </row>
    <row r="293" spans="1:21">
      <c r="A293" s="27" t="s">
        <v>315</v>
      </c>
      <c r="B293" s="19" t="s">
        <v>316</v>
      </c>
      <c r="C293" s="5">
        <v>88.593345974961608</v>
      </c>
    </row>
    <row r="294" spans="1:21">
      <c r="A294" s="24" t="s">
        <v>294</v>
      </c>
      <c r="B294" s="16" t="s">
        <v>30</v>
      </c>
      <c r="C294" s="5">
        <v>88.448268732010519</v>
      </c>
      <c r="D294">
        <v>0.72</v>
      </c>
      <c r="F294" t="s">
        <v>819</v>
      </c>
      <c r="G294" t="s">
        <v>843</v>
      </c>
      <c r="K294" t="s">
        <v>870</v>
      </c>
      <c r="O294" t="s">
        <v>885</v>
      </c>
      <c r="S294" t="s">
        <v>917</v>
      </c>
    </row>
    <row r="295" spans="1:21">
      <c r="A295" s="27" t="s">
        <v>551</v>
      </c>
      <c r="B295" s="19" t="s">
        <v>26</v>
      </c>
      <c r="C295" s="5">
        <v>88.411528325006486</v>
      </c>
      <c r="D295">
        <v>1.6</v>
      </c>
      <c r="J295" t="s">
        <v>908</v>
      </c>
      <c r="R295" t="s">
        <v>841</v>
      </c>
      <c r="S295" t="s">
        <v>834</v>
      </c>
    </row>
    <row r="296" spans="1:21">
      <c r="A296" s="26" t="s">
        <v>192</v>
      </c>
      <c r="B296" s="18" t="s">
        <v>51</v>
      </c>
      <c r="C296" s="5">
        <v>88.350201947395888</v>
      </c>
      <c r="D296">
        <v>2</v>
      </c>
      <c r="H296" t="s">
        <v>960</v>
      </c>
      <c r="I296" t="s">
        <v>926</v>
      </c>
      <c r="K296" t="s">
        <v>861</v>
      </c>
      <c r="O296" t="s">
        <v>948</v>
      </c>
      <c r="S296" t="s">
        <v>816</v>
      </c>
      <c r="U296">
        <v>0.87</v>
      </c>
    </row>
    <row r="297" spans="1:21">
      <c r="A297" s="24" t="s">
        <v>273</v>
      </c>
      <c r="B297" s="16" t="s">
        <v>37</v>
      </c>
      <c r="C297" s="5">
        <v>88.236237273971128</v>
      </c>
      <c r="D297">
        <v>1.5</v>
      </c>
      <c r="H297" t="s">
        <v>904</v>
      </c>
      <c r="J297" t="s">
        <v>900</v>
      </c>
      <c r="N297" t="s">
        <v>814</v>
      </c>
      <c r="R297" t="s">
        <v>968</v>
      </c>
      <c r="T297" t="s">
        <v>879</v>
      </c>
    </row>
    <row r="298" spans="1:21">
      <c r="A298" s="24" t="s">
        <v>351</v>
      </c>
      <c r="B298" s="16" t="s">
        <v>29</v>
      </c>
      <c r="C298" s="5">
        <v>88.174748564394307</v>
      </c>
      <c r="D298">
        <v>0.95</v>
      </c>
      <c r="E298">
        <v>1.4</v>
      </c>
      <c r="F298" t="s">
        <v>845</v>
      </c>
      <c r="G298" t="s">
        <v>929</v>
      </c>
      <c r="H298" t="s">
        <v>913</v>
      </c>
      <c r="I298" t="s">
        <v>886</v>
      </c>
      <c r="J298" t="s">
        <v>922</v>
      </c>
      <c r="K298" t="s">
        <v>814</v>
      </c>
      <c r="L298" t="s">
        <v>812</v>
      </c>
      <c r="M298" t="s">
        <v>969</v>
      </c>
      <c r="N298" t="s">
        <v>861</v>
      </c>
      <c r="O298" t="s">
        <v>970</v>
      </c>
      <c r="Q298" t="s">
        <v>862</v>
      </c>
      <c r="R298" t="s">
        <v>819</v>
      </c>
      <c r="S298" t="s">
        <v>818</v>
      </c>
    </row>
    <row r="299" spans="1:21">
      <c r="A299" s="24" t="s">
        <v>105</v>
      </c>
      <c r="B299" s="16" t="s">
        <v>106</v>
      </c>
      <c r="C299" s="5">
        <v>88.126796885002648</v>
      </c>
    </row>
    <row r="300" spans="1:21">
      <c r="A300" s="28" t="s">
        <v>345</v>
      </c>
      <c r="B300" s="22" t="s">
        <v>621</v>
      </c>
      <c r="C300" s="5">
        <v>87.641006047992818</v>
      </c>
    </row>
    <row r="301" spans="1:21">
      <c r="A301" s="29" t="s">
        <v>339</v>
      </c>
      <c r="B301" s="21" t="s">
        <v>340</v>
      </c>
      <c r="C301" s="5">
        <v>87.059455792496919</v>
      </c>
      <c r="D301">
        <v>1</v>
      </c>
      <c r="O301" t="s">
        <v>890</v>
      </c>
      <c r="R301" t="s">
        <v>831</v>
      </c>
    </row>
    <row r="302" spans="1:21">
      <c r="A302" s="27" t="s">
        <v>244</v>
      </c>
      <c r="B302" s="18" t="s">
        <v>614</v>
      </c>
      <c r="C302" s="5">
        <v>86.940873317773267</v>
      </c>
      <c r="D302">
        <v>1.2</v>
      </c>
      <c r="N302" t="s">
        <v>935</v>
      </c>
    </row>
    <row r="303" spans="1:21">
      <c r="A303" s="24" t="s">
        <v>268</v>
      </c>
      <c r="B303" s="16" t="s">
        <v>54</v>
      </c>
      <c r="C303" s="5">
        <v>86.921946501621193</v>
      </c>
      <c r="D303">
        <v>1.1000000000000001</v>
      </c>
      <c r="E303">
        <v>1.7</v>
      </c>
      <c r="F303" t="s">
        <v>878</v>
      </c>
      <c r="G303" t="s">
        <v>872</v>
      </c>
      <c r="H303" t="s">
        <v>971</v>
      </c>
      <c r="J303" t="s">
        <v>882</v>
      </c>
      <c r="K303" t="s">
        <v>923</v>
      </c>
      <c r="L303" t="s">
        <v>923</v>
      </c>
      <c r="M303" t="s">
        <v>941</v>
      </c>
      <c r="N303" t="s">
        <v>862</v>
      </c>
      <c r="O303" t="s">
        <v>852</v>
      </c>
      <c r="P303" t="s">
        <v>916</v>
      </c>
      <c r="Q303" t="s">
        <v>972</v>
      </c>
      <c r="R303" t="s">
        <v>845</v>
      </c>
      <c r="S303" t="s">
        <v>818</v>
      </c>
    </row>
    <row r="304" spans="1:21">
      <c r="A304" s="24" t="s">
        <v>554</v>
      </c>
      <c r="B304" s="16" t="s">
        <v>555</v>
      </c>
      <c r="C304" s="5">
        <v>86.693171867849742</v>
      </c>
    </row>
    <row r="305" spans="1:21">
      <c r="A305" s="24" t="s">
        <v>325</v>
      </c>
      <c r="B305" s="16" t="s">
        <v>326</v>
      </c>
      <c r="C305" s="5">
        <v>86.620423870817618</v>
      </c>
    </row>
    <row r="306" spans="1:21">
      <c r="A306" s="24" t="s">
        <v>85</v>
      </c>
      <c r="B306" s="16" t="s">
        <v>50</v>
      </c>
      <c r="C306" s="5">
        <v>86.338644102062148</v>
      </c>
      <c r="D306">
        <v>1.1000000000000001</v>
      </c>
      <c r="E306">
        <v>2.6</v>
      </c>
      <c r="H306" t="s">
        <v>958</v>
      </c>
      <c r="K306" t="s">
        <v>875</v>
      </c>
      <c r="L306" t="s">
        <v>973</v>
      </c>
      <c r="N306" t="s">
        <v>923</v>
      </c>
      <c r="S306" t="s">
        <v>887</v>
      </c>
      <c r="U306">
        <v>0.64</v>
      </c>
    </row>
    <row r="307" spans="1:21">
      <c r="A307" s="27" t="s">
        <v>445</v>
      </c>
      <c r="B307" s="19" t="s">
        <v>446</v>
      </c>
      <c r="C307" s="5">
        <v>85.797338648356927</v>
      </c>
    </row>
    <row r="308" spans="1:21">
      <c r="A308" s="24" t="s">
        <v>239</v>
      </c>
      <c r="B308" s="16" t="s">
        <v>56</v>
      </c>
      <c r="C308" s="5">
        <v>85.717983863429055</v>
      </c>
      <c r="D308">
        <v>1.7</v>
      </c>
      <c r="E308">
        <v>1</v>
      </c>
      <c r="F308" t="s">
        <v>849</v>
      </c>
      <c r="G308" t="s">
        <v>942</v>
      </c>
      <c r="H308" t="s">
        <v>974</v>
      </c>
      <c r="I308" t="s">
        <v>891</v>
      </c>
      <c r="K308" t="s">
        <v>870</v>
      </c>
      <c r="M308" t="s">
        <v>873</v>
      </c>
      <c r="N308" t="s">
        <v>812</v>
      </c>
      <c r="O308" t="s">
        <v>824</v>
      </c>
      <c r="Q308" t="s">
        <v>877</v>
      </c>
      <c r="S308" t="s">
        <v>926</v>
      </c>
      <c r="T308" t="s">
        <v>838</v>
      </c>
      <c r="U308">
        <v>0.41</v>
      </c>
    </row>
    <row r="309" spans="1:21">
      <c r="A309" s="24" t="s">
        <v>342</v>
      </c>
      <c r="B309" s="16" t="s">
        <v>343</v>
      </c>
      <c r="C309" s="5">
        <v>84.22798224766268</v>
      </c>
      <c r="D309">
        <v>2.9</v>
      </c>
      <c r="N309" t="s">
        <v>812</v>
      </c>
      <c r="O309" t="s">
        <v>975</v>
      </c>
      <c r="S309" t="s">
        <v>818</v>
      </c>
    </row>
    <row r="310" spans="1:21">
      <c r="A310" s="27" t="s">
        <v>388</v>
      </c>
      <c r="B310" s="19" t="s">
        <v>52</v>
      </c>
      <c r="C310" s="5">
        <v>82.839228120537101</v>
      </c>
      <c r="D310">
        <v>1.1000000000000001</v>
      </c>
      <c r="I310" t="s">
        <v>911</v>
      </c>
      <c r="J310" t="s">
        <v>814</v>
      </c>
      <c r="K310" t="s">
        <v>862</v>
      </c>
      <c r="Q310" t="s">
        <v>812</v>
      </c>
      <c r="S310" t="s">
        <v>902</v>
      </c>
      <c r="U310">
        <v>0.51</v>
      </c>
    </row>
    <row r="311" spans="1:21" ht="15" thickBot="1">
      <c r="A311" s="62" t="s">
        <v>482</v>
      </c>
      <c r="B311" s="63" t="s">
        <v>55</v>
      </c>
      <c r="C311" s="5">
        <v>82.064344685298551</v>
      </c>
      <c r="D311">
        <v>1.3</v>
      </c>
      <c r="F311" t="s">
        <v>976</v>
      </c>
      <c r="G311" t="s">
        <v>897</v>
      </c>
      <c r="K311" t="s">
        <v>872</v>
      </c>
      <c r="M311" t="s">
        <v>969</v>
      </c>
      <c r="N311" t="s">
        <v>898</v>
      </c>
      <c r="O311" t="s">
        <v>889</v>
      </c>
      <c r="Q311" t="s">
        <v>943</v>
      </c>
      <c r="R311" t="s">
        <v>879</v>
      </c>
      <c r="S311" t="s">
        <v>977</v>
      </c>
      <c r="U311">
        <v>0.32</v>
      </c>
    </row>
    <row r="312" spans="1:21">
      <c r="A312" s="71" t="s">
        <v>549</v>
      </c>
      <c r="B312" s="23" t="s">
        <v>651</v>
      </c>
      <c r="C312" s="5">
        <v>99.539535054844947</v>
      </c>
      <c r="D312">
        <v>1.7</v>
      </c>
      <c r="P312" t="s">
        <v>864</v>
      </c>
      <c r="S312" t="s">
        <v>807</v>
      </c>
    </row>
    <row r="313" spans="1:21">
      <c r="A313" s="76">
        <v>43148</v>
      </c>
      <c r="B313" s="16" t="s">
        <v>653</v>
      </c>
      <c r="C313" s="5">
        <v>102.36536512345984</v>
      </c>
    </row>
    <row r="314" spans="1:21">
      <c r="A314" s="76">
        <v>25120</v>
      </c>
      <c r="B314" s="16" t="s">
        <v>654</v>
      </c>
      <c r="C314" s="5">
        <v>98.371835742899776</v>
      </c>
    </row>
    <row r="315" spans="1:21">
      <c r="A315" s="76">
        <v>43014</v>
      </c>
      <c r="B315" s="16" t="s">
        <v>655</v>
      </c>
      <c r="C315" s="5">
        <v>97.16279727755375</v>
      </c>
    </row>
    <row r="316" spans="1:21" ht="15" thickBot="1">
      <c r="A316" s="70">
        <v>43123</v>
      </c>
      <c r="B316" s="63" t="s">
        <v>656</v>
      </c>
      <c r="C316" s="5">
        <v>97.494095647012813</v>
      </c>
    </row>
  </sheetData>
  <conditionalFormatting sqref="C2:C316">
    <cfRule type="cellIs" dxfId="71" priority="73" operator="greaterThanOrEqual">
      <formula>110</formula>
    </cfRule>
    <cfRule type="cellIs" dxfId="70" priority="74" operator="between">
      <formula>100.0001</formula>
      <formula>110</formula>
    </cfRule>
    <cfRule type="cellIs" dxfId="69" priority="75" operator="between">
      <formula>90.0001</formula>
      <formula>100</formula>
    </cfRule>
    <cfRule type="cellIs" dxfId="68" priority="76" operator="lessThanOrEqual">
      <formula>90</formula>
    </cfRule>
  </conditionalFormatting>
  <conditionalFormatting sqref="W2:W140">
    <cfRule type="cellIs" dxfId="67" priority="69" operator="greaterThanOrEqual">
      <formula>110</formula>
    </cfRule>
    <cfRule type="cellIs" dxfId="66" priority="70" operator="between">
      <formula>100.0001</formula>
      <formula>110</formula>
    </cfRule>
    <cfRule type="cellIs" dxfId="65" priority="71" operator="between">
      <formula>90.0001</formula>
      <formula>100</formula>
    </cfRule>
    <cfRule type="cellIs" dxfId="64" priority="72" operator="lessThanOrEqual">
      <formula>90</formula>
    </cfRule>
  </conditionalFormatting>
  <conditionalFormatting sqref="Y2:Y27">
    <cfRule type="cellIs" dxfId="63" priority="65" operator="greaterThanOrEqual">
      <formula>110</formula>
    </cfRule>
    <cfRule type="cellIs" dxfId="62" priority="66" operator="between">
      <formula>100.0001</formula>
      <formula>110</formula>
    </cfRule>
    <cfRule type="cellIs" dxfId="61" priority="67" operator="between">
      <formula>90.0001</formula>
      <formula>100</formula>
    </cfRule>
    <cfRule type="cellIs" dxfId="60" priority="68" operator="lessThanOrEqual">
      <formula>90</formula>
    </cfRule>
  </conditionalFormatting>
  <conditionalFormatting sqref="AA2:AA46">
    <cfRule type="cellIs" dxfId="59" priority="61" operator="greaterThanOrEqual">
      <formula>110</formula>
    </cfRule>
    <cfRule type="cellIs" dxfId="58" priority="62" operator="between">
      <formula>100.0001</formula>
      <formula>110</formula>
    </cfRule>
    <cfRule type="cellIs" dxfId="57" priority="63" operator="between">
      <formula>90.0001</formula>
      <formula>100</formula>
    </cfRule>
    <cfRule type="cellIs" dxfId="56" priority="64" operator="lessThanOrEqual">
      <formula>90</formula>
    </cfRule>
  </conditionalFormatting>
  <conditionalFormatting sqref="AC2:AC41">
    <cfRule type="cellIs" dxfId="55" priority="57" operator="greaterThanOrEqual">
      <formula>110</formula>
    </cfRule>
    <cfRule type="cellIs" dxfId="54" priority="58" operator="between">
      <formula>100.0001</formula>
      <formula>110</formula>
    </cfRule>
    <cfRule type="cellIs" dxfId="53" priority="59" operator="between">
      <formula>90.0001</formula>
      <formula>100</formula>
    </cfRule>
    <cfRule type="cellIs" dxfId="52" priority="60" operator="lessThanOrEqual">
      <formula>90</formula>
    </cfRule>
  </conditionalFormatting>
  <conditionalFormatting sqref="AE2:AE32">
    <cfRule type="cellIs" dxfId="51" priority="53" operator="greaterThanOrEqual">
      <formula>110</formula>
    </cfRule>
    <cfRule type="cellIs" dxfId="50" priority="54" operator="between">
      <formula>100.0001</formula>
      <formula>110</formula>
    </cfRule>
    <cfRule type="cellIs" dxfId="49" priority="55" operator="between">
      <formula>90.0001</formula>
      <formula>100</formula>
    </cfRule>
    <cfRule type="cellIs" dxfId="48" priority="56" operator="lessThanOrEqual">
      <formula>90</formula>
    </cfRule>
  </conditionalFormatting>
  <conditionalFormatting sqref="AG2:AG48">
    <cfRule type="cellIs" dxfId="47" priority="49" operator="greaterThanOrEqual">
      <formula>110</formula>
    </cfRule>
    <cfRule type="cellIs" dxfId="46" priority="50" operator="between">
      <formula>100.0001</formula>
      <formula>110</formula>
    </cfRule>
    <cfRule type="cellIs" dxfId="45" priority="51" operator="between">
      <formula>90.0001</formula>
      <formula>100</formula>
    </cfRule>
    <cfRule type="cellIs" dxfId="44" priority="52" operator="lessThanOrEqual">
      <formula>90</formula>
    </cfRule>
  </conditionalFormatting>
  <conditionalFormatting sqref="AI2:AI37">
    <cfRule type="cellIs" dxfId="43" priority="45" operator="greaterThanOrEqual">
      <formula>110</formula>
    </cfRule>
    <cfRule type="cellIs" dxfId="42" priority="46" operator="between">
      <formula>100.0001</formula>
      <formula>110</formula>
    </cfRule>
    <cfRule type="cellIs" dxfId="41" priority="47" operator="between">
      <formula>90.0001</formula>
      <formula>100</formula>
    </cfRule>
    <cfRule type="cellIs" dxfId="40" priority="48" operator="lessThanOrEqual">
      <formula>90</formula>
    </cfRule>
  </conditionalFormatting>
  <conditionalFormatting sqref="AK2:AK34">
    <cfRule type="cellIs" dxfId="39" priority="41" operator="greaterThanOrEqual">
      <formula>110</formula>
    </cfRule>
    <cfRule type="cellIs" dxfId="38" priority="42" operator="between">
      <formula>100.0001</formula>
      <formula>110</formula>
    </cfRule>
    <cfRule type="cellIs" dxfId="37" priority="43" operator="between">
      <formula>90.0001</formula>
      <formula>100</formula>
    </cfRule>
    <cfRule type="cellIs" dxfId="36" priority="44" operator="lessThanOrEqual">
      <formula>90</formula>
    </cfRule>
  </conditionalFormatting>
  <conditionalFormatting sqref="AM2:AM32">
    <cfRule type="cellIs" dxfId="35" priority="37" operator="greaterThanOrEqual">
      <formula>110</formula>
    </cfRule>
    <cfRule type="cellIs" dxfId="34" priority="38" operator="between">
      <formula>100.0001</formula>
      <formula>110</formula>
    </cfRule>
    <cfRule type="cellIs" dxfId="33" priority="39" operator="between">
      <formula>90.0001</formula>
      <formula>100</formula>
    </cfRule>
    <cfRule type="cellIs" dxfId="32" priority="40" operator="lessThanOrEqual">
      <formula>90</formula>
    </cfRule>
  </conditionalFormatting>
  <conditionalFormatting sqref="AO2:AO49">
    <cfRule type="cellIs" dxfId="31" priority="33" operator="greaterThanOrEqual">
      <formula>110</formula>
    </cfRule>
    <cfRule type="cellIs" dxfId="30" priority="34" operator="between">
      <formula>100.0001</formula>
      <formula>110</formula>
    </cfRule>
    <cfRule type="cellIs" dxfId="29" priority="35" operator="between">
      <formula>90.0001</formula>
      <formula>100</formula>
    </cfRule>
    <cfRule type="cellIs" dxfId="28" priority="36" operator="lessThanOrEqual">
      <formula>90</formula>
    </cfRule>
  </conditionalFormatting>
  <conditionalFormatting sqref="AQ2:AQ38">
    <cfRule type="cellIs" dxfId="27" priority="29" operator="greaterThanOrEqual">
      <formula>110</formula>
    </cfRule>
    <cfRule type="cellIs" dxfId="26" priority="30" operator="between">
      <formula>100.0001</formula>
      <formula>110</formula>
    </cfRule>
    <cfRule type="cellIs" dxfId="25" priority="31" operator="between">
      <formula>90.0001</formula>
      <formula>100</formula>
    </cfRule>
    <cfRule type="cellIs" dxfId="24" priority="32" operator="lessThanOrEqual">
      <formula>90</formula>
    </cfRule>
  </conditionalFormatting>
  <conditionalFormatting sqref="AS2:AS60">
    <cfRule type="cellIs" dxfId="23" priority="25" operator="greaterThanOrEqual">
      <formula>110</formula>
    </cfRule>
    <cfRule type="cellIs" dxfId="22" priority="26" operator="between">
      <formula>100.0001</formula>
      <formula>110</formula>
    </cfRule>
    <cfRule type="cellIs" dxfId="21" priority="27" operator="between">
      <formula>90.0001</formula>
      <formula>100</formula>
    </cfRule>
    <cfRule type="cellIs" dxfId="20" priority="28" operator="lessThanOrEqual">
      <formula>90</formula>
    </cfRule>
  </conditionalFormatting>
  <conditionalFormatting sqref="AU2:AU34">
    <cfRule type="cellIs" dxfId="19" priority="21" operator="greaterThanOrEqual">
      <formula>110</formula>
    </cfRule>
    <cfRule type="cellIs" dxfId="18" priority="22" operator="between">
      <formula>100.0001</formula>
      <formula>110</formula>
    </cfRule>
    <cfRule type="cellIs" dxfId="17" priority="23" operator="between">
      <formula>90.0001</formula>
      <formula>100</formula>
    </cfRule>
    <cfRule type="cellIs" dxfId="16" priority="24" operator="lessThanOrEqual">
      <formula>90</formula>
    </cfRule>
  </conditionalFormatting>
  <conditionalFormatting sqref="AW2:AW36">
    <cfRule type="cellIs" dxfId="15" priority="17" operator="greaterThanOrEqual">
      <formula>110</formula>
    </cfRule>
    <cfRule type="cellIs" dxfId="14" priority="18" operator="between">
      <formula>100.0001</formula>
      <formula>110</formula>
    </cfRule>
    <cfRule type="cellIs" dxfId="13" priority="19" operator="between">
      <formula>90.0001</formula>
      <formula>100</formula>
    </cfRule>
    <cfRule type="cellIs" dxfId="12" priority="20" operator="lessThanOrEqual">
      <formula>90</formula>
    </cfRule>
  </conditionalFormatting>
  <conditionalFormatting sqref="AY2:AY33">
    <cfRule type="cellIs" dxfId="11" priority="13" operator="greaterThanOrEqual">
      <formula>110</formula>
    </cfRule>
    <cfRule type="cellIs" dxfId="10" priority="14" operator="between">
      <formula>100.0001</formula>
      <formula>110</formula>
    </cfRule>
    <cfRule type="cellIs" dxfId="9" priority="15" operator="between">
      <formula>90.0001</formula>
      <formula>100</formula>
    </cfRule>
    <cfRule type="cellIs" dxfId="8" priority="16" operator="lessThanOrEqual">
      <formula>90</formula>
    </cfRule>
  </conditionalFormatting>
  <conditionalFormatting sqref="BA2:BA21">
    <cfRule type="cellIs" dxfId="7" priority="5" operator="greaterThanOrEqual">
      <formula>110</formula>
    </cfRule>
    <cfRule type="cellIs" dxfId="6" priority="6" operator="between">
      <formula>100.0001</formula>
      <formula>110</formula>
    </cfRule>
    <cfRule type="cellIs" dxfId="5" priority="7" operator="between">
      <formula>90.0001</formula>
      <formula>100</formula>
    </cfRule>
    <cfRule type="cellIs" dxfId="4" priority="8" operator="lessThanOrEqual">
      <formula>90</formula>
    </cfRule>
  </conditionalFormatting>
  <conditionalFormatting sqref="BC2:BC24">
    <cfRule type="cellIs" dxfId="3" priority="1" operator="greaterThanOrEqual">
      <formula>110</formula>
    </cfRule>
    <cfRule type="cellIs" dxfId="2" priority="2" operator="between">
      <formula>100.0001</formula>
      <formula>110</formula>
    </cfRule>
    <cfRule type="cellIs" dxfId="1" priority="3" operator="between">
      <formula>90.0001</formula>
      <formula>100</formula>
    </cfRule>
    <cfRule type="cellIs" dxfId="0" priority="4" operator="lessThanOrEqual">
      <formula>90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C58"/>
  <sheetViews>
    <sheetView workbookViewId="0">
      <selection activeCell="B351" sqref="B351"/>
    </sheetView>
  </sheetViews>
  <sheetFormatPr defaultRowHeight="14.5"/>
  <cols>
    <col min="1" max="1" width="14.453125" customWidth="1"/>
    <col min="2" max="2" width="20.453125" customWidth="1"/>
  </cols>
  <sheetData>
    <row r="1" spans="1:3" ht="15" thickBot="1">
      <c r="A1" s="576" t="s">
        <v>978</v>
      </c>
      <c r="B1" s="576"/>
      <c r="C1" s="576"/>
    </row>
    <row r="2" spans="1:3" ht="15.5" thickTop="1" thickBot="1">
      <c r="A2" s="579" t="s">
        <v>723</v>
      </c>
      <c r="B2" s="580"/>
      <c r="C2" s="234" t="s">
        <v>737</v>
      </c>
    </row>
    <row r="3" spans="1:3" ht="15" thickTop="1">
      <c r="A3" s="565" t="s">
        <v>780</v>
      </c>
      <c r="B3" s="264" t="s">
        <v>979</v>
      </c>
      <c r="C3" s="267">
        <v>3.6778855193925951E-2</v>
      </c>
    </row>
    <row r="4" spans="1:3">
      <c r="A4" s="566"/>
      <c r="B4" s="264" t="s">
        <v>980</v>
      </c>
      <c r="C4" s="267">
        <v>0.66730756928141155</v>
      </c>
    </row>
    <row r="5" spans="1:3">
      <c r="A5" s="581"/>
      <c r="B5" s="265" t="s">
        <v>981</v>
      </c>
      <c r="C5" s="266">
        <v>139</v>
      </c>
    </row>
    <row r="6" spans="1:3">
      <c r="A6" s="582" t="s">
        <v>781</v>
      </c>
      <c r="B6" s="264" t="s">
        <v>979</v>
      </c>
      <c r="C6" s="267">
        <v>0.19954907737765065</v>
      </c>
    </row>
    <row r="7" spans="1:3">
      <c r="A7" s="566"/>
      <c r="B7" s="264" t="s">
        <v>980</v>
      </c>
      <c r="C7" s="267">
        <v>0.32840132251098897</v>
      </c>
    </row>
    <row r="8" spans="1:3">
      <c r="A8" s="581"/>
      <c r="B8" s="265" t="s">
        <v>981</v>
      </c>
      <c r="C8" s="266">
        <v>26</v>
      </c>
    </row>
    <row r="9" spans="1:3">
      <c r="A9" s="582" t="s">
        <v>782</v>
      </c>
      <c r="B9" s="264" t="s">
        <v>979</v>
      </c>
      <c r="C9" s="268" t="s">
        <v>982</v>
      </c>
    </row>
    <row r="10" spans="1:3">
      <c r="A10" s="566"/>
      <c r="B10" s="264" t="s">
        <v>980</v>
      </c>
      <c r="C10" s="282">
        <v>1.6765063940758711E-2</v>
      </c>
    </row>
    <row r="11" spans="1:3">
      <c r="A11" s="581"/>
      <c r="B11" s="265" t="s">
        <v>981</v>
      </c>
      <c r="C11" s="266">
        <v>45</v>
      </c>
    </row>
    <row r="12" spans="1:3">
      <c r="A12" s="582" t="s">
        <v>783</v>
      </c>
      <c r="B12" s="264" t="s">
        <v>979</v>
      </c>
      <c r="C12" s="267">
        <v>0.12683838015907858</v>
      </c>
    </row>
    <row r="13" spans="1:3">
      <c r="A13" s="566"/>
      <c r="B13" s="264" t="s">
        <v>980</v>
      </c>
      <c r="C13" s="267">
        <v>0.43544005716471545</v>
      </c>
    </row>
    <row r="14" spans="1:3">
      <c r="A14" s="581"/>
      <c r="B14" s="265" t="s">
        <v>981</v>
      </c>
      <c r="C14" s="266">
        <v>40</v>
      </c>
    </row>
    <row r="15" spans="1:3">
      <c r="A15" s="582" t="s">
        <v>983</v>
      </c>
      <c r="B15" s="264" t="s">
        <v>979</v>
      </c>
      <c r="C15" s="268" t="s">
        <v>984</v>
      </c>
    </row>
    <row r="16" spans="1:3">
      <c r="A16" s="566"/>
      <c r="B16" s="264" t="s">
        <v>980</v>
      </c>
      <c r="C16" s="282">
        <v>4.365317331642049E-2</v>
      </c>
    </row>
    <row r="17" spans="1:3">
      <c r="A17" s="581"/>
      <c r="B17" s="265" t="s">
        <v>981</v>
      </c>
      <c r="C17" s="266">
        <v>31</v>
      </c>
    </row>
    <row r="18" spans="1:3">
      <c r="A18" s="582" t="s">
        <v>785</v>
      </c>
      <c r="B18" s="264" t="s">
        <v>979</v>
      </c>
      <c r="C18" s="267">
        <v>-0.16314621429222384</v>
      </c>
    </row>
    <row r="19" spans="1:3">
      <c r="A19" s="566"/>
      <c r="B19" s="264" t="s">
        <v>980</v>
      </c>
      <c r="C19" s="267">
        <v>0.27320238287072662</v>
      </c>
    </row>
    <row r="20" spans="1:3">
      <c r="A20" s="581"/>
      <c r="B20" s="265" t="s">
        <v>981</v>
      </c>
      <c r="C20" s="266">
        <v>47</v>
      </c>
    </row>
    <row r="21" spans="1:3">
      <c r="A21" s="582" t="s">
        <v>786</v>
      </c>
      <c r="B21" s="264" t="s">
        <v>979</v>
      </c>
      <c r="C21" s="267">
        <v>0.21921083293017465</v>
      </c>
    </row>
    <row r="22" spans="1:3">
      <c r="A22" s="566"/>
      <c r="B22" s="264" t="s">
        <v>980</v>
      </c>
      <c r="C22" s="267">
        <v>0.19895394762335475</v>
      </c>
    </row>
    <row r="23" spans="1:3">
      <c r="A23" s="581"/>
      <c r="B23" s="265" t="s">
        <v>981</v>
      </c>
      <c r="C23" s="266">
        <v>36</v>
      </c>
    </row>
    <row r="24" spans="1:3">
      <c r="A24" s="582" t="s">
        <v>787</v>
      </c>
      <c r="B24" s="264" t="s">
        <v>979</v>
      </c>
      <c r="C24" s="268" t="s">
        <v>985</v>
      </c>
    </row>
    <row r="25" spans="1:3">
      <c r="A25" s="566"/>
      <c r="B25" s="264" t="s">
        <v>980</v>
      </c>
      <c r="C25" s="283">
        <v>2.6317480948579833E-2</v>
      </c>
    </row>
    <row r="26" spans="1:3">
      <c r="A26" s="581"/>
      <c r="B26" s="265" t="s">
        <v>981</v>
      </c>
      <c r="C26" s="266">
        <v>33</v>
      </c>
    </row>
    <row r="27" spans="1:3">
      <c r="A27" s="582" t="s">
        <v>788</v>
      </c>
      <c r="B27" s="264" t="s">
        <v>979</v>
      </c>
      <c r="C27" s="267">
        <v>0.27960507230205683</v>
      </c>
    </row>
    <row r="28" spans="1:3">
      <c r="A28" s="566"/>
      <c r="B28" s="264" t="s">
        <v>980</v>
      </c>
      <c r="C28" s="267">
        <v>0.12766644048295472</v>
      </c>
    </row>
    <row r="29" spans="1:3">
      <c r="A29" s="581"/>
      <c r="B29" s="265" t="s">
        <v>981</v>
      </c>
      <c r="C29" s="266">
        <v>31</v>
      </c>
    </row>
    <row r="30" spans="1:3">
      <c r="A30" s="582" t="s">
        <v>789</v>
      </c>
      <c r="B30" s="264" t="s">
        <v>979</v>
      </c>
      <c r="C30" s="267">
        <v>-0.27961735360899764</v>
      </c>
    </row>
    <row r="31" spans="1:3">
      <c r="A31" s="566"/>
      <c r="B31" s="264" t="s">
        <v>980</v>
      </c>
      <c r="C31" s="283">
        <v>5.4258437218062165E-2</v>
      </c>
    </row>
    <row r="32" spans="1:3">
      <c r="A32" s="581"/>
      <c r="B32" s="265" t="s">
        <v>981</v>
      </c>
      <c r="C32" s="266">
        <v>48</v>
      </c>
    </row>
    <row r="33" spans="1:3">
      <c r="A33" s="582" t="s">
        <v>790</v>
      </c>
      <c r="B33" s="264" t="s">
        <v>979</v>
      </c>
      <c r="C33" s="267">
        <v>1.2415016517117593E-2</v>
      </c>
    </row>
    <row r="34" spans="1:3">
      <c r="A34" s="566"/>
      <c r="B34" s="264" t="s">
        <v>980</v>
      </c>
      <c r="C34" s="267">
        <v>0.94186312989286392</v>
      </c>
    </row>
    <row r="35" spans="1:3">
      <c r="A35" s="581"/>
      <c r="B35" s="265" t="s">
        <v>981</v>
      </c>
      <c r="C35" s="266">
        <v>37</v>
      </c>
    </row>
    <row r="36" spans="1:3">
      <c r="A36" s="582" t="s">
        <v>791</v>
      </c>
      <c r="B36" s="264" t="s">
        <v>979</v>
      </c>
      <c r="C36" s="267">
        <v>-1.4133825380724602E-2</v>
      </c>
    </row>
    <row r="37" spans="1:3">
      <c r="A37" s="566"/>
      <c r="B37" s="264" t="s">
        <v>980</v>
      </c>
      <c r="C37" s="267">
        <v>0.91538686785611512</v>
      </c>
    </row>
    <row r="38" spans="1:3">
      <c r="A38" s="581"/>
      <c r="B38" s="265" t="s">
        <v>981</v>
      </c>
      <c r="C38" s="266">
        <v>59</v>
      </c>
    </row>
    <row r="39" spans="1:3">
      <c r="A39" s="582" t="s">
        <v>792</v>
      </c>
      <c r="B39" s="264" t="s">
        <v>979</v>
      </c>
      <c r="C39" s="267">
        <v>0.12252378057154219</v>
      </c>
    </row>
    <row r="40" spans="1:3">
      <c r="A40" s="566"/>
      <c r="B40" s="264" t="s">
        <v>980</v>
      </c>
      <c r="C40" s="267">
        <v>0.49696509610459672</v>
      </c>
    </row>
    <row r="41" spans="1:3">
      <c r="A41" s="581"/>
      <c r="B41" s="265" t="s">
        <v>981</v>
      </c>
      <c r="C41" s="266">
        <v>33</v>
      </c>
    </row>
    <row r="42" spans="1:3">
      <c r="A42" s="582" t="s">
        <v>793</v>
      </c>
      <c r="B42" s="264" t="s">
        <v>979</v>
      </c>
      <c r="C42" s="267">
        <v>-0.28094586005727795</v>
      </c>
    </row>
    <row r="43" spans="1:3">
      <c r="A43" s="566"/>
      <c r="B43" s="264" t="s">
        <v>980</v>
      </c>
      <c r="C43" s="267">
        <v>0.10207993747767161</v>
      </c>
    </row>
    <row r="44" spans="1:3">
      <c r="A44" s="581"/>
      <c r="B44" s="265" t="s">
        <v>981</v>
      </c>
      <c r="C44" s="266">
        <v>35</v>
      </c>
    </row>
    <row r="45" spans="1:3">
      <c r="A45" s="582" t="s">
        <v>794</v>
      </c>
      <c r="B45" s="264" t="s">
        <v>979</v>
      </c>
      <c r="C45" s="267">
        <v>-0.25029722413963112</v>
      </c>
    </row>
    <row r="46" spans="1:3">
      <c r="A46" s="566"/>
      <c r="B46" s="264" t="s">
        <v>980</v>
      </c>
      <c r="C46" s="267">
        <v>0.16707281471193397</v>
      </c>
    </row>
    <row r="47" spans="1:3">
      <c r="A47" s="581"/>
      <c r="B47" s="265" t="s">
        <v>981</v>
      </c>
      <c r="C47" s="266">
        <v>32</v>
      </c>
    </row>
    <row r="48" spans="1:3">
      <c r="A48" s="582" t="s">
        <v>986</v>
      </c>
      <c r="B48" s="264" t="s">
        <v>979</v>
      </c>
      <c r="C48" s="268" t="s">
        <v>987</v>
      </c>
    </row>
    <row r="49" spans="1:3">
      <c r="A49" s="566"/>
      <c r="B49" s="264" t="s">
        <v>980</v>
      </c>
      <c r="C49" s="283">
        <v>8.6116209006071853E-7</v>
      </c>
    </row>
    <row r="50" spans="1:3">
      <c r="A50" s="581"/>
      <c r="B50" s="265" t="s">
        <v>981</v>
      </c>
      <c r="C50" s="266">
        <v>54</v>
      </c>
    </row>
    <row r="51" spans="1:3">
      <c r="A51" s="582" t="s">
        <v>988</v>
      </c>
      <c r="B51" s="264" t="s">
        <v>979</v>
      </c>
      <c r="C51" s="267">
        <v>-8.3711375658218401E-2</v>
      </c>
    </row>
    <row r="52" spans="1:3">
      <c r="A52" s="566"/>
      <c r="B52" s="264" t="s">
        <v>980</v>
      </c>
      <c r="C52" s="267">
        <v>0.72567835180833207</v>
      </c>
    </row>
    <row r="53" spans="1:3">
      <c r="A53" s="581"/>
      <c r="B53" s="265" t="s">
        <v>981</v>
      </c>
      <c r="C53" s="266">
        <v>20</v>
      </c>
    </row>
    <row r="54" spans="1:3">
      <c r="A54" s="582" t="s">
        <v>989</v>
      </c>
      <c r="B54" s="264" t="s">
        <v>979</v>
      </c>
      <c r="C54" s="268" t="s">
        <v>990</v>
      </c>
    </row>
    <row r="55" spans="1:3">
      <c r="A55" s="566"/>
      <c r="B55" s="264" t="s">
        <v>980</v>
      </c>
      <c r="C55" s="282">
        <v>2.0271905223125237E-2</v>
      </c>
    </row>
    <row r="56" spans="1:3" ht="15" thickBot="1">
      <c r="A56" s="567"/>
      <c r="B56" s="269" t="s">
        <v>981</v>
      </c>
      <c r="C56" s="270">
        <v>23</v>
      </c>
    </row>
    <row r="57" spans="1:3" ht="15.75" customHeight="1" thickTop="1">
      <c r="A57" s="577" t="s">
        <v>991</v>
      </c>
      <c r="B57" s="577"/>
      <c r="C57" s="577"/>
    </row>
    <row r="58" spans="1:3" ht="15" customHeight="1">
      <c r="A58" s="578" t="s">
        <v>992</v>
      </c>
      <c r="B58" s="578"/>
      <c r="C58" s="578"/>
    </row>
  </sheetData>
  <mergeCells count="22">
    <mergeCell ref="A39:A41"/>
    <mergeCell ref="A24:A26"/>
    <mergeCell ref="A27:A29"/>
    <mergeCell ref="A30:A32"/>
    <mergeCell ref="A33:A35"/>
    <mergeCell ref="A36:A38"/>
    <mergeCell ref="A1:C1"/>
    <mergeCell ref="A57:C57"/>
    <mergeCell ref="A58:C58"/>
    <mergeCell ref="A2:B2"/>
    <mergeCell ref="A3:A5"/>
    <mergeCell ref="A6:A8"/>
    <mergeCell ref="A9:A11"/>
    <mergeCell ref="A42:A44"/>
    <mergeCell ref="A45:A47"/>
    <mergeCell ref="A12:A14"/>
    <mergeCell ref="A15:A17"/>
    <mergeCell ref="A18:A20"/>
    <mergeCell ref="A21:A23"/>
    <mergeCell ref="A48:A50"/>
    <mergeCell ref="A51:A53"/>
    <mergeCell ref="A54:A56"/>
  </mergeCells>
  <pageMargins left="0.7" right="0.7" top="0.75" bottom="0.75" header="0.3" footer="0.3"/>
  <pageSetup paperSize="9" scale="86" fitToWidth="0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D58"/>
  <sheetViews>
    <sheetView workbookViewId="0">
      <selection activeCell="B351" sqref="B351"/>
    </sheetView>
  </sheetViews>
  <sheetFormatPr defaultRowHeight="14.5"/>
  <cols>
    <col min="1" max="1" width="14" customWidth="1"/>
    <col min="2" max="2" width="22.81640625" customWidth="1"/>
  </cols>
  <sheetData>
    <row r="1" spans="1:4" ht="15" thickBot="1">
      <c r="A1" s="585" t="s">
        <v>978</v>
      </c>
      <c r="B1" s="585"/>
      <c r="C1" s="585"/>
      <c r="D1" s="286"/>
    </row>
    <row r="2" spans="1:4" ht="15.5" thickTop="1" thickBot="1">
      <c r="A2" s="586" t="s">
        <v>723</v>
      </c>
      <c r="B2" s="587"/>
      <c r="C2" s="271" t="s">
        <v>737</v>
      </c>
      <c r="D2" s="286"/>
    </row>
    <row r="3" spans="1:4" ht="15.75" customHeight="1" thickTop="1">
      <c r="A3" s="588" t="s">
        <v>737</v>
      </c>
      <c r="B3" s="272" t="s">
        <v>979</v>
      </c>
      <c r="C3" s="273">
        <v>1</v>
      </c>
      <c r="D3" s="286"/>
    </row>
    <row r="4" spans="1:4">
      <c r="A4" s="584"/>
      <c r="B4" s="274" t="s">
        <v>980</v>
      </c>
      <c r="C4" s="275"/>
      <c r="D4" s="286"/>
    </row>
    <row r="5" spans="1:4">
      <c r="A5" s="583"/>
      <c r="B5" s="276" t="s">
        <v>981</v>
      </c>
      <c r="C5" s="277">
        <v>298</v>
      </c>
      <c r="D5" s="286"/>
    </row>
    <row r="6" spans="1:4">
      <c r="A6" s="583" t="s">
        <v>998</v>
      </c>
      <c r="B6" s="274" t="s">
        <v>979</v>
      </c>
      <c r="C6" s="278" t="s">
        <v>993</v>
      </c>
      <c r="D6" s="286"/>
    </row>
    <row r="7" spans="1:4">
      <c r="A7" s="584"/>
      <c r="B7" s="274" t="s">
        <v>980</v>
      </c>
      <c r="C7" s="284">
        <v>4.0317262621555787E-3</v>
      </c>
      <c r="D7" s="286"/>
    </row>
    <row r="8" spans="1:4">
      <c r="A8" s="583"/>
      <c r="B8" s="276" t="s">
        <v>981</v>
      </c>
      <c r="C8" s="277">
        <v>135</v>
      </c>
      <c r="D8" s="286"/>
    </row>
    <row r="9" spans="1:4">
      <c r="A9" s="583" t="s">
        <v>999</v>
      </c>
      <c r="B9" s="274" t="s">
        <v>979</v>
      </c>
      <c r="C9" s="279">
        <v>0.27531414510292823</v>
      </c>
      <c r="D9" s="286"/>
    </row>
    <row r="10" spans="1:4">
      <c r="A10" s="584"/>
      <c r="B10" s="274" t="s">
        <v>980</v>
      </c>
      <c r="C10" s="279">
        <v>9.9098702086184709E-2</v>
      </c>
      <c r="D10" s="286"/>
    </row>
    <row r="11" spans="1:4">
      <c r="A11" s="583"/>
      <c r="B11" s="276" t="s">
        <v>981</v>
      </c>
      <c r="C11" s="277">
        <v>37</v>
      </c>
      <c r="D11" s="286"/>
    </row>
    <row r="12" spans="1:4" ht="15" customHeight="1">
      <c r="A12" s="583" t="s">
        <v>1000</v>
      </c>
      <c r="B12" s="274" t="s">
        <v>979</v>
      </c>
      <c r="C12" s="279">
        <v>0.11345644346987967</v>
      </c>
      <c r="D12" s="286"/>
    </row>
    <row r="13" spans="1:4">
      <c r="A13" s="584"/>
      <c r="B13" s="274" t="s">
        <v>980</v>
      </c>
      <c r="C13" s="279">
        <v>0.50999419764123599</v>
      </c>
      <c r="D13" s="286"/>
    </row>
    <row r="14" spans="1:4">
      <c r="A14" s="583"/>
      <c r="B14" s="276" t="s">
        <v>981</v>
      </c>
      <c r="C14" s="277">
        <v>36</v>
      </c>
      <c r="D14" s="286"/>
    </row>
    <row r="15" spans="1:4" ht="15" customHeight="1">
      <c r="A15" s="583" t="s">
        <v>1001</v>
      </c>
      <c r="B15" s="274" t="s">
        <v>979</v>
      </c>
      <c r="C15" s="278" t="s">
        <v>994</v>
      </c>
      <c r="D15" s="286"/>
    </row>
    <row r="16" spans="1:4">
      <c r="A16" s="584"/>
      <c r="B16" s="274" t="s">
        <v>980</v>
      </c>
      <c r="C16" s="284">
        <v>1.6441096244620423E-2</v>
      </c>
      <c r="D16" s="286"/>
    </row>
    <row r="17" spans="1:4">
      <c r="A17" s="583"/>
      <c r="B17" s="276" t="s">
        <v>981</v>
      </c>
      <c r="C17" s="277">
        <v>28</v>
      </c>
      <c r="D17" s="286"/>
    </row>
    <row r="18" spans="1:4" ht="15" customHeight="1">
      <c r="A18" s="583" t="s">
        <v>1002</v>
      </c>
      <c r="B18" s="274" t="s">
        <v>979</v>
      </c>
      <c r="C18" s="278" t="s">
        <v>995</v>
      </c>
      <c r="D18" s="286"/>
    </row>
    <row r="19" spans="1:4">
      <c r="A19" s="584"/>
      <c r="B19" s="274" t="s">
        <v>980</v>
      </c>
      <c r="C19" s="284">
        <v>4.4262691847823686E-2</v>
      </c>
      <c r="D19" s="286"/>
    </row>
    <row r="20" spans="1:4">
      <c r="A20" s="583"/>
      <c r="B20" s="276" t="s">
        <v>981</v>
      </c>
      <c r="C20" s="277">
        <v>30</v>
      </c>
      <c r="D20" s="286"/>
    </row>
    <row r="21" spans="1:4">
      <c r="A21" s="583" t="s">
        <v>1003</v>
      </c>
      <c r="B21" s="274" t="s">
        <v>979</v>
      </c>
      <c r="C21" s="279">
        <v>-0.16427280334634425</v>
      </c>
      <c r="D21" s="286"/>
    </row>
    <row r="22" spans="1:4">
      <c r="A22" s="584"/>
      <c r="B22" s="274" t="s">
        <v>980</v>
      </c>
      <c r="C22" s="279">
        <v>0.26454409585657601</v>
      </c>
      <c r="D22" s="286"/>
    </row>
    <row r="23" spans="1:4">
      <c r="A23" s="583"/>
      <c r="B23" s="276" t="s">
        <v>981</v>
      </c>
      <c r="C23" s="277">
        <v>48</v>
      </c>
      <c r="D23" s="286"/>
    </row>
    <row r="24" spans="1:4" ht="15" customHeight="1">
      <c r="A24" s="583" t="s">
        <v>1004</v>
      </c>
      <c r="B24" s="274" t="s">
        <v>979</v>
      </c>
      <c r="C24" s="279">
        <v>6.8764282534961474E-2</v>
      </c>
      <c r="D24" s="286"/>
    </row>
    <row r="25" spans="1:4">
      <c r="A25" s="584"/>
      <c r="B25" s="274" t="s">
        <v>980</v>
      </c>
      <c r="C25" s="279">
        <v>0.67744367104839054</v>
      </c>
      <c r="D25" s="286"/>
    </row>
    <row r="26" spans="1:4">
      <c r="A26" s="583"/>
      <c r="B26" s="276" t="s">
        <v>981</v>
      </c>
      <c r="C26" s="277">
        <v>39</v>
      </c>
      <c r="D26" s="286"/>
    </row>
    <row r="27" spans="1:4" ht="15" customHeight="1">
      <c r="A27" s="583" t="s">
        <v>1005</v>
      </c>
      <c r="B27" s="274" t="s">
        <v>979</v>
      </c>
      <c r="C27" s="278" t="s">
        <v>996</v>
      </c>
      <c r="D27" s="286"/>
    </row>
    <row r="28" spans="1:4">
      <c r="A28" s="584"/>
      <c r="B28" s="274" t="s">
        <v>980</v>
      </c>
      <c r="C28" s="285">
        <v>4.0985978619104753E-2</v>
      </c>
      <c r="D28" s="286"/>
    </row>
    <row r="29" spans="1:4">
      <c r="A29" s="583"/>
      <c r="B29" s="276" t="s">
        <v>981</v>
      </c>
      <c r="C29" s="277">
        <v>33</v>
      </c>
      <c r="D29" s="286"/>
    </row>
    <row r="30" spans="1:4">
      <c r="A30" s="583" t="s">
        <v>1006</v>
      </c>
      <c r="B30" s="274" t="s">
        <v>979</v>
      </c>
      <c r="C30" s="279">
        <v>0.12350113808886301</v>
      </c>
      <c r="D30" s="286"/>
    </row>
    <row r="31" spans="1:4">
      <c r="A31" s="584"/>
      <c r="B31" s="274" t="s">
        <v>980</v>
      </c>
      <c r="C31" s="279">
        <v>0.51556507048532485</v>
      </c>
      <c r="D31" s="286"/>
    </row>
    <row r="32" spans="1:4">
      <c r="A32" s="583"/>
      <c r="B32" s="276" t="s">
        <v>981</v>
      </c>
      <c r="C32" s="277">
        <v>30</v>
      </c>
      <c r="D32" s="286"/>
    </row>
    <row r="33" spans="1:4">
      <c r="A33" s="583" t="s">
        <v>1007</v>
      </c>
      <c r="B33" s="274" t="s">
        <v>979</v>
      </c>
      <c r="C33" s="279">
        <v>-0.1325866805455588</v>
      </c>
      <c r="D33" s="286"/>
    </row>
    <row r="34" spans="1:4">
      <c r="A34" s="584"/>
      <c r="B34" s="274" t="s">
        <v>980</v>
      </c>
      <c r="C34" s="279">
        <v>0.41474543677518672</v>
      </c>
      <c r="D34" s="286"/>
    </row>
    <row r="35" spans="1:4">
      <c r="A35" s="583"/>
      <c r="B35" s="276" t="s">
        <v>981</v>
      </c>
      <c r="C35" s="277">
        <v>40</v>
      </c>
      <c r="D35" s="286"/>
    </row>
    <row r="36" spans="1:4">
      <c r="A36" s="583" t="s">
        <v>790</v>
      </c>
      <c r="B36" s="274" t="s">
        <v>979</v>
      </c>
      <c r="C36" s="279">
        <v>-1.4194816443507795E-3</v>
      </c>
      <c r="D36" s="286"/>
    </row>
    <row r="37" spans="1:4">
      <c r="A37" s="584"/>
      <c r="B37" s="274" t="s">
        <v>980</v>
      </c>
      <c r="C37" s="279">
        <v>0.99354297178035367</v>
      </c>
      <c r="D37" s="286"/>
    </row>
    <row r="38" spans="1:4">
      <c r="A38" s="583"/>
      <c r="B38" s="276" t="s">
        <v>981</v>
      </c>
      <c r="C38" s="277">
        <v>35</v>
      </c>
      <c r="D38" s="286"/>
    </row>
    <row r="39" spans="1:4">
      <c r="A39" s="583" t="s">
        <v>1008</v>
      </c>
      <c r="B39" s="274" t="s">
        <v>979</v>
      </c>
      <c r="C39" s="279">
        <v>5.7521507649326474E-2</v>
      </c>
      <c r="D39" s="286"/>
    </row>
    <row r="40" spans="1:4">
      <c r="A40" s="584"/>
      <c r="B40" s="274" t="s">
        <v>980</v>
      </c>
      <c r="C40" s="279">
        <v>0.67368794647086327</v>
      </c>
      <c r="D40" s="286"/>
    </row>
    <row r="41" spans="1:4">
      <c r="A41" s="583"/>
      <c r="B41" s="276" t="s">
        <v>981</v>
      </c>
      <c r="C41" s="277">
        <v>56</v>
      </c>
      <c r="D41" s="286"/>
    </row>
    <row r="42" spans="1:4">
      <c r="A42" s="583" t="s">
        <v>793</v>
      </c>
      <c r="B42" s="274" t="s">
        <v>979</v>
      </c>
      <c r="C42" s="279">
        <v>-0.28787909676265666</v>
      </c>
      <c r="D42" s="286"/>
    </row>
    <row r="43" spans="1:4">
      <c r="A43" s="584"/>
      <c r="B43" s="274" t="s">
        <v>980</v>
      </c>
      <c r="C43" s="279">
        <v>8.4026402278929824E-2</v>
      </c>
      <c r="D43" s="286"/>
    </row>
    <row r="44" spans="1:4">
      <c r="A44" s="583"/>
      <c r="B44" s="276" t="s">
        <v>981</v>
      </c>
      <c r="C44" s="277">
        <v>37</v>
      </c>
      <c r="D44" s="286"/>
    </row>
    <row r="45" spans="1:4">
      <c r="A45" s="583" t="s">
        <v>794</v>
      </c>
      <c r="B45" s="274" t="s">
        <v>979</v>
      </c>
      <c r="C45" s="279">
        <v>-0.2236515267305407</v>
      </c>
      <c r="D45" s="286"/>
    </row>
    <row r="46" spans="1:4">
      <c r="A46" s="584"/>
      <c r="B46" s="274" t="s">
        <v>980</v>
      </c>
      <c r="C46" s="279">
        <v>0.20355040317028927</v>
      </c>
      <c r="D46" s="286"/>
    </row>
    <row r="47" spans="1:4">
      <c r="A47" s="583"/>
      <c r="B47" s="276" t="s">
        <v>981</v>
      </c>
      <c r="C47" s="277">
        <v>34</v>
      </c>
      <c r="D47" s="286"/>
    </row>
    <row r="48" spans="1:4">
      <c r="A48" s="583" t="s">
        <v>1009</v>
      </c>
      <c r="B48" s="274" t="s">
        <v>979</v>
      </c>
      <c r="C48" s="278" t="s">
        <v>997</v>
      </c>
      <c r="D48" s="286"/>
    </row>
    <row r="49" spans="1:4">
      <c r="A49" s="584"/>
      <c r="B49" s="274" t="s">
        <v>980</v>
      </c>
      <c r="C49" s="285">
        <v>2.6216604656801745E-6</v>
      </c>
      <c r="D49" s="286"/>
    </row>
    <row r="50" spans="1:4">
      <c r="A50" s="583"/>
      <c r="B50" s="276" t="s">
        <v>981</v>
      </c>
      <c r="C50" s="277">
        <v>51</v>
      </c>
      <c r="D50" s="286"/>
    </row>
    <row r="51" spans="1:4" ht="15" customHeight="1">
      <c r="A51" s="583" t="s">
        <v>1010</v>
      </c>
      <c r="B51" s="274" t="s">
        <v>979</v>
      </c>
      <c r="C51" s="279">
        <v>2.6329366270311509E-2</v>
      </c>
      <c r="D51" s="286"/>
    </row>
    <row r="52" spans="1:4">
      <c r="A52" s="584"/>
      <c r="B52" s="274" t="s">
        <v>980</v>
      </c>
      <c r="C52" s="279">
        <v>0.91740441744241452</v>
      </c>
      <c r="D52" s="286"/>
    </row>
    <row r="53" spans="1:4">
      <c r="A53" s="583"/>
      <c r="B53" s="276" t="s">
        <v>981</v>
      </c>
      <c r="C53" s="277">
        <v>18</v>
      </c>
      <c r="D53" s="286"/>
    </row>
    <row r="54" spans="1:4">
      <c r="A54" s="583" t="s">
        <v>1011</v>
      </c>
      <c r="B54" s="274" t="s">
        <v>979</v>
      </c>
      <c r="C54" s="279">
        <v>0.51732428739270653</v>
      </c>
      <c r="D54" s="286"/>
    </row>
    <row r="55" spans="1:4">
      <c r="A55" s="584"/>
      <c r="B55" s="274" t="s">
        <v>980</v>
      </c>
      <c r="C55" s="284">
        <v>7.0212108225595968E-2</v>
      </c>
      <c r="D55" s="286"/>
    </row>
    <row r="56" spans="1:4" ht="15" thickBot="1">
      <c r="A56" s="589"/>
      <c r="B56" s="280" t="s">
        <v>981</v>
      </c>
      <c r="C56" s="281">
        <v>13</v>
      </c>
      <c r="D56" s="286"/>
    </row>
    <row r="57" spans="1:4" ht="15.75" customHeight="1" thickTop="1">
      <c r="A57" s="590" t="s">
        <v>992</v>
      </c>
      <c r="B57" s="590"/>
      <c r="C57" s="590"/>
      <c r="D57" s="286"/>
    </row>
    <row r="58" spans="1:4" ht="15" customHeight="1">
      <c r="A58" s="590" t="s">
        <v>991</v>
      </c>
      <c r="B58" s="590"/>
      <c r="C58" s="590"/>
      <c r="D58" s="286"/>
    </row>
  </sheetData>
  <mergeCells count="22">
    <mergeCell ref="A48:A50"/>
    <mergeCell ref="A51:A53"/>
    <mergeCell ref="A54:A56"/>
    <mergeCell ref="A57:C57"/>
    <mergeCell ref="A58:C58"/>
    <mergeCell ref="A27:A29"/>
    <mergeCell ref="A1:C1"/>
    <mergeCell ref="A2:B2"/>
    <mergeCell ref="A3:A5"/>
    <mergeCell ref="A6:A8"/>
    <mergeCell ref="A9:A11"/>
    <mergeCell ref="A12:A14"/>
    <mergeCell ref="A15:A17"/>
    <mergeCell ref="A18:A20"/>
    <mergeCell ref="A21:A23"/>
    <mergeCell ref="A24:A26"/>
    <mergeCell ref="A45:A47"/>
    <mergeCell ref="A30:A32"/>
    <mergeCell ref="A33:A35"/>
    <mergeCell ref="A36:A38"/>
    <mergeCell ref="A39:A41"/>
    <mergeCell ref="A42:A44"/>
  </mergeCells>
  <pageMargins left="0.7" right="0.7" top="0.75" bottom="0.75" header="0.3" footer="0.3"/>
  <pageSetup paperSize="9" scale="86" fitToWidth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  <pageSetUpPr fitToPage="1"/>
  </sheetPr>
  <dimension ref="A1:Q42"/>
  <sheetViews>
    <sheetView zoomScale="85" zoomScaleNormal="85" workbookViewId="0">
      <pane xSplit="3" ySplit="3" topLeftCell="D9" activePane="bottomRight" state="frozen"/>
      <selection activeCell="D14" sqref="D14"/>
      <selection pane="topRight" activeCell="D14" sqref="D14"/>
      <selection pane="bottomLeft" activeCell="D14" sqref="D14"/>
      <selection pane="bottomRight" activeCell="A34" sqref="A34:Q34"/>
    </sheetView>
  </sheetViews>
  <sheetFormatPr defaultColWidth="9.1796875" defaultRowHeight="14.5"/>
  <cols>
    <col min="1" max="1" width="11.7265625" style="300" customWidth="1"/>
    <col min="2" max="2" width="33.453125" customWidth="1"/>
    <col min="3" max="3" width="11" customWidth="1"/>
    <col min="4" max="6" width="13.26953125" style="10" customWidth="1"/>
    <col min="7" max="7" width="13.26953125" style="48" customWidth="1"/>
    <col min="8" max="8" width="13.26953125" style="10" customWidth="1"/>
    <col min="9" max="9" width="13.453125" style="10" customWidth="1"/>
    <col min="10" max="12" width="13.26953125" customWidth="1"/>
    <col min="13" max="13" width="13.26953125" style="53" customWidth="1"/>
    <col min="14" max="14" width="13.26953125" customWidth="1"/>
    <col min="15" max="15" width="13.81640625" style="53" customWidth="1"/>
    <col min="16" max="16" width="15.26953125" style="53" customWidth="1"/>
    <col min="17" max="17" width="7.7265625" customWidth="1"/>
  </cols>
  <sheetData>
    <row r="1" spans="1:17" ht="35" customHeight="1" thickBot="1">
      <c r="A1" s="472" t="s">
        <v>639</v>
      </c>
      <c r="B1" s="362"/>
      <c r="C1" s="362"/>
      <c r="D1" s="446"/>
      <c r="E1" s="446"/>
      <c r="F1" s="446"/>
      <c r="G1" s="447"/>
      <c r="H1" s="446"/>
      <c r="I1" s="446"/>
      <c r="J1" s="362"/>
      <c r="K1" s="362"/>
      <c r="L1" s="362"/>
      <c r="M1" s="448"/>
      <c r="N1" s="362"/>
      <c r="O1" s="448"/>
      <c r="P1" s="448"/>
      <c r="Q1" s="362"/>
    </row>
    <row r="2" spans="1:17" ht="15.75" customHeight="1" thickBot="1">
      <c r="A2" s="361"/>
      <c r="B2" s="362"/>
      <c r="C2" s="362"/>
      <c r="D2" s="518" t="s">
        <v>1017</v>
      </c>
      <c r="E2" s="519"/>
      <c r="F2" s="519"/>
      <c r="G2" s="519"/>
      <c r="H2" s="519"/>
      <c r="I2" s="519"/>
      <c r="J2" s="524" t="s">
        <v>1035</v>
      </c>
      <c r="K2" s="525"/>
      <c r="L2" s="525"/>
      <c r="M2" s="525"/>
      <c r="N2" s="525"/>
      <c r="O2" s="525"/>
      <c r="P2" s="525"/>
      <c r="Q2" s="526"/>
    </row>
    <row r="3" spans="1:17" ht="82" customHeight="1" thickBot="1">
      <c r="A3" s="363" t="s">
        <v>57</v>
      </c>
      <c r="B3" s="364" t="s">
        <v>1018</v>
      </c>
      <c r="C3" s="365" t="s">
        <v>644</v>
      </c>
      <c r="D3" s="366" t="s">
        <v>2</v>
      </c>
      <c r="E3" s="367" t="s">
        <v>1045</v>
      </c>
      <c r="F3" s="367" t="s">
        <v>1047</v>
      </c>
      <c r="G3" s="368" t="s">
        <v>1038</v>
      </c>
      <c r="H3" s="367" t="s">
        <v>1039</v>
      </c>
      <c r="I3" s="367" t="s">
        <v>1040</v>
      </c>
      <c r="J3" s="369" t="s">
        <v>1034</v>
      </c>
      <c r="K3" s="370" t="s">
        <v>1046</v>
      </c>
      <c r="L3" s="370" t="s">
        <v>1048</v>
      </c>
      <c r="M3" s="371" t="s">
        <v>1041</v>
      </c>
      <c r="N3" s="370" t="s">
        <v>1042</v>
      </c>
      <c r="O3" s="372" t="s">
        <v>1043</v>
      </c>
      <c r="P3" s="374" t="s">
        <v>1028</v>
      </c>
      <c r="Q3" s="374" t="s">
        <v>1016</v>
      </c>
    </row>
    <row r="4" spans="1:17" ht="15" customHeight="1">
      <c r="A4" s="404" t="s">
        <v>81</v>
      </c>
      <c r="B4" s="405" t="s">
        <v>82</v>
      </c>
      <c r="C4" s="390">
        <f>VLOOKUP($A4,'ANNEX 2_310 MUN ALFABÈTIC'!$A$4:$Q$313,4,0)</f>
        <v>1738</v>
      </c>
      <c r="D4" s="391">
        <f>VLOOKUP($A4,'ANNEX 2_310 MUN ALFABÈTIC'!$A$4:$Q$313,5,0)</f>
        <v>7.9822616407982299</v>
      </c>
      <c r="E4" s="392">
        <f>VLOOKUP($A4,'ANNEX 2_310 MUN ALFABÈTIC'!$A$4:$Q$313,6,0)</f>
        <v>15665</v>
      </c>
      <c r="F4" s="403">
        <f>VLOOKUP($A4,'ANNEX 2_310 MUN ALFABÈTIC'!$A$4:$Q$313,7,0)</f>
        <v>19.582863554266325</v>
      </c>
      <c r="G4" s="394">
        <f>VLOOKUP($A4,'ANNEX 2_310 MUN ALFABÈTIC'!$A$4:$Q$313,8,0)</f>
        <v>3.5097813578826234</v>
      </c>
      <c r="H4" s="395">
        <f>VLOOKUP($A4,'ANNEX 2_310 MUN ALFABÈTIC'!$A$4:$Q$313,9,0)</f>
        <v>6.6</v>
      </c>
      <c r="I4" s="396">
        <f>VLOOKUP($A4,'ANNEX 2_310 MUN ALFABÈTIC'!$A$4:$Q$313,10,0)</f>
        <v>17.842323651452283</v>
      </c>
      <c r="J4" s="397">
        <f>VLOOKUP($A4,'ANNEX 2_310 MUN ALFABÈTIC'!$A$4:$Q$313,11,0)</f>
        <v>119.80305927258554</v>
      </c>
      <c r="K4" s="398">
        <f>VLOOKUP($A4,'ANNEX 2_310 MUN ALFABÈTIC'!$A$4:$Q$313,12,0)</f>
        <v>102.89738143752002</v>
      </c>
      <c r="L4" s="398">
        <f>VLOOKUP($A4,'ANNEX 2_310 MUN ALFABÈTIC'!$A$4:$Q$313,13,0)</f>
        <v>117.8211085190997</v>
      </c>
      <c r="M4" s="399">
        <f>VLOOKUP($A4,'ANNEX 2_310 MUN ALFABÈTIC'!$A$4:$Q$313,14,0)</f>
        <v>82.68773448750602</v>
      </c>
      <c r="N4" s="398">
        <f>VLOOKUP($A4,'ANNEX 2_310 MUN ALFABÈTIC'!$A$4:$Q$313,15,0)</f>
        <v>162.12539859892212</v>
      </c>
      <c r="O4" s="400">
        <f>VLOOKUP($A4,'ANNEX 2_310 MUN ALFABÈTIC'!$A$4:$Q$313,16,0)</f>
        <v>137.70059174162739</v>
      </c>
      <c r="P4" s="401">
        <f>VLOOKUP($A4,'ANNEX 2_310 MUN ALFABÈTIC'!$A$4:$Q$313,17,0)</f>
        <v>95.118112038690214</v>
      </c>
      <c r="Q4" s="387">
        <f>VLOOKUP($A4,'ANNEX 2_310 MUN ALFABÈTIC'!$A$4:$R$313,18,0)</f>
        <v>188</v>
      </c>
    </row>
    <row r="5" spans="1:17" ht="15" customHeight="1">
      <c r="A5" s="388" t="s">
        <v>104</v>
      </c>
      <c r="B5" s="389" t="s">
        <v>607</v>
      </c>
      <c r="C5" s="390">
        <f>VLOOKUP($A5,'ANNEX 2_310 MUN ALFABÈTIC'!$A$4:$Q$313,4,0)</f>
        <v>993</v>
      </c>
      <c r="D5" s="391">
        <f>VLOOKUP($A5,'ANNEX 2_310 MUN ALFABÈTIC'!$A$4:$Q$313,5,0)</f>
        <v>6.9306930693069297</v>
      </c>
      <c r="E5" s="392">
        <f>VLOOKUP($A5,'ANNEX 2_310 MUN ALFABÈTIC'!$A$4:$Q$313,6,0)</f>
        <v>16990</v>
      </c>
      <c r="F5" s="393">
        <f>VLOOKUP($A5,'ANNEX 2_310 MUN ALFABÈTIC'!$A$4:$Q$313,7,0)</f>
        <v>22.268360414825349</v>
      </c>
      <c r="G5" s="394">
        <f>VLOOKUP($A5,'ANNEX 2_310 MUN ALFABÈTIC'!$A$4:$Q$313,8,0)</f>
        <v>1.9133937562940584</v>
      </c>
      <c r="H5" s="395">
        <f>VLOOKUP($A5,'ANNEX 2_310 MUN ALFABÈTIC'!$A$4:$Q$313,9,0)</f>
        <v>2.7</v>
      </c>
      <c r="I5" s="396">
        <f>VLOOKUP($A5,'ANNEX 2_310 MUN ALFABÈTIC'!$A$4:$Q$313,10,0)</f>
        <v>10.294117647058822</v>
      </c>
      <c r="J5" s="397">
        <f>VLOOKUP($A5,'ANNEX 2_310 MUN ALFABÈTIC'!$A$4:$Q$313,11,0)</f>
        <v>137.98033687523639</v>
      </c>
      <c r="K5" s="398">
        <f>VLOOKUP($A5,'ANNEX 2_310 MUN ALFABÈTIC'!$A$4:$Q$313,12,0)</f>
        <v>111.60079863539517</v>
      </c>
      <c r="L5" s="398">
        <f>VLOOKUP($A5,'ANNEX 2_310 MUN ALFABÈTIC'!$A$4:$Q$313,13,0)</f>
        <v>103.61223947165179</v>
      </c>
      <c r="M5" s="399">
        <f>VLOOKUP($A5,'ANNEX 2_310 MUN ALFABÈTIC'!$A$4:$Q$313,14,0)</f>
        <v>151.67597786662532</v>
      </c>
      <c r="N5" s="398">
        <f>VLOOKUP($A5,'ANNEX 2_310 MUN ALFABÈTIC'!$A$4:$Q$313,15,0)</f>
        <v>396.30652990847625</v>
      </c>
      <c r="O5" s="400">
        <f>VLOOKUP($A5,'ANNEX 2_310 MUN ALFABÈTIC'!$A$4:$Q$313,16,0)</f>
        <v>238.6701424140596</v>
      </c>
      <c r="P5" s="401">
        <f>VLOOKUP($A5,'ANNEX 2_310 MUN ALFABÈTIC'!$A$4:$Q$313,17,0)</f>
        <v>108.38797305494603</v>
      </c>
      <c r="Q5" s="402">
        <f>VLOOKUP($A5,'ANNEX 2_310 MUN ALFABÈTIC'!$A$4:$R$313,18,0)</f>
        <v>61</v>
      </c>
    </row>
    <row r="6" spans="1:17" ht="15" customHeight="1">
      <c r="A6" s="388" t="s">
        <v>162</v>
      </c>
      <c r="B6" s="389" t="s">
        <v>163</v>
      </c>
      <c r="C6" s="390">
        <f>VLOOKUP($A6,'ANNEX 2_310 MUN ALFABÈTIC'!$A$4:$Q$313,4,0)</f>
        <v>2569</v>
      </c>
      <c r="D6" s="391">
        <f>VLOOKUP($A6,'ANNEX 2_310 MUN ALFABÈTIC'!$A$4:$Q$313,5,0)</f>
        <v>10.530482977038801</v>
      </c>
      <c r="E6" s="392">
        <f>VLOOKUP($A6,'ANNEX 2_310 MUN ALFABÈTIC'!$A$4:$Q$313,6,0)</f>
        <v>14505</v>
      </c>
      <c r="F6" s="403">
        <f>VLOOKUP($A6,'ANNEX 2_310 MUN ALFABÈTIC'!$A$4:$Q$313,7,0)</f>
        <v>22.778814810687319</v>
      </c>
      <c r="G6" s="394">
        <f>VLOOKUP($A6,'ANNEX 2_310 MUN ALFABÈTIC'!$A$4:$Q$313,8,0)</f>
        <v>2.6469443363176333</v>
      </c>
      <c r="H6" s="395">
        <f>VLOOKUP($A6,'ANNEX 2_310 MUN ALFABÈTIC'!$A$4:$Q$313,9,0)</f>
        <v>5.0999999999999996</v>
      </c>
      <c r="I6" s="396">
        <f>VLOOKUP($A6,'ANNEX 2_310 MUN ALFABÈTIC'!$A$4:$Q$313,10,0)</f>
        <v>28.412256267409468</v>
      </c>
      <c r="J6" s="397">
        <f>VLOOKUP($A6,'ANNEX 2_310 MUN ALFABÈTIC'!$A$4:$Q$313,11,0)</f>
        <v>90.812488521846518</v>
      </c>
      <c r="K6" s="398">
        <f>VLOOKUP($A6,'ANNEX 2_310 MUN ALFABÈTIC'!$A$4:$Q$313,12,0)</f>
        <v>95.277786003908588</v>
      </c>
      <c r="L6" s="398">
        <f>VLOOKUP($A6,'ANNEX 2_310 MUN ALFABÈTIC'!$A$4:$Q$313,13,0)</f>
        <v>101.29037489954976</v>
      </c>
      <c r="M6" s="399">
        <f>VLOOKUP($A6,'ANNEX 2_310 MUN ALFABÈTIC'!$A$4:$Q$313,14,0)</f>
        <v>109.64184816728643</v>
      </c>
      <c r="N6" s="398">
        <f>VLOOKUP($A6,'ANNEX 2_310 MUN ALFABÈTIC'!$A$4:$Q$313,15,0)</f>
        <v>209.80933936331098</v>
      </c>
      <c r="O6" s="400">
        <f>VLOOKUP($A6,'ANNEX 2_310 MUN ALFABÈTIC'!$A$4:$Q$313,16,0)</f>
        <v>86.473193178565708</v>
      </c>
      <c r="P6" s="401">
        <f>VLOOKUP($A6,'ANNEX 2_310 MUN ALFABÈTIC'!$A$4:$Q$313,17,0)</f>
        <v>89.92715094409462</v>
      </c>
      <c r="Q6" s="402">
        <f>VLOOKUP($A6,'ANNEX 2_310 MUN ALFABÈTIC'!$A$4:$R$313,18,0)</f>
        <v>270</v>
      </c>
    </row>
    <row r="7" spans="1:17" ht="15" customHeight="1">
      <c r="A7" s="388" t="s">
        <v>176</v>
      </c>
      <c r="B7" s="389" t="s">
        <v>177</v>
      </c>
      <c r="C7" s="390">
        <f>VLOOKUP($A7,'ANNEX 2_310 MUN ALFABÈTIC'!$A$4:$Q$313,4,0)</f>
        <v>1671</v>
      </c>
      <c r="D7" s="391">
        <f>VLOOKUP($A7,'ANNEX 2_310 MUN ALFABÈTIC'!$A$4:$Q$313,5,0)</f>
        <v>7.228915662650599</v>
      </c>
      <c r="E7" s="392">
        <f>VLOOKUP($A7,'ANNEX 2_310 MUN ALFABÈTIC'!$A$4:$Q$313,6,0)</f>
        <v>14750</v>
      </c>
      <c r="F7" s="403">
        <f>VLOOKUP($A7,'ANNEX 2_310 MUN ALFABÈTIC'!$A$4:$Q$313,7,0)</f>
        <v>17.530296960288446</v>
      </c>
      <c r="G7" s="394">
        <f>VLOOKUP($A7,'ANNEX 2_310 MUN ALFABÈTIC'!$A$4:$Q$313,8,0)</f>
        <v>3.8898862956313582</v>
      </c>
      <c r="H7" s="395">
        <f>VLOOKUP($A7,'ANNEX 2_310 MUN ALFABÈTIC'!$A$4:$Q$313,9,0)</f>
        <v>5.9</v>
      </c>
      <c r="I7" s="396">
        <f>VLOOKUP($A7,'ANNEX 2_310 MUN ALFABÈTIC'!$A$4:$Q$313,10,0)</f>
        <v>18.442622950819672</v>
      </c>
      <c r="J7" s="397">
        <f>VLOOKUP($A7,'ANNEX 2_310 MUN ALFABÈTIC'!$A$4:$Q$313,11,0)</f>
        <v>132.28807875332075</v>
      </c>
      <c r="K7" s="398">
        <f>VLOOKUP($A7,'ANNEX 2_310 MUN ALFABÈTIC'!$A$4:$Q$313,12,0)</f>
        <v>96.887097108421344</v>
      </c>
      <c r="L7" s="398">
        <f>VLOOKUP($A7,'ANNEX 2_310 MUN ALFABÈTIC'!$A$4:$Q$313,13,0)</f>
        <v>131.61640656565186</v>
      </c>
      <c r="M7" s="399">
        <f>VLOOKUP($A7,'ANNEX 2_310 MUN ALFABÈTIC'!$A$4:$Q$313,14,0)</f>
        <v>74.60780263827543</v>
      </c>
      <c r="N7" s="398">
        <f>VLOOKUP($A7,'ANNEX 2_310 MUN ALFABÈTIC'!$A$4:$Q$313,15,0)</f>
        <v>181.36061538184507</v>
      </c>
      <c r="O7" s="400">
        <f>VLOOKUP($A7,'ANNEX 2_310 MUN ALFABÈTIC'!$A$4:$Q$313,16,0)</f>
        <v>133.21849779189992</v>
      </c>
      <c r="P7" s="401">
        <f>VLOOKUP($A7,'ANNEX 2_310 MUN ALFABÈTIC'!$A$4:$Q$313,17,0)</f>
        <v>94.682070914058741</v>
      </c>
      <c r="Q7" s="402">
        <f>VLOOKUP($A7,'ANNEX 2_310 MUN ALFABÈTIC'!$A$4:$R$313,18,0)</f>
        <v>194</v>
      </c>
    </row>
    <row r="8" spans="1:17" ht="15" customHeight="1">
      <c r="A8" s="388" t="s">
        <v>212</v>
      </c>
      <c r="B8" s="389" t="s">
        <v>213</v>
      </c>
      <c r="C8" s="390">
        <f>VLOOKUP($A8,'ANNEX 2_310 MUN ALFABÈTIC'!$A$4:$Q$313,4,0)</f>
        <v>1441</v>
      </c>
      <c r="D8" s="391">
        <f>VLOOKUP($A8,'ANNEX 2_310 MUN ALFABÈTIC'!$A$4:$Q$313,5,0)</f>
        <v>6.7669172932330799</v>
      </c>
      <c r="E8" s="392">
        <f>VLOOKUP($A8,'ANNEX 2_310 MUN ALFABÈTIC'!$A$4:$Q$313,6,0)</f>
        <v>15421</v>
      </c>
      <c r="F8" s="403">
        <f>VLOOKUP($A8,'ANNEX 2_310 MUN ALFABÈTIC'!$A$4:$Q$313,7,0)</f>
        <v>16.987841799221489</v>
      </c>
      <c r="G8" s="394">
        <f>VLOOKUP($A8,'ANNEX 2_310 MUN ALFABÈTIC'!$A$4:$Q$313,8,0)</f>
        <v>3.6086051353226929</v>
      </c>
      <c r="H8" s="395">
        <f>VLOOKUP($A8,'ANNEX 2_310 MUN ALFABÈTIC'!$A$4:$Q$313,9,0)</f>
        <v>9.3000000000000007</v>
      </c>
      <c r="I8" s="396">
        <f>VLOOKUP($A8,'ANNEX 2_310 MUN ALFABÈTIC'!$A$4:$Q$313,10,0)</f>
        <v>19.597989949748744</v>
      </c>
      <c r="J8" s="397">
        <f>VLOOKUP($A8,'ANNEX 2_310 MUN ALFABÈTIC'!$A$4:$Q$313,11,0)</f>
        <v>141.31979497342698</v>
      </c>
      <c r="K8" s="398">
        <f>VLOOKUP($A8,'ANNEX 2_310 MUN ALFABÈTIC'!$A$4:$Q$313,12,0)</f>
        <v>101.29463894976038</v>
      </c>
      <c r="L8" s="398">
        <f>VLOOKUP($A8,'ANNEX 2_310 MUN ALFABÈTIC'!$A$4:$Q$313,13,0)</f>
        <v>135.81917698619444</v>
      </c>
      <c r="M8" s="399">
        <f>VLOOKUP($A8,'ANNEX 2_310 MUN ALFABÈTIC'!$A$4:$Q$313,14,0)</f>
        <v>80.423282167680185</v>
      </c>
      <c r="N8" s="398">
        <f>VLOOKUP($A8,'ANNEX 2_310 MUN ALFABÈTIC'!$A$4:$Q$313,15,0)</f>
        <v>115.05673448955761</v>
      </c>
      <c r="O8" s="400">
        <f>VLOOKUP($A8,'ANNEX 2_310 MUN ALFABÈTIC'!$A$4:$Q$313,16,0)</f>
        <v>125.36482216545437</v>
      </c>
      <c r="P8" s="401">
        <f>VLOOKUP($A8,'ANNEX 2_310 MUN ALFABÈTIC'!$A$4:$Q$313,17,0)</f>
        <v>96.104304642010391</v>
      </c>
      <c r="Q8" s="402">
        <f>VLOOKUP($A8,'ANNEX 2_310 MUN ALFABÈTIC'!$A$4:$R$313,18,0)</f>
        <v>174</v>
      </c>
    </row>
    <row r="9" spans="1:17" ht="15" customHeight="1">
      <c r="A9" s="408" t="s">
        <v>221</v>
      </c>
      <c r="B9" s="409" t="s">
        <v>222</v>
      </c>
      <c r="C9" s="410">
        <f>VLOOKUP($A9,'ANNEX 2_310 MUN ALFABÈTIC'!$A$4:$Q$313,4,0)</f>
        <v>7944</v>
      </c>
      <c r="D9" s="391">
        <f>VLOOKUP($A9,'ANNEX 2_310 MUN ALFABÈTIC'!$A$4:$Q$313,5,0)</f>
        <v>8.7452471482889713</v>
      </c>
      <c r="E9" s="392">
        <f>VLOOKUP($A9,'ANNEX 2_310 MUN ALFABÈTIC'!$A$4:$Q$313,6,0)</f>
        <v>15389</v>
      </c>
      <c r="F9" s="403">
        <f>VLOOKUP($A9,'ANNEX 2_310 MUN ALFABÈTIC'!$A$4:$Q$313,7,0)</f>
        <v>18.713324440382383</v>
      </c>
      <c r="G9" s="394">
        <f>VLOOKUP($A9,'ANNEX 2_310 MUN ALFABÈTIC'!$A$4:$Q$313,8,0)</f>
        <v>2.7190332326283988</v>
      </c>
      <c r="H9" s="395">
        <f>VLOOKUP($A9,'ANNEX 2_310 MUN ALFABÈTIC'!$A$4:$Q$313,9,0)</f>
        <v>8.6</v>
      </c>
      <c r="I9" s="396">
        <f>VLOOKUP($A9,'ANNEX 2_310 MUN ALFABÈTIC'!$A$4:$Q$313,10,0)</f>
        <v>21.932114882506529</v>
      </c>
      <c r="J9" s="397">
        <f>VLOOKUP($A9,'ANNEX 2_310 MUN ALFABÈTIC'!$A$4:$Q$313,11,0)</f>
        <v>109.35075341683608</v>
      </c>
      <c r="K9" s="398">
        <f>VLOOKUP($A9,'ANNEX 2_310 MUN ALFABÈTIC'!$A$4:$Q$313,12,0)</f>
        <v>101.08444321366075</v>
      </c>
      <c r="L9" s="398">
        <f>VLOOKUP($A9,'ANNEX 2_310 MUN ALFABÈTIC'!$A$4:$Q$313,13,0)</f>
        <v>123.29582054180368</v>
      </c>
      <c r="M9" s="399">
        <f>VLOOKUP($A9,'ANNEX 2_310 MUN ALFABÈTIC'!$A$4:$Q$313,14,0)</f>
        <v>106.73494738762523</v>
      </c>
      <c r="N9" s="398">
        <f>VLOOKUP($A9,'ANNEX 2_310 MUN ALFABÈTIC'!$A$4:$Q$313,15,0)</f>
        <v>124.42181752940535</v>
      </c>
      <c r="O9" s="400">
        <f>VLOOKUP($A9,'ANNEX 2_310 MUN ALFABÈTIC'!$A$4:$Q$313,16,0)</f>
        <v>112.02287321640296</v>
      </c>
      <c r="P9" s="401">
        <f>VLOOKUP($A9,'ANNEX 2_310 MUN ALFABÈTIC'!$A$4:$Q$313,17,0)</f>
        <v>94.994972385436711</v>
      </c>
      <c r="Q9" s="402">
        <f>VLOOKUP($A9,'ANNEX 2_310 MUN ALFABÈTIC'!$A$4:$R$313,18,0)</f>
        <v>192</v>
      </c>
    </row>
    <row r="10" spans="1:17" ht="15" customHeight="1">
      <c r="A10" s="388" t="s">
        <v>227</v>
      </c>
      <c r="B10" s="389" t="s">
        <v>612</v>
      </c>
      <c r="C10" s="390">
        <f>VLOOKUP($A10,'ANNEX 2_310 MUN ALFABÈTIC'!$A$4:$Q$313,4,0)</f>
        <v>2218</v>
      </c>
      <c r="D10" s="391">
        <f>VLOOKUP($A10,'ANNEX 2_310 MUN ALFABÈTIC'!$A$4:$Q$313,5,0)</f>
        <v>7.0990359333917601</v>
      </c>
      <c r="E10" s="392">
        <f>VLOOKUP($A10,'ANNEX 2_310 MUN ALFABÈTIC'!$A$4:$Q$313,6,0)</f>
        <v>15475</v>
      </c>
      <c r="F10" s="403">
        <f>VLOOKUP($A10,'ANNEX 2_310 MUN ALFABÈTIC'!$A$4:$Q$313,7,0)</f>
        <v>17.035766838396192</v>
      </c>
      <c r="G10" s="394">
        <f>VLOOKUP($A10,'ANNEX 2_310 MUN ALFABÈTIC'!$A$4:$Q$313,8,0)</f>
        <v>2.3444544634806133</v>
      </c>
      <c r="H10" s="395">
        <f>VLOOKUP($A10,'ANNEX 2_310 MUN ALFABÈTIC'!$A$4:$Q$313,9,0)</f>
        <v>5.8</v>
      </c>
      <c r="I10" s="396">
        <f>VLOOKUP($A10,'ANNEX 2_310 MUN ALFABÈTIC'!$A$4:$Q$313,10,0)</f>
        <v>20.224719101123593</v>
      </c>
      <c r="J10" s="397">
        <f>VLOOKUP($A10,'ANNEX 2_310 MUN ALFABÈTIC'!$A$4:$Q$313,11,0)</f>
        <v>134.70834257700932</v>
      </c>
      <c r="K10" s="398">
        <f>VLOOKUP($A10,'ANNEX 2_310 MUN ALFABÈTIC'!$A$4:$Q$313,12,0)</f>
        <v>101.6493442544285</v>
      </c>
      <c r="L10" s="398">
        <f>VLOOKUP($A10,'ANNEX 2_310 MUN ALFABÈTIC'!$A$4:$Q$313,13,0)</f>
        <v>135.43709031880306</v>
      </c>
      <c r="M10" s="399">
        <f>VLOOKUP($A10,'ANNEX 2_310 MUN ALFABÈTIC'!$A$4:$Q$313,14,0)</f>
        <v>123.78823029001713</v>
      </c>
      <c r="N10" s="398">
        <f>VLOOKUP($A10,'ANNEX 2_310 MUN ALFABÈTIC'!$A$4:$Q$313,15,0)</f>
        <v>184.48752254360102</v>
      </c>
      <c r="O10" s="400">
        <f>VLOOKUP($A10,'ANNEX 2_310 MUN ALFABÈTIC'!$A$4:$Q$313,16,0)</f>
        <v>121.47998261761367</v>
      </c>
      <c r="P10" s="401">
        <f>VLOOKUP($A10,'ANNEX 2_310 MUN ALFABÈTIC'!$A$4:$Q$313,17,0)</f>
        <v>99.211474312725358</v>
      </c>
      <c r="Q10" s="402">
        <f>VLOOKUP($A10,'ANNEX 2_310 MUN ALFABÈTIC'!$A$4:$R$313,18,0)</f>
        <v>126</v>
      </c>
    </row>
    <row r="11" spans="1:17" ht="15" customHeight="1">
      <c r="A11" s="388" t="s">
        <v>269</v>
      </c>
      <c r="B11" s="389" t="s">
        <v>270</v>
      </c>
      <c r="C11" s="390">
        <f>VLOOKUP($A11,'ANNEX 2_310 MUN ALFABÈTIC'!$A$4:$Q$313,4,0)</f>
        <v>2629</v>
      </c>
      <c r="D11" s="391">
        <f>VLOOKUP($A11,'ANNEX 2_310 MUN ALFABÈTIC'!$A$4:$Q$313,5,0)</f>
        <v>13.025556471558101</v>
      </c>
      <c r="E11" s="392">
        <f>VLOOKUP($A11,'ANNEX 2_310 MUN ALFABÈTIC'!$A$4:$Q$313,6,0)</f>
        <v>14122</v>
      </c>
      <c r="F11" s="403">
        <f>VLOOKUP($A11,'ANNEX 2_310 MUN ALFABÈTIC'!$A$4:$Q$313,7,0)</f>
        <v>18.94940380277151</v>
      </c>
      <c r="G11" s="394">
        <f>VLOOKUP($A11,'ANNEX 2_310 MUN ALFABÈTIC'!$A$4:$Q$313,8,0)</f>
        <v>3.7656903765690379</v>
      </c>
      <c r="H11" s="395">
        <f>VLOOKUP($A11,'ANNEX 2_310 MUN ALFABÈTIC'!$A$4:$Q$313,9,0)</f>
        <v>7.1</v>
      </c>
      <c r="I11" s="396">
        <f>VLOOKUP($A11,'ANNEX 2_310 MUN ALFABÈTIC'!$A$4:$Q$313,10,0)</f>
        <v>31.77257525083612</v>
      </c>
      <c r="J11" s="397">
        <f>VLOOKUP($A11,'ANNEX 2_310 MUN ALFABÈTIC'!$A$4:$Q$313,11,0)</f>
        <v>73.417160070662604</v>
      </c>
      <c r="K11" s="398">
        <f>VLOOKUP($A11,'ANNEX 2_310 MUN ALFABÈTIC'!$A$4:$Q$313,12,0)</f>
        <v>92.76200578746618</v>
      </c>
      <c r="L11" s="398">
        <f>VLOOKUP($A11,'ANNEX 2_310 MUN ALFABÈTIC'!$A$4:$Q$313,13,0)</f>
        <v>121.75975117509907</v>
      </c>
      <c r="M11" s="399">
        <f>VLOOKUP($A11,'ANNEX 2_310 MUN ALFABÈTIC'!$A$4:$Q$313,14,0)</f>
        <v>77.068436331246005</v>
      </c>
      <c r="N11" s="398">
        <f>VLOOKUP($A11,'ANNEX 2_310 MUN ALFABÈTIC'!$A$4:$Q$313,15,0)</f>
        <v>150.70811700744872</v>
      </c>
      <c r="O11" s="400">
        <f>VLOOKUP($A11,'ANNEX 2_310 MUN ALFABÈTIC'!$A$4:$Q$313,16,0)</f>
        <v>77.327648308456148</v>
      </c>
      <c r="P11" s="401">
        <f>VLOOKUP($A11,'ANNEX 2_310 MUN ALFABÈTIC'!$A$4:$Q$313,17,0)</f>
        <v>87.635255128159059</v>
      </c>
      <c r="Q11" s="402">
        <f>VLOOKUP($A11,'ANNEX 2_310 MUN ALFABÈTIC'!$A$4:$R$313,18,0)</f>
        <v>293</v>
      </c>
    </row>
    <row r="12" spans="1:17" ht="15" customHeight="1">
      <c r="A12" s="388" t="s">
        <v>310</v>
      </c>
      <c r="B12" s="389" t="s">
        <v>311</v>
      </c>
      <c r="C12" s="390">
        <f>VLOOKUP($A12,'ANNEX 2_310 MUN ALFABÈTIC'!$A$4:$Q$313,4,0)</f>
        <v>3951</v>
      </c>
      <c r="D12" s="391">
        <f>VLOOKUP($A12,'ANNEX 2_310 MUN ALFABÈTIC'!$A$4:$Q$313,5,0)</f>
        <v>8.2779764946346504</v>
      </c>
      <c r="E12" s="392">
        <f>VLOOKUP($A12,'ANNEX 2_310 MUN ALFABÈTIC'!$A$4:$Q$313,6,0)</f>
        <v>15453</v>
      </c>
      <c r="F12" s="403">
        <f>VLOOKUP($A12,'ANNEX 2_310 MUN ALFABÈTIC'!$A$4:$Q$313,7,0)</f>
        <v>21.25083635189073</v>
      </c>
      <c r="G12" s="394">
        <f>VLOOKUP($A12,'ANNEX 2_310 MUN ALFABÈTIC'!$A$4:$Q$313,8,0)</f>
        <v>2.0248038471273095</v>
      </c>
      <c r="H12" s="395">
        <f>VLOOKUP($A12,'ANNEX 2_310 MUN ALFABÈTIC'!$A$4:$Q$313,9,0)</f>
        <v>5.9</v>
      </c>
      <c r="I12" s="396">
        <f>VLOOKUP($A12,'ANNEX 2_310 MUN ALFABÈTIC'!$A$4:$Q$313,10,0)</f>
        <v>24.731182795698924</v>
      </c>
      <c r="J12" s="397">
        <f>VLOOKUP($A12,'ANNEX 2_310 MUN ALFABÈTIC'!$A$4:$Q$313,11,0)</f>
        <v>115.52332446240446</v>
      </c>
      <c r="K12" s="398">
        <f>VLOOKUP($A12,'ANNEX 2_310 MUN ALFABÈTIC'!$A$4:$Q$313,12,0)</f>
        <v>101.50483468586</v>
      </c>
      <c r="L12" s="398">
        <f>VLOOKUP($A12,'ANNEX 2_310 MUN ALFABÈTIC'!$A$4:$Q$313,13,0)</f>
        <v>108.57335936035535</v>
      </c>
      <c r="M12" s="399">
        <f>VLOOKUP($A12,'ANNEX 2_310 MUN ALFABÈTIC'!$A$4:$Q$313,14,0)</f>
        <v>143.33036231709085</v>
      </c>
      <c r="N12" s="398">
        <f>VLOOKUP($A12,'ANNEX 2_310 MUN ALFABÈTIC'!$A$4:$Q$313,15,0)</f>
        <v>181.36061538184507</v>
      </c>
      <c r="O12" s="400">
        <f>VLOOKUP($A12,'ANNEX 2_310 MUN ALFABÈTIC'!$A$4:$Q$313,16,0)</f>
        <v>99.344157743959585</v>
      </c>
      <c r="P12" s="401">
        <f>VLOOKUP($A12,'ANNEX 2_310 MUN ALFABÈTIC'!$A$4:$Q$313,17,0)</f>
        <v>96.014500772479693</v>
      </c>
      <c r="Q12" s="402">
        <f>VLOOKUP($A12,'ANNEX 2_310 MUN ALFABÈTIC'!$A$4:$R$313,18,0)</f>
        <v>176</v>
      </c>
    </row>
    <row r="13" spans="1:17" ht="15" customHeight="1">
      <c r="A13" s="388" t="s">
        <v>312</v>
      </c>
      <c r="B13" s="389" t="s">
        <v>313</v>
      </c>
      <c r="C13" s="390">
        <f>VLOOKUP($A13,'ANNEX 2_310 MUN ALFABÈTIC'!$A$4:$Q$313,4,0)</f>
        <v>2108</v>
      </c>
      <c r="D13" s="391">
        <f>VLOOKUP($A13,'ANNEX 2_310 MUN ALFABÈTIC'!$A$4:$Q$313,5,0)</f>
        <v>7.4427480916030504</v>
      </c>
      <c r="E13" s="392">
        <f>VLOOKUP($A13,'ANNEX 2_310 MUN ALFABÈTIC'!$A$4:$Q$313,6,0)</f>
        <v>15345</v>
      </c>
      <c r="F13" s="403">
        <f>VLOOKUP($A13,'ANNEX 2_310 MUN ALFABÈTIC'!$A$4:$Q$313,7,0)</f>
        <v>25.524981897175959</v>
      </c>
      <c r="G13" s="394">
        <f>VLOOKUP($A13,'ANNEX 2_310 MUN ALFABÈTIC'!$A$4:$Q$313,8,0)</f>
        <v>1.9449715370018976</v>
      </c>
      <c r="H13" s="395">
        <f>VLOOKUP($A13,'ANNEX 2_310 MUN ALFABÈTIC'!$A$4:$Q$313,9,0)</f>
        <v>3.7</v>
      </c>
      <c r="I13" s="396">
        <f>VLOOKUP($A13,'ANNEX 2_310 MUN ALFABÈTIC'!$A$4:$Q$313,10,0)</f>
        <v>19.19191919191919</v>
      </c>
      <c r="J13" s="397">
        <f>VLOOKUP($A13,'ANNEX 2_310 MUN ALFABÈTIC'!$A$4:$Q$313,11,0)</f>
        <v>128.48740179191856</v>
      </c>
      <c r="K13" s="398">
        <f>VLOOKUP($A13,'ANNEX 2_310 MUN ALFABÈTIC'!$A$4:$Q$313,12,0)</f>
        <v>100.79542407652376</v>
      </c>
      <c r="L13" s="398">
        <f>VLOOKUP($A13,'ANNEX 2_310 MUN ALFABÈTIC'!$A$4:$Q$313,13,0)</f>
        <v>90.39280424317198</v>
      </c>
      <c r="M13" s="399">
        <f>VLOOKUP($A13,'ANNEX 2_310 MUN ALFABÈTIC'!$A$4:$Q$313,14,0)</f>
        <v>149.21342729629546</v>
      </c>
      <c r="N13" s="398">
        <f>VLOOKUP($A13,'ANNEX 2_310 MUN ALFABÈTIC'!$A$4:$Q$313,15,0)</f>
        <v>289.19665696023941</v>
      </c>
      <c r="O13" s="400">
        <f>VLOOKUP($A13,'ANNEX 2_310 MUN ALFABÈTIC'!$A$4:$Q$313,16,0)</f>
        <v>128.01734418958461</v>
      </c>
      <c r="P13" s="401">
        <f>VLOOKUP($A13,'ANNEX 2_310 MUN ALFABÈTIC'!$A$4:$Q$313,17,0)</f>
        <v>97.032659768462963</v>
      </c>
      <c r="Q13" s="402">
        <f>VLOOKUP($A13,'ANNEX 2_310 MUN ALFABÈTIC'!$A$4:$R$313,18,0)</f>
        <v>154</v>
      </c>
    </row>
    <row r="14" spans="1:17" ht="15" customHeight="1">
      <c r="A14" s="388" t="s">
        <v>327</v>
      </c>
      <c r="B14" s="389" t="s">
        <v>328</v>
      </c>
      <c r="C14" s="390">
        <f>VLOOKUP($A14,'ANNEX 2_310 MUN ALFABÈTIC'!$A$4:$Q$313,4,0)</f>
        <v>911</v>
      </c>
      <c r="D14" s="391">
        <f>VLOOKUP($A14,'ANNEX 2_310 MUN ALFABÈTIC'!$A$4:$Q$313,5,0)</f>
        <v>8.2969432314410501</v>
      </c>
      <c r="E14" s="392">
        <f>VLOOKUP($A14,'ANNEX 2_310 MUN ALFABÈTIC'!$A$4:$Q$313,6,0)</f>
        <v>19228</v>
      </c>
      <c r="F14" s="393">
        <f>VLOOKUP($A14,'ANNEX 2_310 MUN ALFABÈTIC'!$A$4:$Q$313,7,0)</f>
        <v>17.817074933159908</v>
      </c>
      <c r="G14" s="394">
        <f>VLOOKUP($A14,'ANNEX 2_310 MUN ALFABÈTIC'!$A$4:$Q$313,8,0)</f>
        <v>2.6344676180021951</v>
      </c>
      <c r="H14" s="395">
        <f>VLOOKUP($A14,'ANNEX 2_310 MUN ALFABÈTIC'!$A$4:$Q$313,9,0)</f>
        <v>3.9</v>
      </c>
      <c r="I14" s="396">
        <f>VLOOKUP($A14,'ANNEX 2_310 MUN ALFABÈTIC'!$A$4:$Q$313,10,0)</f>
        <v>11.409395973154362</v>
      </c>
      <c r="J14" s="397">
        <f>VLOOKUP($A14,'ANNEX 2_310 MUN ALFABÈTIC'!$A$4:$Q$313,11,0)</f>
        <v>115.25923919281077</v>
      </c>
      <c r="K14" s="398">
        <f>VLOOKUP($A14,'ANNEX 2_310 MUN ALFABÈTIC'!$A$4:$Q$313,12,0)</f>
        <v>126.30136292886276</v>
      </c>
      <c r="L14" s="398">
        <f>VLOOKUP($A14,'ANNEX 2_310 MUN ALFABÈTIC'!$A$4:$Q$313,13,0)</f>
        <v>129.49795073532496</v>
      </c>
      <c r="M14" s="399">
        <f>VLOOKUP($A14,'ANNEX 2_310 MUN ALFABÈTIC'!$A$4:$Q$313,14,0)</f>
        <v>110.16110695256035</v>
      </c>
      <c r="N14" s="398">
        <f>VLOOKUP($A14,'ANNEX 2_310 MUN ALFABÈTIC'!$A$4:$Q$313,15,0)</f>
        <v>274.36605916740666</v>
      </c>
      <c r="O14" s="400">
        <f>VLOOKUP($A14,'ANNEX 2_310 MUN ALFABÈTIC'!$A$4:$Q$313,16,0)</f>
        <v>215.33992953102435</v>
      </c>
      <c r="P14" s="401">
        <f>VLOOKUP($A14,'ANNEX 2_310 MUN ALFABÈTIC'!$A$4:$Q$313,17,0)</f>
        <v>108.80700990769023</v>
      </c>
      <c r="Q14" s="402">
        <f>VLOOKUP($A14,'ANNEX 2_310 MUN ALFABÈTIC'!$A$4:$R$313,18,0)</f>
        <v>59</v>
      </c>
    </row>
    <row r="15" spans="1:17" ht="15" customHeight="1">
      <c r="A15" s="388" t="s">
        <v>344</v>
      </c>
      <c r="B15" s="389" t="s">
        <v>620</v>
      </c>
      <c r="C15" s="390">
        <f>VLOOKUP($A15,'ANNEX 2_310 MUN ALFABÈTIC'!$A$4:$Q$313,4,0)</f>
        <v>1316</v>
      </c>
      <c r="D15" s="391">
        <f>VLOOKUP($A15,'ANNEX 2_310 MUN ALFABÈTIC'!$A$4:$Q$313,5,0)</f>
        <v>8.6757990867579906</v>
      </c>
      <c r="E15" s="392">
        <f>VLOOKUP($A15,'ANNEX 2_310 MUN ALFABÈTIC'!$A$4:$Q$313,6,0)</f>
        <v>14389</v>
      </c>
      <c r="F15" s="403">
        <f>VLOOKUP($A15,'ANNEX 2_310 MUN ALFABÈTIC'!$A$4:$Q$313,7,0)</f>
        <v>21.532801762576721</v>
      </c>
      <c r="G15" s="394">
        <f>VLOOKUP($A15,'ANNEX 2_310 MUN ALFABÈTIC'!$A$4:$Q$313,8,0)</f>
        <v>2.811550151975684</v>
      </c>
      <c r="H15" s="395">
        <f>VLOOKUP($A15,'ANNEX 2_310 MUN ALFABÈTIC'!$A$4:$Q$313,9,0)</f>
        <v>8.1</v>
      </c>
      <c r="I15" s="396">
        <f>VLOOKUP($A15,'ANNEX 2_310 MUN ALFABÈTIC'!$A$4:$Q$313,10,0)</f>
        <v>24.203821656050955</v>
      </c>
      <c r="J15" s="397">
        <f>VLOOKUP($A15,'ANNEX 2_310 MUN ALFABÈTIC'!$A$4:$Q$313,11,0)</f>
        <v>110.2260846429064</v>
      </c>
      <c r="K15" s="398">
        <f>VLOOKUP($A15,'ANNEX 2_310 MUN ALFABÈTIC'!$A$4:$Q$313,12,0)</f>
        <v>94.515826460547444</v>
      </c>
      <c r="L15" s="398">
        <f>VLOOKUP($A15,'ANNEX 2_310 MUN ALFABÈTIC'!$A$4:$Q$313,13,0)</f>
        <v>107.15162464142962</v>
      </c>
      <c r="M15" s="399">
        <f>VLOOKUP($A15,'ANNEX 2_310 MUN ALFABÈTIC'!$A$4:$Q$313,14,0)</f>
        <v>103.22272530897634</v>
      </c>
      <c r="N15" s="398">
        <f>VLOOKUP($A15,'ANNEX 2_310 MUN ALFABÈTIC'!$A$4:$Q$313,15,0)</f>
        <v>132.10217663615876</v>
      </c>
      <c r="O15" s="400">
        <f>VLOOKUP($A15,'ANNEX 2_310 MUN ALFABÈTIC'!$A$4:$Q$313,16,0)</f>
        <v>101.50870221093324</v>
      </c>
      <c r="P15" s="401">
        <f>VLOOKUP($A15,'ANNEX 2_310 MUN ALFABÈTIC'!$A$4:$Q$313,17,0)</f>
        <v>91.001005170073611</v>
      </c>
      <c r="Q15" s="402">
        <f>VLOOKUP($A15,'ANNEX 2_310 MUN ALFABÈTIC'!$A$4:$R$313,18,0)</f>
        <v>255</v>
      </c>
    </row>
    <row r="16" spans="1:17" ht="15" customHeight="1">
      <c r="A16" s="408" t="s">
        <v>349</v>
      </c>
      <c r="B16" s="409" t="s">
        <v>350</v>
      </c>
      <c r="C16" s="410">
        <f>VLOOKUP($A16,'ANNEX 2_310 MUN ALFABÈTIC'!$A$4:$Q$313,4,0)</f>
        <v>525</v>
      </c>
      <c r="D16" s="391">
        <f>VLOOKUP($A16,'ANNEX 2_310 MUN ALFABÈTIC'!$A$4:$Q$313,5,0)</f>
        <v>16.6666666666667</v>
      </c>
      <c r="E16" s="392">
        <f>VLOOKUP($A16,'ANNEX 2_310 MUN ALFABÈTIC'!$A$4:$Q$313,6,0)</f>
        <v>12920</v>
      </c>
      <c r="F16" s="393">
        <f>VLOOKUP($A16,'ANNEX 2_310 MUN ALFABÈTIC'!$A$4:$Q$313,7,0)</f>
        <v>26.496739594944824</v>
      </c>
      <c r="G16" s="394">
        <f>VLOOKUP($A16,'ANNEX 2_310 MUN ALFABÈTIC'!$A$4:$Q$313,8,0)</f>
        <v>2.0952380952380953</v>
      </c>
      <c r="H16" s="395">
        <f>VLOOKUP($A16,'ANNEX 2_310 MUN ALFABÈTIC'!$A$4:$Q$313,9,0)</f>
        <v>13.7</v>
      </c>
      <c r="I16" s="396">
        <f>VLOOKUP($A16,'ANNEX 2_310 MUN ALFABÈTIC'!$A$4:$Q$313,10,0)</f>
        <v>34.848484848484851</v>
      </c>
      <c r="J16" s="397">
        <f>VLOOKUP($A16,'ANNEX 2_310 MUN ALFABÈTIC'!$A$4:$Q$313,11,0)</f>
        <v>57.377961868910063</v>
      </c>
      <c r="K16" s="398">
        <f>VLOOKUP($A16,'ANNEX 2_310 MUN ALFABÈTIC'!$A$4:$Q$313,12,0)</f>
        <v>84.866528450223981</v>
      </c>
      <c r="L16" s="398">
        <f>VLOOKUP($A16,'ANNEX 2_310 MUN ALFABÈTIC'!$A$4:$Q$313,13,0)</f>
        <v>87.077683036222624</v>
      </c>
      <c r="M16" s="399">
        <f>VLOOKUP($A16,'ANNEX 2_310 MUN ALFABÈTIC'!$A$4:$Q$313,14,0)</f>
        <v>138.51211930967568</v>
      </c>
      <c r="N16" s="398">
        <f>VLOOKUP($A16,'ANNEX 2_310 MUN ALFABÈTIC'!$A$4:$Q$313,15,0)</f>
        <v>78.104206624298243</v>
      </c>
      <c r="O16" s="400">
        <f>VLOOKUP($A16,'ANNEX 2_310 MUN ALFABÈTIC'!$A$4:$Q$313,16,0)</f>
        <v>70.502305495713244</v>
      </c>
      <c r="P16" s="401">
        <f>VLOOKUP($A16,'ANNEX 2_310 MUN ALFABÈTIC'!$A$4:$Q$313,17,0)</f>
        <v>85.571294393353952</v>
      </c>
      <c r="Q16" s="402">
        <f>VLOOKUP($A16,'ANNEX 2_310 MUN ALFABÈTIC'!$A$4:$R$313,18,0)</f>
        <v>303</v>
      </c>
    </row>
    <row r="17" spans="1:17" ht="15" customHeight="1">
      <c r="A17" s="388" t="s">
        <v>356</v>
      </c>
      <c r="B17" s="389" t="s">
        <v>357</v>
      </c>
      <c r="C17" s="390">
        <f>VLOOKUP($A17,'ANNEX 2_310 MUN ALFABÈTIC'!$A$4:$Q$313,4,0)</f>
        <v>572</v>
      </c>
      <c r="D17" s="391">
        <f>VLOOKUP($A17,'ANNEX 2_310 MUN ALFABÈTIC'!$A$4:$Q$313,5,0)</f>
        <v>8.2733812949640306</v>
      </c>
      <c r="E17" s="392">
        <f>VLOOKUP($A17,'ANNEX 2_310 MUN ALFABÈTIC'!$A$4:$Q$313,6,0)</f>
        <v>14822</v>
      </c>
      <c r="F17" s="393">
        <f>VLOOKUP($A17,'ANNEX 2_310 MUN ALFABÈTIC'!$A$4:$Q$313,7,0)</f>
        <v>18.749964955956646</v>
      </c>
      <c r="G17" s="394">
        <f>VLOOKUP($A17,'ANNEX 2_310 MUN ALFABÈTIC'!$A$4:$Q$313,8,0)</f>
        <v>2.7972027972027971</v>
      </c>
      <c r="H17" s="395">
        <f>VLOOKUP($A17,'ANNEX 2_310 MUN ALFABÈTIC'!$A$4:$Q$313,9,0)</f>
        <v>3.6</v>
      </c>
      <c r="I17" s="396">
        <f>VLOOKUP($A17,'ANNEX 2_310 MUN ALFABÈTIC'!$A$4:$Q$313,10,0)</f>
        <v>28.571428571428569</v>
      </c>
      <c r="J17" s="397">
        <f>VLOOKUP($A17,'ANNEX 2_310 MUN ALFABÈTIC'!$A$4:$Q$313,11,0)</f>
        <v>115.58748840258714</v>
      </c>
      <c r="K17" s="398">
        <f>VLOOKUP($A17,'ANNEX 2_310 MUN ALFABÈTIC'!$A$4:$Q$313,12,0)</f>
        <v>97.360037514645498</v>
      </c>
      <c r="L17" s="398">
        <f>VLOOKUP($A17,'ANNEX 2_310 MUN ALFABÈTIC'!$A$4:$Q$313,13,0)</f>
        <v>123.05488022839961</v>
      </c>
      <c r="M17" s="399">
        <f>VLOOKUP($A17,'ANNEX 2_310 MUN ALFABÈTIC'!$A$4:$Q$313,14,0)</f>
        <v>103.75217317815232</v>
      </c>
      <c r="N17" s="398">
        <f>VLOOKUP($A17,'ANNEX 2_310 MUN ALFABÈTIC'!$A$4:$Q$313,15,0)</f>
        <v>297.22989743135719</v>
      </c>
      <c r="O17" s="400">
        <f>VLOOKUP($A17,'ANNEX 2_310 MUN ALFABÈTIC'!$A$4:$Q$313,16,0)</f>
        <v>85.991448369771476</v>
      </c>
      <c r="P17" s="401">
        <f>VLOOKUP($A17,'ANNEX 2_310 MUN ALFABÈTIC'!$A$4:$Q$313,17,0)</f>
        <v>93.302950174547192</v>
      </c>
      <c r="Q17" s="402">
        <f>VLOOKUP($A17,'ANNEX 2_310 MUN ALFABÈTIC'!$A$4:$R$313,18,0)</f>
        <v>223</v>
      </c>
    </row>
    <row r="18" spans="1:17" ht="15" customHeight="1">
      <c r="A18" s="388" t="s">
        <v>408</v>
      </c>
      <c r="B18" s="389" t="s">
        <v>409</v>
      </c>
      <c r="C18" s="390">
        <f>VLOOKUP($A18,'ANNEX 2_310 MUN ALFABÈTIC'!$A$4:$Q$313,4,0)</f>
        <v>1021</v>
      </c>
      <c r="D18" s="391">
        <f>VLOOKUP($A18,'ANNEX 2_310 MUN ALFABÈTIC'!$A$4:$Q$313,5,0)</f>
        <v>5.8116232464929896</v>
      </c>
      <c r="E18" s="392">
        <f>VLOOKUP($A18,'ANNEX 2_310 MUN ALFABÈTIC'!$A$4:$Q$313,6,0)</f>
        <v>15752</v>
      </c>
      <c r="F18" s="393">
        <f>VLOOKUP($A18,'ANNEX 2_310 MUN ALFABÈTIC'!$A$4:$Q$313,7,0)</f>
        <v>17.432370671831812</v>
      </c>
      <c r="G18" s="394">
        <f>VLOOKUP($A18,'ANNEX 2_310 MUN ALFABÈTIC'!$A$4:$Q$313,8,0)</f>
        <v>3.7218413320274242</v>
      </c>
      <c r="H18" s="395">
        <f>VLOOKUP($A18,'ANNEX 2_310 MUN ALFABÈTIC'!$A$4:$Q$313,9,0)</f>
        <v>7.7</v>
      </c>
      <c r="I18" s="396">
        <f>VLOOKUP($A18,'ANNEX 2_310 MUN ALFABÈTIC'!$A$4:$Q$313,10,0)</f>
        <v>18.840579710144929</v>
      </c>
      <c r="J18" s="397">
        <f>VLOOKUP($A18,'ANNEX 2_310 MUN ALFABÈTIC'!$A$4:$Q$313,11,0)</f>
        <v>164.54944237118482</v>
      </c>
      <c r="K18" s="398">
        <f>VLOOKUP($A18,'ANNEX 2_310 MUN ALFABÈTIC'!$A$4:$Q$313,12,0)</f>
        <v>103.46885109504088</v>
      </c>
      <c r="L18" s="398">
        <f>VLOOKUP($A18,'ANNEX 2_310 MUN ALFABÈTIC'!$A$4:$Q$313,13,0)</f>
        <v>132.35576132339574</v>
      </c>
      <c r="M18" s="399">
        <f>VLOOKUP($A18,'ANNEX 2_310 MUN ALFABÈTIC'!$A$4:$Q$313,14,0)</f>
        <v>77.976421652479587</v>
      </c>
      <c r="N18" s="398">
        <f>VLOOKUP($A18,'ANNEX 2_310 MUN ALFABÈTIC'!$A$4:$Q$313,15,0)</f>
        <v>138.96462737050467</v>
      </c>
      <c r="O18" s="400">
        <f>VLOOKUP($A18,'ANNEX 2_310 MUN ALFABÈTIC'!$A$4:$Q$313,16,0)</f>
        <v>130.40461401130176</v>
      </c>
      <c r="P18" s="401">
        <f>VLOOKUP($A18,'ANNEX 2_310 MUN ALFABÈTIC'!$A$4:$Q$313,17,0)</f>
        <v>97.225708094802201</v>
      </c>
      <c r="Q18" s="402">
        <f>VLOOKUP($A18,'ANNEX 2_310 MUN ALFABÈTIC'!$A$4:$R$313,18,0)</f>
        <v>150</v>
      </c>
    </row>
    <row r="19" spans="1:17" ht="15" customHeight="1">
      <c r="A19" s="388" t="s">
        <v>437</v>
      </c>
      <c r="B19" s="389" t="s">
        <v>438</v>
      </c>
      <c r="C19" s="390">
        <f>VLOOKUP($A19,'ANNEX 2_310 MUN ALFABÈTIC'!$A$4:$Q$313,4,0)</f>
        <v>2572</v>
      </c>
      <c r="D19" s="391">
        <f>VLOOKUP($A19,'ANNEX 2_310 MUN ALFABÈTIC'!$A$4:$Q$313,5,0)</f>
        <v>7.7269317329332301</v>
      </c>
      <c r="E19" s="392">
        <f>VLOOKUP($A19,'ANNEX 2_310 MUN ALFABÈTIC'!$A$4:$Q$313,6,0)</f>
        <v>16015</v>
      </c>
      <c r="F19" s="403">
        <f>VLOOKUP($A19,'ANNEX 2_310 MUN ALFABÈTIC'!$A$4:$Q$313,7,0)</f>
        <v>18.947457924910143</v>
      </c>
      <c r="G19" s="394">
        <f>VLOOKUP($A19,'ANNEX 2_310 MUN ALFABÈTIC'!$A$4:$Q$313,8,0)</f>
        <v>3.188180404354588</v>
      </c>
      <c r="H19" s="395">
        <f>VLOOKUP($A19,'ANNEX 2_310 MUN ALFABÈTIC'!$A$4:$Q$313,9,0)</f>
        <v>4.4000000000000004</v>
      </c>
      <c r="I19" s="396">
        <f>VLOOKUP($A19,'ANNEX 2_310 MUN ALFABÈTIC'!$A$4:$Q$313,10,0)</f>
        <v>22.162162162162165</v>
      </c>
      <c r="J19" s="397">
        <f>VLOOKUP($A19,'ANNEX 2_310 MUN ALFABÈTIC'!$A$4:$Q$313,11,0)</f>
        <v>123.76184979167847</v>
      </c>
      <c r="K19" s="398">
        <f>VLOOKUP($A19,'ANNEX 2_310 MUN ALFABÈTIC'!$A$4:$Q$313,12,0)</f>
        <v>105.19639730110968</v>
      </c>
      <c r="L19" s="398">
        <f>VLOOKUP($A19,'ANNEX 2_310 MUN ALFABÈTIC'!$A$4:$Q$313,13,0)</f>
        <v>121.7722557340302</v>
      </c>
      <c r="M19" s="399">
        <f>VLOOKUP($A19,'ANNEX 2_310 MUN ALFABÈTIC'!$A$4:$Q$313,14,0)</f>
        <v>91.028684773736231</v>
      </c>
      <c r="N19" s="398">
        <f>VLOOKUP($A19,'ANNEX 2_310 MUN ALFABÈTIC'!$A$4:$Q$313,15,0)</f>
        <v>243.18809789838315</v>
      </c>
      <c r="O19" s="400">
        <f>VLOOKUP($A19,'ANNEX 2_310 MUN ALFABÈTIC'!$A$4:$Q$313,16,0)</f>
        <v>110.86005538960083</v>
      </c>
      <c r="P19" s="401">
        <f>VLOOKUP($A19,'ANNEX 2_310 MUN ALFABÈTIC'!$A$4:$Q$313,17,0)</f>
        <v>95.583944692437569</v>
      </c>
      <c r="Q19" s="402">
        <f>VLOOKUP($A19,'ANNEX 2_310 MUN ALFABÈTIC'!$A$4:$R$313,18,0)</f>
        <v>181</v>
      </c>
    </row>
    <row r="20" spans="1:17" ht="15" customHeight="1">
      <c r="A20" s="408" t="s">
        <v>447</v>
      </c>
      <c r="B20" s="409" t="s">
        <v>448</v>
      </c>
      <c r="C20" s="410">
        <f>VLOOKUP($A20,'ANNEX 2_310 MUN ALFABÈTIC'!$A$4:$Q$313,4,0)</f>
        <v>3377</v>
      </c>
      <c r="D20" s="391">
        <f>VLOOKUP($A20,'ANNEX 2_310 MUN ALFABÈTIC'!$A$4:$Q$313,5,0)</f>
        <v>7.6219512195122006</v>
      </c>
      <c r="E20" s="392">
        <f>VLOOKUP($A20,'ANNEX 2_310 MUN ALFABÈTIC'!$A$4:$Q$313,6,0)</f>
        <v>14152</v>
      </c>
      <c r="F20" s="403">
        <f>VLOOKUP($A20,'ANNEX 2_310 MUN ALFABÈTIC'!$A$4:$Q$313,7,0)</f>
        <v>20.138229349634802</v>
      </c>
      <c r="G20" s="394">
        <f>VLOOKUP($A20,'ANNEX 2_310 MUN ALFABÈTIC'!$A$4:$Q$313,8,0)</f>
        <v>3.2573289902280131</v>
      </c>
      <c r="H20" s="395">
        <f>VLOOKUP($A20,'ANNEX 2_310 MUN ALFABÈTIC'!$A$4:$Q$313,9,0)</f>
        <v>7</v>
      </c>
      <c r="I20" s="396">
        <f>VLOOKUP($A20,'ANNEX 2_310 MUN ALFABÈTIC'!$A$4:$Q$313,10,0)</f>
        <v>24.63465553235908</v>
      </c>
      <c r="J20" s="397">
        <f>VLOOKUP($A20,'ANNEX 2_310 MUN ALFABÈTIC'!$A$4:$Q$313,11,0)</f>
        <v>125.46647662001683</v>
      </c>
      <c r="K20" s="398">
        <f>VLOOKUP($A20,'ANNEX 2_310 MUN ALFABÈTIC'!$A$4:$Q$313,12,0)</f>
        <v>92.959064290059587</v>
      </c>
      <c r="L20" s="398">
        <f>VLOOKUP($A20,'ANNEX 2_310 MUN ALFABÈTIC'!$A$4:$Q$313,13,0)</f>
        <v>114.57187481002526</v>
      </c>
      <c r="M20" s="399">
        <f>VLOOKUP($A20,'ANNEX 2_310 MUN ALFABÈTIC'!$A$4:$Q$313,14,0)</f>
        <v>89.096271792147576</v>
      </c>
      <c r="N20" s="398">
        <f>VLOOKUP($A20,'ANNEX 2_310 MUN ALFABÈTIC'!$A$4:$Q$313,15,0)</f>
        <v>152.86109010755513</v>
      </c>
      <c r="O20" s="400">
        <f>VLOOKUP($A20,'ANNEX 2_310 MUN ALFABÈTIC'!$A$4:$Q$313,16,0)</f>
        <v>99.733423169783379</v>
      </c>
      <c r="P20" s="401">
        <f>VLOOKUP($A20,'ANNEX 2_310 MUN ALFABÈTIC'!$A$4:$Q$313,17,0)</f>
        <v>90.798274370965629</v>
      </c>
      <c r="Q20" s="402">
        <f>VLOOKUP($A20,'ANNEX 2_310 MUN ALFABÈTIC'!$A$4:$R$313,18,0)</f>
        <v>258</v>
      </c>
    </row>
    <row r="21" spans="1:17" ht="15" customHeight="1">
      <c r="A21" s="388" t="s">
        <v>456</v>
      </c>
      <c r="B21" s="389" t="s">
        <v>457</v>
      </c>
      <c r="C21" s="390">
        <f>VLOOKUP($A21,'ANNEX 2_310 MUN ALFABÈTIC'!$A$4:$Q$313,4,0)</f>
        <v>2466</v>
      </c>
      <c r="D21" s="391">
        <f>VLOOKUP($A21,'ANNEX 2_310 MUN ALFABÈTIC'!$A$4:$Q$313,5,0)</f>
        <v>8.1545064377682408</v>
      </c>
      <c r="E21" s="392">
        <f>VLOOKUP($A21,'ANNEX 2_310 MUN ALFABÈTIC'!$A$4:$Q$313,6,0)</f>
        <v>14941</v>
      </c>
      <c r="F21" s="403">
        <f>VLOOKUP($A21,'ANNEX 2_310 MUN ALFABÈTIC'!$A$4:$Q$313,7,0)</f>
        <v>18.78831430139277</v>
      </c>
      <c r="G21" s="394">
        <f>VLOOKUP($A21,'ANNEX 2_310 MUN ALFABÈTIC'!$A$4:$Q$313,8,0)</f>
        <v>3.7712895377128954</v>
      </c>
      <c r="H21" s="395">
        <f>VLOOKUP($A21,'ANNEX 2_310 MUN ALFABÈTIC'!$A$4:$Q$313,9,0)</f>
        <v>4.8</v>
      </c>
      <c r="I21" s="396">
        <f>VLOOKUP($A21,'ANNEX 2_310 MUN ALFABÈTIC'!$A$4:$Q$313,10,0)</f>
        <v>31.045751633986928</v>
      </c>
      <c r="J21" s="397">
        <f>VLOOKUP($A21,'ANNEX 2_310 MUN ALFABÈTIC'!$A$4:$Q$313,11,0)</f>
        <v>117.27250101277255</v>
      </c>
      <c r="K21" s="398">
        <f>VLOOKUP($A21,'ANNEX 2_310 MUN ALFABÈTIC'!$A$4:$Q$313,12,0)</f>
        <v>98.141702908265984</v>
      </c>
      <c r="L21" s="398">
        <f>VLOOKUP($A21,'ANNEX 2_310 MUN ALFABÈTIC'!$A$4:$Q$313,13,0)</f>
        <v>122.80370952549467</v>
      </c>
      <c r="M21" s="399">
        <f>VLOOKUP($A21,'ANNEX 2_310 MUN ALFABÈTIC'!$A$4:$Q$313,14,0)</f>
        <v>76.954014304029954</v>
      </c>
      <c r="N21" s="398">
        <f>VLOOKUP($A21,'ANNEX 2_310 MUN ALFABÈTIC'!$A$4:$Q$313,15,0)</f>
        <v>222.9224230735179</v>
      </c>
      <c r="O21" s="400">
        <f>VLOOKUP($A21,'ANNEX 2_310 MUN ALFABÈTIC'!$A$4:$Q$313,16,0)</f>
        <v>79.137994589925015</v>
      </c>
      <c r="P21" s="401">
        <f>VLOOKUP($A21,'ANNEX 2_310 MUN ALFABÈTIC'!$A$4:$Q$313,17,0)</f>
        <v>90.813723787437596</v>
      </c>
      <c r="Q21" s="402">
        <f>VLOOKUP($A21,'ANNEX 2_310 MUN ALFABÈTIC'!$A$4:$R$313,18,0)</f>
        <v>257</v>
      </c>
    </row>
    <row r="22" spans="1:17" ht="15" customHeight="1">
      <c r="A22" s="388" t="s">
        <v>464</v>
      </c>
      <c r="B22" s="389" t="s">
        <v>465</v>
      </c>
      <c r="C22" s="390">
        <f>VLOOKUP($A22,'ANNEX 2_310 MUN ALFABÈTIC'!$A$4:$Q$313,4,0)</f>
        <v>2415</v>
      </c>
      <c r="D22" s="391">
        <f>VLOOKUP($A22,'ANNEX 2_310 MUN ALFABÈTIC'!$A$4:$Q$313,5,0)</f>
        <v>11.6623150565709</v>
      </c>
      <c r="E22" s="392">
        <f>VLOOKUP($A22,'ANNEX 2_310 MUN ALFABÈTIC'!$A$4:$Q$313,6,0)</f>
        <v>12704</v>
      </c>
      <c r="F22" s="403">
        <f>VLOOKUP($A22,'ANNEX 2_310 MUN ALFABÈTIC'!$A$4:$Q$313,7,0)</f>
        <v>18.294150686030651</v>
      </c>
      <c r="G22" s="394">
        <f>VLOOKUP($A22,'ANNEX 2_310 MUN ALFABÈTIC'!$A$4:$Q$313,8,0)</f>
        <v>3.1884057971014492</v>
      </c>
      <c r="H22" s="395">
        <f>VLOOKUP($A22,'ANNEX 2_310 MUN ALFABÈTIC'!$A$4:$Q$313,9,0)</f>
        <v>15.8</v>
      </c>
      <c r="I22" s="396">
        <f>VLOOKUP($A22,'ANNEX 2_310 MUN ALFABÈTIC'!$A$4:$Q$313,10,0)</f>
        <v>37.621359223300971</v>
      </c>
      <c r="J22" s="397">
        <f>VLOOKUP($A22,'ANNEX 2_310 MUN ALFABÈTIC'!$A$4:$Q$313,11,0)</f>
        <v>81.999102223106931</v>
      </c>
      <c r="K22" s="398">
        <f>VLOOKUP($A22,'ANNEX 2_310 MUN ALFABÈTIC'!$A$4:$Q$313,12,0)</f>
        <v>83.447707231551504</v>
      </c>
      <c r="L22" s="398">
        <f>VLOOKUP($A22,'ANNEX 2_310 MUN ALFABÈTIC'!$A$4:$Q$313,13,0)</f>
        <v>126.12089686698393</v>
      </c>
      <c r="M22" s="399">
        <f>VLOOKUP($A22,'ANNEX 2_310 MUN ALFABÈTIC'!$A$4:$Q$313,14,0)</f>
        <v>91.022249832072603</v>
      </c>
      <c r="N22" s="398">
        <f>VLOOKUP($A22,'ANNEX 2_310 MUN ALFABÈTIC'!$A$4:$Q$313,15,0)</f>
        <v>67.723267769169993</v>
      </c>
      <c r="O22" s="400">
        <f>VLOOKUP($A22,'ANNEX 2_310 MUN ALFABÈTIC'!$A$4:$Q$313,16,0)</f>
        <v>65.305947886351788</v>
      </c>
      <c r="P22" s="401">
        <f>VLOOKUP($A22,'ANNEX 2_310 MUN ALFABÈTIC'!$A$4:$Q$313,17,0)</f>
        <v>86.063778245290493</v>
      </c>
      <c r="Q22" s="402">
        <f>VLOOKUP($A22,'ANNEX 2_310 MUN ALFABÈTIC'!$A$4:$R$313,18,0)</f>
        <v>301</v>
      </c>
    </row>
    <row r="23" spans="1:17" ht="15" customHeight="1">
      <c r="A23" s="388" t="s">
        <v>472</v>
      </c>
      <c r="B23" s="389" t="s">
        <v>473</v>
      </c>
      <c r="C23" s="390">
        <f>VLOOKUP($A23,'ANNEX 2_310 MUN ALFABÈTIC'!$A$4:$Q$313,4,0)</f>
        <v>12941</v>
      </c>
      <c r="D23" s="391">
        <f>VLOOKUP($A23,'ANNEX 2_310 MUN ALFABÈTIC'!$A$4:$Q$313,5,0)</f>
        <v>7.9648792724992203</v>
      </c>
      <c r="E23" s="392">
        <f>VLOOKUP($A23,'ANNEX 2_310 MUN ALFABÈTIC'!$A$4:$Q$313,6,0)</f>
        <v>16547</v>
      </c>
      <c r="F23" s="403">
        <f>VLOOKUP($A23,'ANNEX 2_310 MUN ALFABÈTIC'!$A$4:$Q$313,7,0)</f>
        <v>16.637839743147666</v>
      </c>
      <c r="G23" s="394">
        <f>VLOOKUP($A23,'ANNEX 2_310 MUN ALFABÈTIC'!$A$4:$Q$313,8,0)</f>
        <v>3.1218607526466267</v>
      </c>
      <c r="H23" s="395">
        <f>VLOOKUP($A23,'ANNEX 2_310 MUN ALFABÈTIC'!$A$4:$Q$313,9,0)</f>
        <v>7.8</v>
      </c>
      <c r="I23" s="396">
        <f>VLOOKUP($A23,'ANNEX 2_310 MUN ALFABÈTIC'!$A$4:$Q$313,10,0)</f>
        <v>18.013972055888225</v>
      </c>
      <c r="J23" s="397">
        <f>VLOOKUP($A23,'ANNEX 2_310 MUN ALFABÈTIC'!$A$4:$Q$313,11,0)</f>
        <v>120.06451469813284</v>
      </c>
      <c r="K23" s="398">
        <f>VLOOKUP($A23,'ANNEX 2_310 MUN ALFABÈTIC'!$A$4:$Q$313,12,0)</f>
        <v>108.69090141376597</v>
      </c>
      <c r="L23" s="398">
        <f>VLOOKUP($A23,'ANNEX 2_310 MUN ALFABÈTIC'!$A$4:$Q$313,13,0)</f>
        <v>138.67633824831086</v>
      </c>
      <c r="M23" s="399">
        <f>VLOOKUP($A23,'ANNEX 2_310 MUN ALFABÈTIC'!$A$4:$Q$313,14,0)</f>
        <v>92.962464384024742</v>
      </c>
      <c r="N23" s="398">
        <f>VLOOKUP($A23,'ANNEX 2_310 MUN ALFABÈTIC'!$A$4:$Q$313,15,0)</f>
        <v>137.18302958370333</v>
      </c>
      <c r="O23" s="400">
        <f>VLOOKUP($A23,'ANNEX 2_310 MUN ALFABÈTIC'!$A$4:$Q$313,16,0)</f>
        <v>136.38849428810605</v>
      </c>
      <c r="P23" s="401">
        <f>VLOOKUP($A23,'ANNEX 2_310 MUN ALFABÈTIC'!$A$4:$Q$313,17,0)</f>
        <v>99.158005434719996</v>
      </c>
      <c r="Q23" s="402">
        <f>VLOOKUP($A23,'ANNEX 2_310 MUN ALFABÈTIC'!$A$4:$R$313,18,0)</f>
        <v>128</v>
      </c>
    </row>
    <row r="24" spans="1:17" ht="15" customHeight="1">
      <c r="A24" s="411" t="s">
        <v>489</v>
      </c>
      <c r="B24" s="412" t="s">
        <v>490</v>
      </c>
      <c r="C24" s="410">
        <f>VLOOKUP($A24,'ANNEX 2_310 MUN ALFABÈTIC'!$A$4:$Q$313,4,0)</f>
        <v>362</v>
      </c>
      <c r="D24" s="391">
        <f>VLOOKUP($A24,'ANNEX 2_310 MUN ALFABÈTIC'!$A$4:$Q$313,5,0)</f>
        <v>8.6294416243654801</v>
      </c>
      <c r="E24" s="392">
        <f>VLOOKUP($A24,'ANNEX 2_310 MUN ALFABÈTIC'!$A$4:$Q$313,6,0)</f>
        <v>16084</v>
      </c>
      <c r="F24" s="393">
        <f>VLOOKUP($A24,'ANNEX 2_310 MUN ALFABÈTIC'!$A$4:$Q$313,7,0)</f>
        <v>16.771010041824926</v>
      </c>
      <c r="G24" s="394">
        <f>VLOOKUP($A24,'ANNEX 2_310 MUN ALFABÈTIC'!$A$4:$Q$313,8,0)</f>
        <v>2.7624309392265194</v>
      </c>
      <c r="H24" s="395">
        <f>VLOOKUP($A24,'ANNEX 2_310 MUN ALFABÈTIC'!$A$4:$Q$313,9,0)</f>
        <v>4.7</v>
      </c>
      <c r="I24" s="396">
        <f>VLOOKUP($A24,'ANNEX 2_310 MUN ALFABÈTIC'!$A$4:$Q$313,10,0)</f>
        <v>24.701435585240407</v>
      </c>
      <c r="J24" s="397">
        <f>VLOOKUP($A24,'ANNEX 2_310 MUN ALFABÈTIC'!$A$4:$Q$313,11,0)</f>
        <v>110.81822047230693</v>
      </c>
      <c r="K24" s="398">
        <f>VLOOKUP($A24,'ANNEX 2_310 MUN ALFABÈTIC'!$A$4:$Q$313,12,0)</f>
        <v>105.6496318570745</v>
      </c>
      <c r="L24" s="398">
        <f>VLOOKUP($A24,'ANNEX 2_310 MUN ALFABÈTIC'!$A$4:$Q$313,13,0)</f>
        <v>137.57517801181106</v>
      </c>
      <c r="M24" s="399">
        <f>VLOOKUP($A24,'ANNEX 2_310 MUN ALFABÈTIC'!$A$4:$Q$313,14,0)</f>
        <v>105.0581445887864</v>
      </c>
      <c r="N24" s="398">
        <f>VLOOKUP($A24,'ANNEX 2_310 MUN ALFABÈTIC'!$A$4:$Q$313,15,0)</f>
        <v>227.66545335167785</v>
      </c>
      <c r="O24" s="400">
        <f>VLOOKUP($A24,'ANNEX 2_310 MUN ALFABÈTIC'!$A$4:$Q$313,16,0)</f>
        <v>99.463794983586226</v>
      </c>
      <c r="P24" s="401">
        <f>VLOOKUP($A24,'ANNEX 2_310 MUN ALFABÈTIC'!$A$4:$Q$313,17,0)</f>
        <v>97.1582351040379</v>
      </c>
      <c r="Q24" s="402">
        <f>VLOOKUP($A24,'ANNEX 2_310 MUN ALFABÈTIC'!$A$4:$R$313,18,0)</f>
        <v>151</v>
      </c>
    </row>
    <row r="25" spans="1:17" ht="15" customHeight="1">
      <c r="A25" s="408" t="s">
        <v>493</v>
      </c>
      <c r="B25" s="409" t="s">
        <v>494</v>
      </c>
      <c r="C25" s="410">
        <f>VLOOKUP($A25,'ANNEX 2_310 MUN ALFABÈTIC'!$A$4:$Q$313,4,0)</f>
        <v>7629</v>
      </c>
      <c r="D25" s="391">
        <f>VLOOKUP($A25,'ANNEX 2_310 MUN ALFABÈTIC'!$A$4:$Q$313,5,0)</f>
        <v>9.73772321428571</v>
      </c>
      <c r="E25" s="392">
        <f>VLOOKUP($A25,'ANNEX 2_310 MUN ALFABÈTIC'!$A$4:$Q$313,6,0)</f>
        <v>13291</v>
      </c>
      <c r="F25" s="403">
        <f>VLOOKUP($A25,'ANNEX 2_310 MUN ALFABÈTIC'!$A$4:$Q$313,7,0)</f>
        <v>18.155702485136533</v>
      </c>
      <c r="G25" s="394">
        <f>VLOOKUP($A25,'ANNEX 2_310 MUN ALFABÈTIC'!$A$4:$Q$313,8,0)</f>
        <v>1.7695635076681087</v>
      </c>
      <c r="H25" s="395">
        <f>VLOOKUP($A25,'ANNEX 2_310 MUN ALFABÈTIC'!$A$4:$Q$313,9,0)</f>
        <v>12.5</v>
      </c>
      <c r="I25" s="396">
        <f>VLOOKUP($A25,'ANNEX 2_310 MUN ALFABÈTIC'!$A$4:$Q$313,10,0)</f>
        <v>33.128295254833041</v>
      </c>
      <c r="J25" s="397">
        <f>VLOOKUP($A25,'ANNEX 2_310 MUN ALFABÈTIC'!$A$4:$Q$313,11,0)</f>
        <v>98.205642472862536</v>
      </c>
      <c r="K25" s="398">
        <f>VLOOKUP($A25,'ANNEX 2_310 MUN ALFABÈTIC'!$A$4:$Q$313,12,0)</f>
        <v>87.303485265629021</v>
      </c>
      <c r="L25" s="398">
        <f>VLOOKUP($A25,'ANNEX 2_310 MUN ALFABÈTIC'!$A$4:$Q$313,13,0)</f>
        <v>127.08264490623944</v>
      </c>
      <c r="M25" s="399">
        <f>VLOOKUP($A25,'ANNEX 2_310 MUN ALFABÈTIC'!$A$4:$Q$313,14,0)</f>
        <v>164.00421220950508</v>
      </c>
      <c r="N25" s="398">
        <f>VLOOKUP($A25,'ANNEX 2_310 MUN ALFABÈTIC'!$A$4:$Q$313,15,0)</f>
        <v>85.602210460230879</v>
      </c>
      <c r="O25" s="400">
        <f>VLOOKUP($A25,'ANNEX 2_310 MUN ALFABÈTIC'!$A$4:$Q$313,16,0)</f>
        <v>74.163143800530449</v>
      </c>
      <c r="P25" s="401">
        <f>VLOOKUP($A25,'ANNEX 2_310 MUN ALFABÈTIC'!$A$4:$Q$313,17,0)</f>
        <v>93.545399888412106</v>
      </c>
      <c r="Q25" s="402">
        <f>VLOOKUP($A25,'ANNEX 2_310 MUN ALFABÈTIC'!$A$4:$R$313,18,0)</f>
        <v>213</v>
      </c>
    </row>
    <row r="26" spans="1:17" ht="15" customHeight="1">
      <c r="A26" s="388" t="s">
        <v>531</v>
      </c>
      <c r="B26" s="389" t="s">
        <v>532</v>
      </c>
      <c r="C26" s="390">
        <f>VLOOKUP($A26,'ANNEX 2_310 MUN ALFABÈTIC'!$A$4:$Q$313,4,0)</f>
        <v>3245</v>
      </c>
      <c r="D26" s="391">
        <f>VLOOKUP($A26,'ANNEX 2_310 MUN ALFABÈTIC'!$A$4:$Q$313,5,0)</f>
        <v>6.9115815691158193</v>
      </c>
      <c r="E26" s="392">
        <f>VLOOKUP($A26,'ANNEX 2_310 MUN ALFABÈTIC'!$A$4:$Q$313,6,0)</f>
        <v>15442</v>
      </c>
      <c r="F26" s="403">
        <f>VLOOKUP($A26,'ANNEX 2_310 MUN ALFABÈTIC'!$A$4:$Q$313,7,0)</f>
        <v>18.473589916689537</v>
      </c>
      <c r="G26" s="394">
        <f>VLOOKUP($A26,'ANNEX 2_310 MUN ALFABÈTIC'!$A$4:$Q$313,8,0)</f>
        <v>3.7288135593220342</v>
      </c>
      <c r="H26" s="395">
        <f>VLOOKUP($A26,'ANNEX 2_310 MUN ALFABÈTIC'!$A$4:$Q$313,9,0)</f>
        <v>3.8</v>
      </c>
      <c r="I26" s="396">
        <f>VLOOKUP($A26,'ANNEX 2_310 MUN ALFABÈTIC'!$A$4:$Q$313,10,0)</f>
        <v>17.892644135188867</v>
      </c>
      <c r="J26" s="397">
        <f>VLOOKUP($A26,'ANNEX 2_310 MUN ALFABÈTIC'!$A$4:$Q$313,11,0)</f>
        <v>138.36187201421876</v>
      </c>
      <c r="K26" s="398">
        <f>VLOOKUP($A26,'ANNEX 2_310 MUN ALFABÈTIC'!$A$4:$Q$313,12,0)</f>
        <v>101.43257990157575</v>
      </c>
      <c r="L26" s="398">
        <f>VLOOKUP($A26,'ANNEX 2_310 MUN ALFABÈTIC'!$A$4:$Q$313,13,0)</f>
        <v>124.89584874120656</v>
      </c>
      <c r="M26" s="399">
        <f>VLOOKUP($A26,'ANNEX 2_310 MUN ALFABÈTIC'!$A$4:$Q$313,14,0)</f>
        <v>77.83061942162729</v>
      </c>
      <c r="N26" s="398">
        <f>VLOOKUP($A26,'ANNEX 2_310 MUN ALFABÈTIC'!$A$4:$Q$313,15,0)</f>
        <v>281.5862186191805</v>
      </c>
      <c r="O26" s="400">
        <f>VLOOKUP($A26,'ANNEX 2_310 MUN ALFABÈTIC'!$A$4:$Q$313,16,0)</f>
        <v>137.31332866665093</v>
      </c>
      <c r="P26" s="401">
        <f>VLOOKUP($A26,'ANNEX 2_310 MUN ALFABÈTIC'!$A$4:$Q$313,17,0)</f>
        <v>96.210662457824554</v>
      </c>
      <c r="Q26" s="402">
        <f>VLOOKUP($A26,'ANNEX 2_310 MUN ALFABÈTIC'!$A$4:$R$313,18,0)</f>
        <v>171</v>
      </c>
    </row>
    <row r="27" spans="1:17" ht="15" customHeight="1">
      <c r="A27" s="388" t="s">
        <v>554</v>
      </c>
      <c r="B27" s="389" t="s">
        <v>555</v>
      </c>
      <c r="C27" s="390">
        <f>VLOOKUP($A27,'ANNEX 2_310 MUN ALFABÈTIC'!$A$4:$Q$313,4,0)</f>
        <v>1494</v>
      </c>
      <c r="D27" s="391">
        <f>VLOOKUP($A27,'ANNEX 2_310 MUN ALFABÈTIC'!$A$4:$Q$313,5,0)</f>
        <v>5.2287581699346397</v>
      </c>
      <c r="E27" s="392">
        <f>VLOOKUP($A27,'ANNEX 2_310 MUN ALFABÈTIC'!$A$4:$Q$313,6,0)</f>
        <v>16006</v>
      </c>
      <c r="F27" s="403">
        <f>VLOOKUP($A27,'ANNEX 2_310 MUN ALFABÈTIC'!$A$4:$Q$313,7,0)</f>
        <v>15.901518572209417</v>
      </c>
      <c r="G27" s="394">
        <f>VLOOKUP($A27,'ANNEX 2_310 MUN ALFABÈTIC'!$A$4:$Q$313,8,0)</f>
        <v>3.3467202141900936</v>
      </c>
      <c r="H27" s="395">
        <f>VLOOKUP($A27,'ANNEX 2_310 MUN ALFABÈTIC'!$A$4:$Q$313,9,0)</f>
        <v>4.3</v>
      </c>
      <c r="I27" s="396">
        <f>VLOOKUP($A27,'ANNEX 2_310 MUN ALFABÈTIC'!$A$4:$Q$313,10,0)</f>
        <v>22.966507177033492</v>
      </c>
      <c r="J27" s="397">
        <f>VLOOKUP($A27,'ANNEX 2_310 MUN ALFABÈTIC'!$A$4:$Q$313,11,0)</f>
        <v>182.89225345715121</v>
      </c>
      <c r="K27" s="398">
        <f>VLOOKUP($A27,'ANNEX 2_310 MUN ALFABÈTIC'!$A$4:$Q$313,12,0)</f>
        <v>105.13727975033166</v>
      </c>
      <c r="L27" s="398">
        <f>VLOOKUP($A27,'ANNEX 2_310 MUN ALFABÈTIC'!$A$4:$Q$313,13,0)</f>
        <v>145.09775789428605</v>
      </c>
      <c r="M27" s="399">
        <f>VLOOKUP($A27,'ANNEX 2_310 MUN ALFABÈTIC'!$A$4:$Q$313,14,0)</f>
        <v>86.716501666103255</v>
      </c>
      <c r="N27" s="398">
        <f>VLOOKUP($A27,'ANNEX 2_310 MUN ALFABÈTIC'!$A$4:$Q$313,15,0)</f>
        <v>248.84363505881069</v>
      </c>
      <c r="O27" s="400">
        <f>VLOOKUP($A27,'ANNEX 2_310 MUN ALFABÈTIC'!$A$4:$Q$313,16,0)</f>
        <v>106.97745660287046</v>
      </c>
      <c r="P27" s="401">
        <f>VLOOKUP($A27,'ANNEX 2_310 MUN ALFABÈTIC'!$A$4:$Q$313,17,0)</f>
        <v>99.227494157916652</v>
      </c>
      <c r="Q27" s="402">
        <f>VLOOKUP($A27,'ANNEX 2_310 MUN ALFABÈTIC'!$A$4:$R$313,18,0)</f>
        <v>125</v>
      </c>
    </row>
    <row r="28" spans="1:17" ht="15" customHeight="1">
      <c r="A28" s="388" t="s">
        <v>556</v>
      </c>
      <c r="B28" s="389" t="s">
        <v>557</v>
      </c>
      <c r="C28" s="390">
        <f>VLOOKUP($A28,'ANNEX 2_310 MUN ALFABÈTIC'!$A$4:$Q$313,4,0)</f>
        <v>2614</v>
      </c>
      <c r="D28" s="391">
        <f>VLOOKUP($A28,'ANNEX 2_310 MUN ALFABÈTIC'!$A$4:$Q$313,5,0)</f>
        <v>17.244367417677601</v>
      </c>
      <c r="E28" s="392">
        <f>VLOOKUP($A28,'ANNEX 2_310 MUN ALFABÈTIC'!$A$4:$Q$313,6,0)</f>
        <v>11678</v>
      </c>
      <c r="F28" s="403">
        <f>VLOOKUP($A28,'ANNEX 2_310 MUN ALFABÈTIC'!$A$4:$Q$313,7,0)</f>
        <v>19.865128941742384</v>
      </c>
      <c r="G28" s="394">
        <f>VLOOKUP($A28,'ANNEX 2_310 MUN ALFABÈTIC'!$A$4:$Q$313,8,0)</f>
        <v>2.8691660290742158</v>
      </c>
      <c r="H28" s="395">
        <f>VLOOKUP($A28,'ANNEX 2_310 MUN ALFABÈTIC'!$A$4:$Q$313,9,0)</f>
        <v>10.9</v>
      </c>
      <c r="I28" s="396">
        <f>VLOOKUP($A28,'ANNEX 2_310 MUN ALFABÈTIC'!$A$4:$Q$313,10,0)</f>
        <v>40.201005025125632</v>
      </c>
      <c r="J28" s="397">
        <f>VLOOKUP($A28,'ANNEX 2_310 MUN ALFABÈTIC'!$A$4:$Q$313,11,0)</f>
        <v>55.45575209105737</v>
      </c>
      <c r="K28" s="398">
        <f>VLOOKUP($A28,'ANNEX 2_310 MUN ALFABÈTIC'!$A$4:$Q$313,12,0)</f>
        <v>76.70830644285725</v>
      </c>
      <c r="L28" s="398">
        <f>VLOOKUP($A28,'ANNEX 2_310 MUN ALFABÈTIC'!$A$4:$Q$313,13,0)</f>
        <v>116.14697788815674</v>
      </c>
      <c r="M28" s="399">
        <f>VLOOKUP($A28,'ANNEX 2_310 MUN ALFABÈTIC'!$A$4:$Q$313,14,0)</f>
        <v>101.14990421918515</v>
      </c>
      <c r="N28" s="398">
        <f>VLOOKUP($A28,'ANNEX 2_310 MUN ALFABÈTIC'!$A$4:$Q$313,15,0)</f>
        <v>98.167672546136316</v>
      </c>
      <c r="O28" s="400">
        <f>VLOOKUP($A28,'ANNEX 2_310 MUN ALFABÈTIC'!$A$4:$Q$313,16,0)</f>
        <v>61.115350805658998</v>
      </c>
      <c r="P28" s="401">
        <f>VLOOKUP($A28,'ANNEX 2_310 MUN ALFABÈTIC'!$A$4:$Q$313,17,0)</f>
        <v>83.264461939867672</v>
      </c>
      <c r="Q28" s="402">
        <f>VLOOKUP($A28,'ANNEX 2_310 MUN ALFABÈTIC'!$A$4:$R$313,18,0)</f>
        <v>307</v>
      </c>
    </row>
    <row r="29" spans="1:17" ht="15" customHeight="1">
      <c r="A29" s="388" t="s">
        <v>588</v>
      </c>
      <c r="B29" s="389" t="s">
        <v>44</v>
      </c>
      <c r="C29" s="390">
        <f>VLOOKUP($A29,'ANNEX 2_310 MUN ALFABÈTIC'!$A$4:$Q$313,4,0)</f>
        <v>40596</v>
      </c>
      <c r="D29" s="391">
        <f>VLOOKUP($A29,'ANNEX 2_310 MUN ALFABÈTIC'!$A$4:$Q$313,5,0)</f>
        <v>9.8230722029044806</v>
      </c>
      <c r="E29" s="392">
        <f>VLOOKUP($A29,'ANNEX 2_310 MUN ALFABÈTIC'!$A$4:$Q$313,6,0)</f>
        <v>14527</v>
      </c>
      <c r="F29" s="403">
        <f>VLOOKUP($A29,'ANNEX 2_310 MUN ALFABÈTIC'!$A$4:$Q$313,7,0)</f>
        <v>20.865013237415575</v>
      </c>
      <c r="G29" s="394">
        <f>VLOOKUP($A29,'ANNEX 2_310 MUN ALFABÈTIC'!$A$4:$Q$313,8,0)</f>
        <v>2.8993004236870625</v>
      </c>
      <c r="H29" s="395">
        <f>VLOOKUP($A29,'ANNEX 2_310 MUN ALFABÈTIC'!$A$4:$Q$313,9,0)</f>
        <v>12.7</v>
      </c>
      <c r="I29" s="396">
        <f>VLOOKUP($A29,'ANNEX 2_310 MUN ALFABÈTIC'!$A$4:$Q$313,10,0)</f>
        <v>28.133659331703342</v>
      </c>
      <c r="J29" s="397">
        <f>VLOOKUP($A29,'ANNEX 2_310 MUN ALFABÈTIC'!$A$4:$Q$313,11,0)</f>
        <v>97.352370493528312</v>
      </c>
      <c r="K29" s="398">
        <f>VLOOKUP($A29,'ANNEX 2_310 MUN ALFABÈTIC'!$A$4:$Q$313,12,0)</f>
        <v>95.422295572477083</v>
      </c>
      <c r="L29" s="398">
        <f>VLOOKUP($A29,'ANNEX 2_310 MUN ALFABÈTIC'!$A$4:$Q$313,13,0)</f>
        <v>110.58103178216452</v>
      </c>
      <c r="M29" s="399">
        <f>VLOOKUP($A29,'ANNEX 2_310 MUN ALFABÈTIC'!$A$4:$Q$313,14,0)</f>
        <v>100.09858469952106</v>
      </c>
      <c r="N29" s="398">
        <f>VLOOKUP($A29,'ANNEX 2_310 MUN ALFABÈTIC'!$A$4:$Q$313,15,0)</f>
        <v>84.254144153770554</v>
      </c>
      <c r="O29" s="400">
        <f>VLOOKUP($A29,'ANNEX 2_310 MUN ALFABÈTIC'!$A$4:$Q$313,16,0)</f>
        <v>87.329504345066695</v>
      </c>
      <c r="P29" s="401">
        <f>VLOOKUP($A29,'ANNEX 2_310 MUN ALFABÈTIC'!$A$4:$Q$313,17,0)</f>
        <v>89.881362625849079</v>
      </c>
      <c r="Q29" s="402">
        <f>VLOOKUP($A29,'ANNEX 2_310 MUN ALFABÈTIC'!$A$4:$R$313,18,0)</f>
        <v>272</v>
      </c>
    </row>
    <row r="30" spans="1:17" ht="15" customHeight="1" thickBot="1">
      <c r="A30" s="408" t="s">
        <v>586</v>
      </c>
      <c r="B30" s="409" t="s">
        <v>587</v>
      </c>
      <c r="C30" s="410">
        <f>VLOOKUP($A30,'ANNEX 2_310 MUN ALFABÈTIC'!$A$4:$Q$313,4,0)</f>
        <v>1142</v>
      </c>
      <c r="D30" s="391">
        <f>VLOOKUP($A30,'ANNEX 2_310 MUN ALFABÈTIC'!$A$4:$Q$313,5,0)</f>
        <v>6.6037735849056602</v>
      </c>
      <c r="E30" s="392">
        <f>VLOOKUP($A30,'ANNEX 2_310 MUN ALFABÈTIC'!$A$4:$Q$313,6,0)</f>
        <v>16159</v>
      </c>
      <c r="F30" s="403">
        <f>VLOOKUP($A30,'ANNEX 2_310 MUN ALFABÈTIC'!$A$4:$Q$313,7,0)</f>
        <v>20.871985157699445</v>
      </c>
      <c r="G30" s="394">
        <f>VLOOKUP($A30,'ANNEX 2_310 MUN ALFABÈTIC'!$A$4:$Q$313,8,0)</f>
        <v>3.4150612959719786</v>
      </c>
      <c r="H30" s="395">
        <f>VLOOKUP($A30,'ANNEX 2_310 MUN ALFABÈTIC'!$A$4:$Q$313,9,0)</f>
        <v>3.7</v>
      </c>
      <c r="I30" s="396">
        <f>VLOOKUP($A30,'ANNEX 2_310 MUN ALFABÈTIC'!$A$4:$Q$313,10,0)</f>
        <v>18.248175182481752</v>
      </c>
      <c r="J30" s="397">
        <f>VLOOKUP($A30,'ANNEX 2_310 MUN ALFABÈTIC'!$A$4:$Q$313,11,0)</f>
        <v>144.81104662153521</v>
      </c>
      <c r="K30" s="398">
        <f>VLOOKUP($A30,'ANNEX 2_310 MUN ALFABÈTIC'!$A$4:$Q$313,12,0)</f>
        <v>106.14227811355801</v>
      </c>
      <c r="L30" s="398">
        <f>VLOOKUP($A30,'ANNEX 2_310 MUN ALFABÈTIC'!$A$4:$Q$313,13,0)</f>
        <v>110.54409412948471</v>
      </c>
      <c r="M30" s="399">
        <f>VLOOKUP($A30,'ANNEX 2_310 MUN ALFABÈTIC'!$A$4:$Q$313,14,0)</f>
        <v>84.981159597955866</v>
      </c>
      <c r="N30" s="398">
        <f>VLOOKUP($A30,'ANNEX 2_310 MUN ALFABÈTIC'!$A$4:$Q$313,15,0)</f>
        <v>289.19665696023941</v>
      </c>
      <c r="O30" s="400">
        <f>VLOOKUP($A30,'ANNEX 2_310 MUN ALFABÈTIC'!$A$4:$Q$313,16,0)</f>
        <v>134.63803916181359</v>
      </c>
      <c r="P30" s="401">
        <f>VLOOKUP($A30,'ANNEX 2_310 MUN ALFABÈTIC'!$A$4:$Q$313,17,0)</f>
        <v>96.503608717114759</v>
      </c>
      <c r="Q30" s="429">
        <f>VLOOKUP($A30,'ANNEX 2_310 MUN ALFABÈTIC'!$A$4:$R$313,18,0)</f>
        <v>167</v>
      </c>
    </row>
    <row r="31" spans="1:17" ht="15.75" customHeight="1" thickBot="1">
      <c r="A31" s="520" t="s">
        <v>1020</v>
      </c>
      <c r="B31" s="521"/>
      <c r="C31" s="522"/>
      <c r="D31" s="489">
        <f>VLOOKUP($A1,'ANNEX 3_COMARQUES ALFABÈTIC'!$A$4:$N$15,2,0)</f>
        <v>9.1756796133069347</v>
      </c>
      <c r="E31" s="490">
        <f>VLOOKUP($A1,'ANNEX 3_COMARQUES ALFABÈTIC'!$A$4:$N$15,3,0)</f>
        <v>14882.884678996978</v>
      </c>
      <c r="F31" s="491">
        <f>VLOOKUP($A1,'ANNEX 3_COMARQUES ALFABÈTIC'!$A$4:$N$15,4,0)</f>
        <v>19.590241536505005</v>
      </c>
      <c r="G31" s="492">
        <f>VLOOKUP($A1,'ANNEX 3_COMARQUES ALFABÈTIC'!$A$4:$N$15,5,0)</f>
        <v>2.891694824826605</v>
      </c>
      <c r="H31" s="493">
        <f>VLOOKUP($A1,'ANNEX 3_COMARQUES ALFABÈTIC'!$A$4:$N$15,6,0)</f>
        <v>9.4504250400142258</v>
      </c>
      <c r="I31" s="494">
        <f>VLOOKUP($A1,'ANNEX 3_COMARQUES ALFABÈTIC'!$A$4:$N$15,7,0)</f>
        <v>25.546901692610739</v>
      </c>
      <c r="J31" s="495">
        <f>VLOOKUP($A$1,'ANNEX 3_COMARQUES ALFABÈTIC'!$A$4:$N$15,8,0)</f>
        <v>102.38589913433196</v>
      </c>
      <c r="K31" s="496">
        <f>VLOOKUP($A$1,'ANNEX 3_COMARQUES ALFABÈTIC'!$A$4:$N$15,9,0)</f>
        <v>94.944381830529267</v>
      </c>
      <c r="L31" s="496">
        <f>VLOOKUP($A$1,'ANNEX 3_COMARQUES ALFABÈTIC'!$A$4:$N$15,10,0)</f>
        <v>119.23865752942299</v>
      </c>
      <c r="M31" s="497">
        <f>VLOOKUP($A$1,'ANNEX 3_COMARQUES ALFABÈTIC'!$A$4:$N$15,11,0)</f>
        <v>98.545770747619116</v>
      </c>
      <c r="N31" s="496">
        <f>VLOOKUP($A$1,'ANNEX 3_COMARQUES ALFABÈTIC'!$A$4:$N$15,12,0)</f>
        <v>113.45298419471091</v>
      </c>
      <c r="O31" s="498">
        <f>VLOOKUP($A$1,'ANNEX 3_COMARQUES ALFABÈTIC'!$A$4:$N$15,13,0)</f>
        <v>101.07310503914169</v>
      </c>
      <c r="P31" s="499">
        <f>VLOOKUP($A$1,'ANNEX 3_COMARQUES ALFABÈTIC'!$A$4:$N$15,14,0)</f>
        <v>102.85692638289659</v>
      </c>
      <c r="Q31" s="439"/>
    </row>
    <row r="32" spans="1:17" ht="15.75" customHeight="1" thickBot="1">
      <c r="A32" s="520" t="s">
        <v>1033</v>
      </c>
      <c r="B32" s="521"/>
      <c r="C32" s="522"/>
      <c r="D32" s="458">
        <f>'ANNEX 2_310 MUN ALFABÈTIC'!$E$314</f>
        <v>9.5629936448183628</v>
      </c>
      <c r="E32" s="459">
        <f>'ANNEX 2_310 MUN ALFABÈTIC'!$F$314</f>
        <v>15223.905391131739</v>
      </c>
      <c r="F32" s="460">
        <f>'ANNEX 2_310 MUN ALFABÈTIC'!$G$314</f>
        <v>23.072746919419348</v>
      </c>
      <c r="G32" s="461">
        <f>'ANNEX 2_310 MUN ALFABÈTIC'!$H$314</f>
        <v>2.9021586902979668</v>
      </c>
      <c r="H32" s="462">
        <f>'ANNEX 2_310 MUN ALFABÈTIC'!$I$314</f>
        <v>10.700276307528855</v>
      </c>
      <c r="I32" s="463">
        <f>'ANNEX 2_310 MUN ALFABÈTIC'!$J$314</f>
        <v>24.574152050227696</v>
      </c>
      <c r="J32" s="500">
        <v>100</v>
      </c>
      <c r="K32" s="501">
        <v>100</v>
      </c>
      <c r="L32" s="501">
        <v>100</v>
      </c>
      <c r="M32" s="502">
        <v>100</v>
      </c>
      <c r="N32" s="501">
        <v>100</v>
      </c>
      <c r="O32" s="503">
        <v>100</v>
      </c>
      <c r="P32" s="504">
        <v>100</v>
      </c>
      <c r="Q32" s="439"/>
    </row>
    <row r="33" spans="1:17" ht="9" customHeight="1">
      <c r="A33" s="288"/>
      <c r="B33" s="291"/>
      <c r="C33" s="292"/>
      <c r="D33" s="293"/>
      <c r="E33" s="294"/>
      <c r="F33" s="295"/>
      <c r="G33" s="296"/>
      <c r="H33" s="293"/>
      <c r="I33" s="297"/>
      <c r="J33" s="298"/>
      <c r="K33" s="298"/>
      <c r="L33" s="298"/>
      <c r="M33" s="299"/>
      <c r="N33" s="298"/>
      <c r="O33" s="299"/>
      <c r="P33" s="92"/>
      <c r="Q33" s="289"/>
    </row>
    <row r="34" spans="1:17" ht="33" customHeight="1">
      <c r="A34" s="523" t="s">
        <v>1044</v>
      </c>
      <c r="B34" s="523"/>
      <c r="C34" s="523"/>
      <c r="D34" s="523"/>
      <c r="E34" s="523"/>
      <c r="F34" s="523"/>
      <c r="G34" s="523"/>
      <c r="H34" s="523"/>
      <c r="I34" s="523"/>
      <c r="J34" s="523"/>
      <c r="K34" s="523"/>
      <c r="L34" s="523"/>
      <c r="M34" s="523"/>
      <c r="N34" s="523"/>
      <c r="O34" s="523"/>
      <c r="P34" s="523"/>
      <c r="Q34" s="523"/>
    </row>
    <row r="35" spans="1:17" ht="15.75" customHeight="1">
      <c r="B35" s="291"/>
      <c r="C35" s="292"/>
      <c r="D35" s="293"/>
      <c r="E35" s="294"/>
      <c r="F35" s="295"/>
      <c r="G35" s="296"/>
      <c r="H35" s="293"/>
      <c r="I35" s="297"/>
      <c r="J35" s="298"/>
      <c r="K35" s="298"/>
      <c r="L35" s="298"/>
      <c r="M35" s="299"/>
      <c r="N35" s="298"/>
      <c r="O35" s="299"/>
      <c r="P35" s="92"/>
      <c r="Q35" s="289"/>
    </row>
    <row r="36" spans="1:17" ht="15.75" customHeight="1">
      <c r="A36" s="288"/>
      <c r="B36" s="291"/>
      <c r="C36" s="292"/>
      <c r="D36" s="293"/>
      <c r="E36" s="294"/>
      <c r="F36" s="295"/>
      <c r="G36" s="296"/>
      <c r="H36" s="293"/>
      <c r="I36" s="297"/>
      <c r="J36" s="298"/>
      <c r="K36" s="298"/>
      <c r="L36" s="298"/>
      <c r="M36" s="299"/>
      <c r="N36" s="298"/>
      <c r="O36" s="299"/>
      <c r="P36" s="92"/>
      <c r="Q36" s="289"/>
    </row>
    <row r="37" spans="1:17" ht="15.75" customHeight="1">
      <c r="A37" s="288"/>
      <c r="B37" s="291"/>
      <c r="C37" s="292"/>
      <c r="D37" s="293"/>
      <c r="E37" s="294"/>
      <c r="F37" s="295"/>
      <c r="G37" s="296"/>
      <c r="H37" s="293"/>
      <c r="I37" s="297"/>
      <c r="J37" s="298"/>
      <c r="K37" s="298"/>
      <c r="L37" s="298"/>
      <c r="M37" s="299"/>
      <c r="N37" s="298"/>
      <c r="O37" s="299"/>
      <c r="P37" s="92"/>
      <c r="Q37" s="289"/>
    </row>
    <row r="38" spans="1:17" ht="15" customHeight="1">
      <c r="A38" s="301"/>
      <c r="D38" s="31"/>
      <c r="E38" s="31"/>
      <c r="F38" s="31"/>
      <c r="G38" s="31"/>
      <c r="H38" s="31"/>
      <c r="I38" s="31"/>
    </row>
    <row r="39" spans="1:17" ht="15" customHeight="1">
      <c r="A39" s="301"/>
    </row>
    <row r="40" spans="1:17" ht="15" customHeight="1">
      <c r="A40" s="301"/>
    </row>
    <row r="41" spans="1:17">
      <c r="D41"/>
      <c r="E41"/>
      <c r="F41"/>
      <c r="G41"/>
      <c r="H41"/>
      <c r="I41"/>
      <c r="M41"/>
      <c r="O41"/>
      <c r="P41"/>
    </row>
    <row r="42" spans="1:17">
      <c r="C42" s="33"/>
      <c r="F42"/>
    </row>
  </sheetData>
  <sortState xmlns:xlrd2="http://schemas.microsoft.com/office/spreadsheetml/2017/richdata2" ref="A4:Q30">
    <sortCondition ref="B4:B30"/>
  </sortState>
  <mergeCells count="5">
    <mergeCell ref="D2:I2"/>
    <mergeCell ref="A31:C31"/>
    <mergeCell ref="A32:C32"/>
    <mergeCell ref="A34:Q34"/>
    <mergeCell ref="J2:Q2"/>
  </mergeCells>
  <conditionalFormatting sqref="J4:P30">
    <cfRule type="cellIs" dxfId="191" priority="40" operator="greaterThanOrEqual">
      <formula>110</formula>
    </cfRule>
    <cfRule type="cellIs" dxfId="190" priority="41" operator="between">
      <formula>100.0001</formula>
      <formula>110</formula>
    </cfRule>
    <cfRule type="cellIs" dxfId="189" priority="42" operator="between">
      <formula>90.0001</formula>
      <formula>100</formula>
    </cfRule>
    <cfRule type="cellIs" dxfId="188" priority="43" operator="lessThanOrEqual">
      <formula>90</formula>
    </cfRule>
  </conditionalFormatting>
  <pageMargins left="0.23622047244094491" right="0.23622047244094491" top="0.55118110236220474" bottom="0.55118110236220474" header="0.31496062992125984" footer="0.31496062992125984"/>
  <pageSetup paperSize="8" scale="86" fitToHeight="5" orientation="landscape" r:id="rId1"/>
  <headerFooter>
    <oddHeader>&amp;L&amp;"Arial Rounded MT Bold,Negreta"&amp;16&amp;K08-018Annex 4: Valor dels municipis a l'Índex de vulnerabilitat social (per comarques). 2023</oddHeader>
    <oddFooter>&amp;L&amp;"Segoe UI,Normal"Els municipis apareixen per ordre alfabètic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Q48"/>
  <sheetViews>
    <sheetView zoomScale="85" zoomScaleNormal="85" workbookViewId="0">
      <pane xSplit="3" ySplit="3" topLeftCell="D4" activePane="bottomRight" state="frozen"/>
      <selection activeCell="D14" sqref="D14"/>
      <selection pane="topRight" activeCell="D14" sqref="D14"/>
      <selection pane="bottomLeft" activeCell="D14" sqref="D14"/>
      <selection pane="bottomRight" activeCell="A40" sqref="A40:Q40"/>
    </sheetView>
  </sheetViews>
  <sheetFormatPr defaultColWidth="9.1796875" defaultRowHeight="14.5"/>
  <cols>
    <col min="1" max="1" width="11.7265625" style="300" customWidth="1"/>
    <col min="2" max="2" width="33.453125" customWidth="1"/>
    <col min="3" max="3" width="11" customWidth="1"/>
    <col min="4" max="5" width="13" style="10" customWidth="1"/>
    <col min="6" max="6" width="13.54296875" style="10" customWidth="1"/>
    <col min="7" max="7" width="13" style="48" customWidth="1"/>
    <col min="8" max="8" width="13" style="10" customWidth="1"/>
    <col min="9" max="9" width="13.54296875" style="10" customWidth="1"/>
    <col min="10" max="11" width="13.1796875" customWidth="1"/>
    <col min="12" max="12" width="14.1796875" customWidth="1"/>
    <col min="13" max="13" width="13.1796875" style="53" customWidth="1"/>
    <col min="14" max="14" width="14.1796875" customWidth="1"/>
    <col min="15" max="15" width="13.453125" style="53" customWidth="1"/>
    <col min="16" max="16" width="15.26953125" style="53" customWidth="1"/>
    <col min="17" max="17" width="7.7265625" customWidth="1"/>
  </cols>
  <sheetData>
    <row r="1" spans="1:17" ht="33" customHeight="1" thickBot="1">
      <c r="A1" s="472" t="s">
        <v>637</v>
      </c>
      <c r="B1" s="362"/>
      <c r="C1" s="362"/>
      <c r="D1" s="446"/>
      <c r="E1" s="446"/>
      <c r="F1" s="446"/>
      <c r="G1" s="447"/>
      <c r="H1" s="446"/>
      <c r="I1" s="446"/>
      <c r="J1" s="362"/>
      <c r="K1" s="362"/>
      <c r="L1" s="362"/>
      <c r="M1" s="448"/>
      <c r="N1" s="362"/>
      <c r="O1" s="448"/>
      <c r="P1" s="448"/>
      <c r="Q1" s="362"/>
    </row>
    <row r="2" spans="1:17" ht="15.75" customHeight="1" thickBot="1">
      <c r="A2" s="361"/>
      <c r="B2" s="362"/>
      <c r="C2" s="362"/>
      <c r="D2" s="518" t="s">
        <v>1017</v>
      </c>
      <c r="E2" s="519"/>
      <c r="F2" s="519"/>
      <c r="G2" s="519"/>
      <c r="H2" s="519"/>
      <c r="I2" s="519"/>
      <c r="J2" s="524" t="s">
        <v>1035</v>
      </c>
      <c r="K2" s="525"/>
      <c r="L2" s="525"/>
      <c r="M2" s="525"/>
      <c r="N2" s="525"/>
      <c r="O2" s="525"/>
      <c r="P2" s="525"/>
      <c r="Q2" s="526"/>
    </row>
    <row r="3" spans="1:17" ht="79.5" customHeight="1" thickBot="1">
      <c r="A3" s="363" t="s">
        <v>57</v>
      </c>
      <c r="B3" s="364" t="s">
        <v>1018</v>
      </c>
      <c r="C3" s="365" t="s">
        <v>644</v>
      </c>
      <c r="D3" s="366" t="s">
        <v>2</v>
      </c>
      <c r="E3" s="367" t="s">
        <v>1045</v>
      </c>
      <c r="F3" s="367" t="s">
        <v>1047</v>
      </c>
      <c r="G3" s="368" t="s">
        <v>1038</v>
      </c>
      <c r="H3" s="367" t="s">
        <v>1039</v>
      </c>
      <c r="I3" s="367" t="s">
        <v>1040</v>
      </c>
      <c r="J3" s="369" t="s">
        <v>1034</v>
      </c>
      <c r="K3" s="370" t="s">
        <v>1046</v>
      </c>
      <c r="L3" s="370" t="s">
        <v>1048</v>
      </c>
      <c r="M3" s="371" t="s">
        <v>1041</v>
      </c>
      <c r="N3" s="370" t="s">
        <v>1042</v>
      </c>
      <c r="O3" s="372" t="s">
        <v>1043</v>
      </c>
      <c r="P3" s="374" t="s">
        <v>1028</v>
      </c>
      <c r="Q3" s="374" t="s">
        <v>1016</v>
      </c>
    </row>
    <row r="4" spans="1:17" ht="15" customHeight="1">
      <c r="A4" s="388" t="s">
        <v>71</v>
      </c>
      <c r="B4" s="389" t="s">
        <v>72</v>
      </c>
      <c r="C4" s="390">
        <f>VLOOKUP($A4,'ANNEX 2_310 MUN ALFABÈTIC'!$A$4:$Q$313,4,0)</f>
        <v>227</v>
      </c>
      <c r="D4" s="391">
        <f>VLOOKUP($A4,'ANNEX 2_310 MUN ALFABÈTIC'!$A$4:$Q$313,5,0)</f>
        <v>6.5040650406504099</v>
      </c>
      <c r="E4" s="392">
        <f>VLOOKUP($A4,'ANNEX 2_310 MUN ALFABÈTIC'!$A$4:$Q$313,6,0)</f>
        <v>15283</v>
      </c>
      <c r="F4" s="393">
        <f>VLOOKUP($A4,'ANNEX 2_310 MUN ALFABÈTIC'!$A$4:$Q$313,7,0)</f>
        <v>17.148165267842906</v>
      </c>
      <c r="G4" s="394">
        <f>VLOOKUP($A4,'ANNEX 2_310 MUN ALFABÈTIC'!$A$4:$Q$313,8,0)</f>
        <v>0.88105726872246704</v>
      </c>
      <c r="H4" s="395">
        <f>VLOOKUP($A4,'ANNEX 2_310 MUN ALFABÈTIC'!$A$4:$Q$313,9,0)</f>
        <v>2.7</v>
      </c>
      <c r="I4" s="396">
        <f>VLOOKUP($A4,'ANNEX 2_310 MUN ALFABÈTIC'!$A$4:$Q$313,10,0)</f>
        <v>25.389043143459073</v>
      </c>
      <c r="J4" s="397">
        <f>VLOOKUP($A4,'ANNEX 2_310 MUN ALFABÈTIC'!$A$4:$Q$313,11,0)</f>
        <v>147.03102728908226</v>
      </c>
      <c r="K4" s="398">
        <f>VLOOKUP($A4,'ANNEX 2_310 MUN ALFABÈTIC'!$A$4:$Q$313,12,0)</f>
        <v>100.38816983783074</v>
      </c>
      <c r="L4" s="398">
        <f>VLOOKUP($A4,'ANNEX 2_310 MUN ALFABÈTIC'!$A$4:$Q$313,13,0)</f>
        <v>134.54936174825954</v>
      </c>
      <c r="M4" s="399">
        <f>VLOOKUP($A4,'ANNEX 2_310 MUN ALFABÈTIC'!$A$4:$Q$313,14,0)</f>
        <v>329.3950113488192</v>
      </c>
      <c r="N4" s="398">
        <f>VLOOKUP($A4,'ANNEX 2_310 MUN ALFABÈTIC'!$A$4:$Q$313,15,0)</f>
        <v>396.30652990847625</v>
      </c>
      <c r="O4" s="400">
        <f>VLOOKUP($A4,'ANNEX 2_310 MUN ALFABÈTIC'!$A$4:$Q$313,16,0)</f>
        <v>96.770032291806913</v>
      </c>
      <c r="P4" s="401">
        <f>VLOOKUP($A4,'ANNEX 2_310 MUN ALFABÈTIC'!$A$4:$Q$313,17,0)</f>
        <v>113.80216828011947</v>
      </c>
      <c r="Q4" s="387">
        <f>VLOOKUP($A4,'ANNEX 2_310 MUN ALFABÈTIC'!$A$4:$R$313,18,0)</f>
        <v>40</v>
      </c>
    </row>
    <row r="5" spans="1:17" ht="15" customHeight="1">
      <c r="A5" s="408" t="s">
        <v>94</v>
      </c>
      <c r="B5" s="409" t="s">
        <v>95</v>
      </c>
      <c r="C5" s="410">
        <f>VLOOKUP($A5,'ANNEX 2_310 MUN ALFABÈTIC'!$A$4:$Q$313,4,0)</f>
        <v>72</v>
      </c>
      <c r="D5" s="391">
        <f>VLOOKUP($A5,'ANNEX 2_310 MUN ALFABÈTIC'!$A$4:$Q$313,5,0)</f>
        <v>2.7777777777777799</v>
      </c>
      <c r="E5" s="392">
        <f>VLOOKUP($A5,'ANNEX 2_310 MUN ALFABÈTIC'!$A$4:$Q$313,6,0)</f>
        <v>14755.370048341614</v>
      </c>
      <c r="F5" s="393">
        <f>VLOOKUP($A5,'ANNEX 2_310 MUN ALFABÈTIC'!$A$4:$Q$313,7,0)</f>
        <v>17.25003291168829</v>
      </c>
      <c r="G5" s="394">
        <f>VLOOKUP($A5,'ANNEX 2_310 MUN ALFABÈTIC'!$A$4:$Q$313,8,0)</f>
        <v>5.5555555555555554</v>
      </c>
      <c r="H5" s="395">
        <f>VLOOKUP($A5,'ANNEX 2_310 MUN ALFABÈTIC'!$A$4:$Q$313,9,0)</f>
        <v>0</v>
      </c>
      <c r="I5" s="396">
        <f>VLOOKUP($A5,'ANNEX 2_310 MUN ALFABÈTIC'!$A$4:$Q$313,10,0)</f>
        <v>25.389043143459073</v>
      </c>
      <c r="J5" s="397">
        <f>VLOOKUP($A5,'ANNEX 2_310 MUN ALFABÈTIC'!$A$4:$Q$313,11,0)</f>
        <v>344.26777121346078</v>
      </c>
      <c r="K5" s="398">
        <f>VLOOKUP($A5,'ANNEX 2_310 MUN ALFABÈTIC'!$A$4:$Q$313,12,0)</f>
        <v>96.922370897923102</v>
      </c>
      <c r="L5" s="398">
        <f>VLOOKUP($A5,'ANNEX 2_310 MUN ALFABÈTIC'!$A$4:$Q$313,13,0)</f>
        <v>133.75479941134316</v>
      </c>
      <c r="M5" s="399">
        <f>VLOOKUP($A5,'ANNEX 2_310 MUN ALFABÈTIC'!$A$4:$Q$313,14,0)</f>
        <v>52.238856425363409</v>
      </c>
      <c r="N5" s="398">
        <f>VLOOKUP($A5,'ANNEX 2_310 MUN ALFABÈTIC'!$A$4:$Q$313,15,0)</f>
        <v>3567</v>
      </c>
      <c r="O5" s="400">
        <f>VLOOKUP($A5,'ANNEX 2_310 MUN ALFABÈTIC'!$A$4:$Q$313,16,0)</f>
        <v>96.770032291806913</v>
      </c>
      <c r="P5" s="401">
        <f>VLOOKUP($A5,'ANNEX 2_310 MUN ALFABÈTIC'!$A$4:$Q$313,17,0)</f>
        <v>112.902463556783</v>
      </c>
      <c r="Q5" s="402">
        <f>VLOOKUP($A5,'ANNEX 2_310 MUN ALFABÈTIC'!$A$4:$R$313,18,0)</f>
        <v>47</v>
      </c>
    </row>
    <row r="6" spans="1:17" ht="15" customHeight="1">
      <c r="A6" s="388" t="s">
        <v>102</v>
      </c>
      <c r="B6" s="389" t="s">
        <v>605</v>
      </c>
      <c r="C6" s="390">
        <f>VLOOKUP($A6,'ANNEX 2_310 MUN ALFABÈTIC'!$A$4:$Q$313,4,0)</f>
        <v>2275</v>
      </c>
      <c r="D6" s="391">
        <f>VLOOKUP($A6,'ANNEX 2_310 MUN ALFABÈTIC'!$A$4:$Q$313,5,0)</f>
        <v>6.4569536423841098</v>
      </c>
      <c r="E6" s="392">
        <f>VLOOKUP($A6,'ANNEX 2_310 MUN ALFABÈTIC'!$A$4:$Q$313,6,0)</f>
        <v>16625</v>
      </c>
      <c r="F6" s="403">
        <f>VLOOKUP($A6,'ANNEX 2_310 MUN ALFABÈTIC'!$A$4:$Q$313,7,0)</f>
        <v>20.33105858461829</v>
      </c>
      <c r="G6" s="394">
        <f>VLOOKUP($A6,'ANNEX 2_310 MUN ALFABÈTIC'!$A$4:$Q$313,8,0)</f>
        <v>2.0219780219780223</v>
      </c>
      <c r="H6" s="395">
        <f>VLOOKUP($A6,'ANNEX 2_310 MUN ALFABÈTIC'!$A$4:$Q$313,9,0)</f>
        <v>3.3</v>
      </c>
      <c r="I6" s="396">
        <f>VLOOKUP($A6,'ANNEX 2_310 MUN ALFABÈTIC'!$A$4:$Q$313,10,0)</f>
        <v>18.70967741935484</v>
      </c>
      <c r="J6" s="397">
        <f>VLOOKUP($A6,'ANNEX 2_310 MUN ALFABÈTIC'!$A$4:$Q$313,11,0)</f>
        <v>148.10379901205866</v>
      </c>
      <c r="K6" s="398">
        <f>VLOOKUP($A6,'ANNEX 2_310 MUN ALFABÈTIC'!$A$4:$Q$313,12,0)</f>
        <v>109.20325352050881</v>
      </c>
      <c r="L6" s="398">
        <f>VLOOKUP($A6,'ANNEX 2_310 MUN ALFABÈTIC'!$A$4:$Q$313,13,0)</f>
        <v>113.48522175267017</v>
      </c>
      <c r="M6" s="399">
        <f>VLOOKUP($A6,'ANNEX 2_310 MUN ALFABÈTIC'!$A$4:$Q$313,14,0)</f>
        <v>143.53067435712768</v>
      </c>
      <c r="N6" s="398">
        <f>VLOOKUP($A6,'ANNEX 2_310 MUN ALFABÈTIC'!$A$4:$Q$313,15,0)</f>
        <v>324.25079719784424</v>
      </c>
      <c r="O6" s="400">
        <f>VLOOKUP($A6,'ANNEX 2_310 MUN ALFABÈTIC'!$A$4:$Q$313,16,0)</f>
        <v>131.31699012132589</v>
      </c>
      <c r="P6" s="401">
        <f>VLOOKUP($A6,'ANNEX 2_310 MUN ALFABÈTIC'!$A$4:$Q$313,17,0)</f>
        <v>101.89192593202053</v>
      </c>
      <c r="Q6" s="402">
        <f>VLOOKUP($A6,'ANNEX 2_310 MUN ALFABÈTIC'!$A$4:$R$313,18,0)</f>
        <v>102</v>
      </c>
    </row>
    <row r="7" spans="1:17" ht="15" customHeight="1">
      <c r="A7" s="388" t="s">
        <v>105</v>
      </c>
      <c r="B7" s="389" t="s">
        <v>106</v>
      </c>
      <c r="C7" s="390">
        <f>VLOOKUP($A7,'ANNEX 2_310 MUN ALFABÈTIC'!$A$4:$Q$313,4,0)</f>
        <v>1667</v>
      </c>
      <c r="D7" s="391">
        <f>VLOOKUP($A7,'ANNEX 2_310 MUN ALFABÈTIC'!$A$4:$Q$313,5,0)</f>
        <v>12.8834355828221</v>
      </c>
      <c r="E7" s="392">
        <f>VLOOKUP($A7,'ANNEX 2_310 MUN ALFABÈTIC'!$A$4:$Q$313,6,0)</f>
        <v>13489</v>
      </c>
      <c r="F7" s="403">
        <f>VLOOKUP($A7,'ANNEX 2_310 MUN ALFABÈTIC'!$A$4:$Q$313,7,0)</f>
        <v>20.316768504731588</v>
      </c>
      <c r="G7" s="394">
        <f>VLOOKUP($A7,'ANNEX 2_310 MUN ALFABÈTIC'!$A$4:$Q$313,8,0)</f>
        <v>1.3197360527894422</v>
      </c>
      <c r="H7" s="395">
        <f>VLOOKUP($A7,'ANNEX 2_310 MUN ALFABÈTIC'!$A$4:$Q$313,9,0)</f>
        <v>5.0999999999999996</v>
      </c>
      <c r="I7" s="396">
        <f>VLOOKUP($A7,'ANNEX 2_310 MUN ALFABÈTIC'!$A$4:$Q$313,10,0)</f>
        <v>31.836734693877549</v>
      </c>
      <c r="J7" s="397">
        <f>VLOOKUP($A7,'ANNEX 2_310 MUN ALFABÈTIC'!$A$4:$Q$313,11,0)</f>
        <v>74.227045909780543</v>
      </c>
      <c r="K7" s="398">
        <f>VLOOKUP($A7,'ANNEX 2_310 MUN ALFABÈTIC'!$A$4:$Q$313,12,0)</f>
        <v>88.60407138274546</v>
      </c>
      <c r="L7" s="398">
        <f>VLOOKUP($A7,'ANNEX 2_310 MUN ALFABÈTIC'!$A$4:$Q$313,13,0)</f>
        <v>113.56504315165043</v>
      </c>
      <c r="M7" s="399">
        <f>VLOOKUP($A7,'ANNEX 2_310 MUN ALFABÈTIC'!$A$4:$Q$313,14,0)</f>
        <v>219.90447894212321</v>
      </c>
      <c r="N7" s="398">
        <f>VLOOKUP($A7,'ANNEX 2_310 MUN ALFABÈTIC'!$A$4:$Q$313,15,0)</f>
        <v>209.80933936331098</v>
      </c>
      <c r="O7" s="400">
        <f>VLOOKUP($A7,'ANNEX 2_310 MUN ALFABÈTIC'!$A$4:$Q$313,16,0)</f>
        <v>77.171812639538501</v>
      </c>
      <c r="P7" s="401">
        <f>VLOOKUP($A7,'ANNEX 2_310 MUN ALFABÈTIC'!$A$4:$Q$313,17,0)</f>
        <v>96.594174327451924</v>
      </c>
      <c r="Q7" s="402">
        <f>VLOOKUP($A7,'ANNEX 2_310 MUN ALFABÈTIC'!$A$4:$R$313,18,0)</f>
        <v>162</v>
      </c>
    </row>
    <row r="8" spans="1:17" ht="15" customHeight="1">
      <c r="A8" s="388" t="s">
        <v>111</v>
      </c>
      <c r="B8" s="389" t="s">
        <v>112</v>
      </c>
      <c r="C8" s="390">
        <f>VLOOKUP($A8,'ANNEX 2_310 MUN ALFABÈTIC'!$A$4:$Q$313,4,0)</f>
        <v>3549</v>
      </c>
      <c r="D8" s="391">
        <f>VLOOKUP($A8,'ANNEX 2_310 MUN ALFABÈTIC'!$A$4:$Q$313,5,0)</f>
        <v>10.7485604606526</v>
      </c>
      <c r="E8" s="392">
        <f>VLOOKUP($A8,'ANNEX 2_310 MUN ALFABÈTIC'!$A$4:$Q$313,6,0)</f>
        <v>13313</v>
      </c>
      <c r="F8" s="403">
        <f>VLOOKUP($A8,'ANNEX 2_310 MUN ALFABÈTIC'!$A$4:$Q$313,7,0)</f>
        <v>13.097187426140394</v>
      </c>
      <c r="G8" s="394">
        <f>VLOOKUP($A8,'ANNEX 2_310 MUN ALFABÈTIC'!$A$4:$Q$313,8,0)</f>
        <v>3.8884192730346578</v>
      </c>
      <c r="H8" s="395">
        <f>VLOOKUP($A8,'ANNEX 2_310 MUN ALFABÈTIC'!$A$4:$Q$313,9,0)</f>
        <v>21</v>
      </c>
      <c r="I8" s="396">
        <f>VLOOKUP($A8,'ANNEX 2_310 MUN ALFABÈTIC'!$A$4:$Q$313,10,0)</f>
        <v>32.894736842105267</v>
      </c>
      <c r="J8" s="397">
        <f>VLOOKUP($A8,'ANNEX 2_310 MUN ALFABÈTIC'!$A$4:$Q$313,11,0)</f>
        <v>88.969994445542198</v>
      </c>
      <c r="K8" s="398">
        <f>VLOOKUP($A8,'ANNEX 2_310 MUN ALFABÈTIC'!$A$4:$Q$313,12,0)</f>
        <v>87.447994834197516</v>
      </c>
      <c r="L8" s="398">
        <f>VLOOKUP($A8,'ANNEX 2_310 MUN ALFABÈTIC'!$A$4:$Q$313,13,0)</f>
        <v>176.16566189904981</v>
      </c>
      <c r="M8" s="399">
        <f>VLOOKUP($A8,'ANNEX 2_310 MUN ALFABÈTIC'!$A$4:$Q$313,14,0)</f>
        <v>74.635950665706403</v>
      </c>
      <c r="N8" s="398">
        <f>VLOOKUP($A8,'ANNEX 2_310 MUN ALFABÈTIC'!$A$4:$Q$313,15,0)</f>
        <v>50.953696702518378</v>
      </c>
      <c r="O8" s="400">
        <f>VLOOKUP($A8,'ANNEX 2_310 MUN ALFABÈTIC'!$A$4:$Q$313,16,0)</f>
        <v>74.689715155458629</v>
      </c>
      <c r="P8" s="401">
        <f>VLOOKUP($A8,'ANNEX 2_310 MUN ALFABÈTIC'!$A$4:$Q$313,17,0)</f>
        <v>91.509070409027075</v>
      </c>
      <c r="Q8" s="402">
        <f>VLOOKUP($A8,'ANNEX 2_310 MUN ALFABÈTIC'!$A$4:$R$313,18,0)</f>
        <v>246</v>
      </c>
    </row>
    <row r="9" spans="1:17" ht="15" customHeight="1">
      <c r="A9" s="408" t="s">
        <v>121</v>
      </c>
      <c r="B9" s="409" t="s">
        <v>122</v>
      </c>
      <c r="C9" s="410">
        <f>VLOOKUP($A9,'ANNEX 2_310 MUN ALFABÈTIC'!$A$4:$Q$313,4,0)</f>
        <v>188</v>
      </c>
      <c r="D9" s="391">
        <f>VLOOKUP($A9,'ANNEX 2_310 MUN ALFABÈTIC'!$A$4:$Q$313,5,0)</f>
        <v>2.5974025974026</v>
      </c>
      <c r="E9" s="392">
        <f>VLOOKUP($A9,'ANNEX 2_310 MUN ALFABÈTIC'!$A$4:$Q$313,6,0)</f>
        <v>14243</v>
      </c>
      <c r="F9" s="393">
        <f>VLOOKUP($A9,'ANNEX 2_310 MUN ALFABÈTIC'!$A$4:$Q$313,7,0)</f>
        <v>15.445975203398095</v>
      </c>
      <c r="G9" s="394">
        <f>VLOOKUP($A9,'ANNEX 2_310 MUN ALFABÈTIC'!$A$4:$Q$313,8,0)</f>
        <v>7.9787234042553195</v>
      </c>
      <c r="H9" s="395">
        <f>VLOOKUP($A9,'ANNEX 2_310 MUN ALFABÈTIC'!$A$4:$Q$313,9,0)</f>
        <v>2.1</v>
      </c>
      <c r="I9" s="396">
        <f>VLOOKUP($A9,'ANNEX 2_310 MUN ALFABÈTIC'!$A$4:$Q$313,10,0)</f>
        <v>25.389043143459073</v>
      </c>
      <c r="J9" s="397">
        <f>VLOOKUP($A9,'ANNEX 2_310 MUN ALFABÈTIC'!$A$4:$Q$313,11,0)</f>
        <v>368.17525532550661</v>
      </c>
      <c r="K9" s="398">
        <f>VLOOKUP($A9,'ANNEX 2_310 MUN ALFABÈTIC'!$A$4:$Q$313,12,0)</f>
        <v>93.556808414592894</v>
      </c>
      <c r="L9" s="398">
        <f>VLOOKUP($A9,'ANNEX 2_310 MUN ALFABÈTIC'!$A$4:$Q$313,13,0)</f>
        <v>149.37708118515803</v>
      </c>
      <c r="M9" s="399">
        <f>VLOOKUP($A9,'ANNEX 2_310 MUN ALFABÈTIC'!$A$4:$Q$313,14,0)</f>
        <v>36.37372225173452</v>
      </c>
      <c r="N9" s="398">
        <f>VLOOKUP($A9,'ANNEX 2_310 MUN ALFABÈTIC'!$A$4:$Q$313,15,0)</f>
        <v>509.53696702518374</v>
      </c>
      <c r="O9" s="400">
        <f>VLOOKUP($A9,'ANNEX 2_310 MUN ALFABÈTIC'!$A$4:$Q$313,16,0)</f>
        <v>96.770032291806913</v>
      </c>
      <c r="P9" s="401">
        <f>VLOOKUP($A9,'ANNEX 2_310 MUN ALFABÈTIC'!$A$4:$Q$313,17,0)</f>
        <v>99.548977499424808</v>
      </c>
      <c r="Q9" s="402">
        <f>VLOOKUP($A9,'ANNEX 2_310 MUN ALFABÈTIC'!$A$4:$R$313,18,0)</f>
        <v>122</v>
      </c>
    </row>
    <row r="10" spans="1:17" ht="15" customHeight="1">
      <c r="A10" s="388" t="s">
        <v>136</v>
      </c>
      <c r="B10" s="389" t="s">
        <v>137</v>
      </c>
      <c r="C10" s="390">
        <f>VLOOKUP($A10,'ANNEX 2_310 MUN ALFABÈTIC'!$A$4:$Q$313,4,0)</f>
        <v>5415</v>
      </c>
      <c r="D10" s="391">
        <f>VLOOKUP($A10,'ANNEX 2_310 MUN ALFABÈTIC'!$A$4:$Q$313,5,0)</f>
        <v>10.074773711137301</v>
      </c>
      <c r="E10" s="392">
        <f>VLOOKUP($A10,'ANNEX 2_310 MUN ALFABÈTIC'!$A$4:$Q$313,6,0)</f>
        <v>14718</v>
      </c>
      <c r="F10" s="403">
        <f>VLOOKUP($A10,'ANNEX 2_310 MUN ALFABÈTIC'!$A$4:$Q$313,7,0)</f>
        <v>17.147906746134218</v>
      </c>
      <c r="G10" s="394">
        <f>VLOOKUP($A10,'ANNEX 2_310 MUN ALFABÈTIC'!$A$4:$Q$313,8,0)</f>
        <v>3.9150507848568794</v>
      </c>
      <c r="H10" s="395">
        <f>VLOOKUP($A10,'ANNEX 2_310 MUN ALFABÈTIC'!$A$4:$Q$313,9,0)</f>
        <v>5.7</v>
      </c>
      <c r="I10" s="396">
        <f>VLOOKUP($A10,'ANNEX 2_310 MUN ALFABÈTIC'!$A$4:$Q$313,10,0)</f>
        <v>21.212121212121211</v>
      </c>
      <c r="J10" s="397">
        <f>VLOOKUP($A10,'ANNEX 2_310 MUN ALFABÈTIC'!$A$4:$Q$313,11,0)</f>
        <v>94.920183013607712</v>
      </c>
      <c r="K10" s="398">
        <f>VLOOKUP($A10,'ANNEX 2_310 MUN ALFABÈTIC'!$A$4:$Q$313,12,0)</f>
        <v>96.676901372321723</v>
      </c>
      <c r="L10" s="398">
        <f>VLOOKUP($A10,'ANNEX 2_310 MUN ALFABÈTIC'!$A$4:$Q$313,13,0)</f>
        <v>134.55139021339042</v>
      </c>
      <c r="M10" s="399">
        <f>VLOOKUP($A10,'ANNEX 2_310 MUN ALFABÈTIC'!$A$4:$Q$313,14,0)</f>
        <v>74.128251452657963</v>
      </c>
      <c r="N10" s="398">
        <f>VLOOKUP($A10,'ANNEX 2_310 MUN ALFABÈTIC'!$A$4:$Q$313,15,0)</f>
        <v>187.72414574612031</v>
      </c>
      <c r="O10" s="400">
        <f>VLOOKUP($A10,'ANNEX 2_310 MUN ALFABÈTIC'!$A$4:$Q$313,16,0)</f>
        <v>115.82521617152892</v>
      </c>
      <c r="P10" s="401">
        <f>VLOOKUP($A10,'ANNEX 2_310 MUN ALFABÈTIC'!$A$4:$Q$313,17,0)</f>
        <v>92.729990807265992</v>
      </c>
      <c r="Q10" s="402">
        <f>VLOOKUP($A10,'ANNEX 2_310 MUN ALFABÈTIC'!$A$4:$R$313,18,0)</f>
        <v>231</v>
      </c>
    </row>
    <row r="11" spans="1:17" ht="15" customHeight="1">
      <c r="A11" s="408" t="s">
        <v>143</v>
      </c>
      <c r="B11" s="409" t="s">
        <v>144</v>
      </c>
      <c r="C11" s="410">
        <f>VLOOKUP($A11,'ANNEX 2_310 MUN ALFABÈTIC'!$A$4:$Q$313,4,0)</f>
        <v>797</v>
      </c>
      <c r="D11" s="391">
        <f>VLOOKUP($A11,'ANNEX 2_310 MUN ALFABÈTIC'!$A$4:$Q$313,5,0)</f>
        <v>13.563829787233999</v>
      </c>
      <c r="E11" s="392">
        <f>VLOOKUP($A11,'ANNEX 2_310 MUN ALFABÈTIC'!$A$4:$Q$313,6,0)</f>
        <v>15023</v>
      </c>
      <c r="F11" s="393">
        <f>VLOOKUP($A11,'ANNEX 2_310 MUN ALFABÈTIC'!$A$4:$Q$313,7,0)</f>
        <v>17.267570332479732</v>
      </c>
      <c r="G11" s="394">
        <f>VLOOKUP($A11,'ANNEX 2_310 MUN ALFABÈTIC'!$A$4:$Q$313,8,0)</f>
        <v>4.3914680050188206</v>
      </c>
      <c r="H11" s="395">
        <f>VLOOKUP($A11,'ANNEX 2_310 MUN ALFABÈTIC'!$A$4:$Q$313,9,0)</f>
        <v>11.7</v>
      </c>
      <c r="I11" s="396">
        <f>VLOOKUP($A11,'ANNEX 2_310 MUN ALFABÈTIC'!$A$4:$Q$313,10,0)</f>
        <v>31.35593220338983</v>
      </c>
      <c r="J11" s="397">
        <f>VLOOKUP($A11,'ANNEX 2_310 MUN ALFABÈTIC'!$A$4:$Q$313,11,0)</f>
        <v>70.50363942062188</v>
      </c>
      <c r="K11" s="398">
        <f>VLOOKUP($A11,'ANNEX 2_310 MUN ALFABÈTIC'!$A$4:$Q$313,12,0)</f>
        <v>98.680329482021278</v>
      </c>
      <c r="L11" s="398">
        <f>VLOOKUP($A11,'ANNEX 2_310 MUN ALFABÈTIC'!$A$4:$Q$313,13,0)</f>
        <v>133.61895434715717</v>
      </c>
      <c r="M11" s="399">
        <f>VLOOKUP($A11,'ANNEX 2_310 MUN ALFABÈTIC'!$A$4:$Q$313,14,0)</f>
        <v>66.086299319070847</v>
      </c>
      <c r="N11" s="398">
        <f>VLOOKUP($A11,'ANNEX 2_310 MUN ALFABÈTIC'!$A$4:$Q$313,15,0)</f>
        <v>91.45535305580222</v>
      </c>
      <c r="O11" s="400">
        <f>VLOOKUP($A11,'ANNEX 2_310 MUN ALFABÈTIC'!$A$4:$Q$313,16,0)</f>
        <v>78.355142143884422</v>
      </c>
      <c r="P11" s="401">
        <f>VLOOKUP($A11,'ANNEX 2_310 MUN ALFABÈTIC'!$A$4:$Q$313,17,0)</f>
        <v>89.129709904653723</v>
      </c>
      <c r="Q11" s="402">
        <f>VLOOKUP($A11,'ANNEX 2_310 MUN ALFABÈTIC'!$A$4:$R$313,18,0)</f>
        <v>281</v>
      </c>
    </row>
    <row r="12" spans="1:17" ht="15" customHeight="1">
      <c r="A12" s="388" t="s">
        <v>166</v>
      </c>
      <c r="B12" s="389" t="s">
        <v>167</v>
      </c>
      <c r="C12" s="390">
        <f>VLOOKUP($A12,'ANNEX 2_310 MUN ALFABÈTIC'!$A$4:$Q$313,4,0)</f>
        <v>162</v>
      </c>
      <c r="D12" s="391">
        <f>VLOOKUP($A12,'ANNEX 2_310 MUN ALFABÈTIC'!$A$4:$Q$313,5,0)</f>
        <v>5.0632911392405093</v>
      </c>
      <c r="E12" s="392">
        <f>VLOOKUP($A12,'ANNEX 2_310 MUN ALFABÈTIC'!$A$4:$Q$313,6,0)</f>
        <v>15586</v>
      </c>
      <c r="F12" s="393">
        <f>VLOOKUP($A12,'ANNEX 2_310 MUN ALFABÈTIC'!$A$4:$Q$313,7,0)</f>
        <v>19.021950357419858</v>
      </c>
      <c r="G12" s="394">
        <f>VLOOKUP($A12,'ANNEX 2_310 MUN ALFABÈTIC'!$A$4:$Q$313,8,0)</f>
        <v>6.7901234567901234</v>
      </c>
      <c r="H12" s="395">
        <f>VLOOKUP($A12,'ANNEX 2_310 MUN ALFABÈTIC'!$A$4:$Q$313,9,0)</f>
        <v>2.5</v>
      </c>
      <c r="I12" s="396">
        <f>VLOOKUP($A12,'ANNEX 2_310 MUN ALFABÈTIC'!$A$4:$Q$313,10,0)</f>
        <v>25.389043143459073</v>
      </c>
      <c r="J12" s="397">
        <f>VLOOKUP($A12,'ANNEX 2_310 MUN ALFABÈTIC'!$A$4:$Q$313,11,0)</f>
        <v>188.86912448516256</v>
      </c>
      <c r="K12" s="398">
        <f>VLOOKUP($A12,'ANNEX 2_310 MUN ALFABÈTIC'!$A$4:$Q$313,12,0)</f>
        <v>102.37846071402407</v>
      </c>
      <c r="L12" s="398">
        <f>VLOOKUP($A12,'ANNEX 2_310 MUN ALFABÈTIC'!$A$4:$Q$313,13,0)</f>
        <v>121.29537973701738</v>
      </c>
      <c r="M12" s="399">
        <f>VLOOKUP($A12,'ANNEX 2_310 MUN ALFABÈTIC'!$A$4:$Q$313,14,0)</f>
        <v>42.740882529842786</v>
      </c>
      <c r="N12" s="398">
        <f>VLOOKUP($A12,'ANNEX 2_310 MUN ALFABÈTIC'!$A$4:$Q$313,15,0)</f>
        <v>428.01105230115434</v>
      </c>
      <c r="O12" s="400">
        <f>VLOOKUP($A12,'ANNEX 2_310 MUN ALFABÈTIC'!$A$4:$Q$313,16,0)</f>
        <v>96.770032291806913</v>
      </c>
      <c r="P12" s="401">
        <f>VLOOKUP($A12,'ANNEX 2_310 MUN ALFABÈTIC'!$A$4:$Q$313,17,0)</f>
        <v>93.351197763789713</v>
      </c>
      <c r="Q12" s="402">
        <f>VLOOKUP($A12,'ANNEX 2_310 MUN ALFABÈTIC'!$A$4:$R$313,18,0)</f>
        <v>221</v>
      </c>
    </row>
    <row r="13" spans="1:17" ht="15" customHeight="1">
      <c r="A13" s="388" t="s">
        <v>172</v>
      </c>
      <c r="B13" s="389" t="s">
        <v>173</v>
      </c>
      <c r="C13" s="390">
        <f>VLOOKUP($A13,'ANNEX 2_310 MUN ALFABÈTIC'!$A$4:$Q$313,4,0)</f>
        <v>653</v>
      </c>
      <c r="D13" s="391">
        <f>VLOOKUP($A13,'ANNEX 2_310 MUN ALFABÈTIC'!$A$4:$Q$313,5,0)</f>
        <v>4.1297935103244798</v>
      </c>
      <c r="E13" s="392">
        <f>VLOOKUP($A13,'ANNEX 2_310 MUN ALFABÈTIC'!$A$4:$Q$313,6,0)</f>
        <v>18610</v>
      </c>
      <c r="F13" s="393">
        <f>VLOOKUP($A13,'ANNEX 2_310 MUN ALFABÈTIC'!$A$4:$Q$313,7,0)</f>
        <v>12.699769206015135</v>
      </c>
      <c r="G13" s="394">
        <f>VLOOKUP($A13,'ANNEX 2_310 MUN ALFABÈTIC'!$A$4:$Q$313,8,0)</f>
        <v>1.8376722817764166</v>
      </c>
      <c r="H13" s="395">
        <f>VLOOKUP($A13,'ANNEX 2_310 MUN ALFABÈTIC'!$A$4:$Q$313,9,0)</f>
        <v>1.2</v>
      </c>
      <c r="I13" s="396">
        <f>VLOOKUP($A13,'ANNEX 2_310 MUN ALFABÈTIC'!$A$4:$Q$313,10,0)</f>
        <v>8.0459770114942533</v>
      </c>
      <c r="J13" s="397">
        <f>VLOOKUP($A13,'ANNEX 2_310 MUN ALFABÈTIC'!$A$4:$Q$313,11,0)</f>
        <v>231.56106039953059</v>
      </c>
      <c r="K13" s="398">
        <f>VLOOKUP($A13,'ANNEX 2_310 MUN ALFABÈTIC'!$A$4:$Q$313,12,0)</f>
        <v>122.24195777543872</v>
      </c>
      <c r="L13" s="398">
        <f>VLOOKUP($A13,'ANNEX 2_310 MUN ALFABÈTIC'!$A$4:$Q$313,13,0)</f>
        <v>181.67847419220141</v>
      </c>
      <c r="M13" s="399">
        <f>VLOOKUP($A13,'ANNEX 2_310 MUN ALFABÈTIC'!$A$4:$Q$313,14,0)</f>
        <v>157.92580206371437</v>
      </c>
      <c r="N13" s="398">
        <f>VLOOKUP($A13,'ANNEX 2_310 MUN ALFABÈTIC'!$A$4:$Q$313,15,0)</f>
        <v>891.68969229407162</v>
      </c>
      <c r="O13" s="400">
        <f>VLOOKUP($A13,'ANNEX 2_310 MUN ALFABÈTIC'!$A$4:$Q$313,16,0)</f>
        <v>305.35738808857622</v>
      </c>
      <c r="P13" s="401">
        <f>VLOOKUP($A13,'ANNEX 2_310 MUN ALFABÈTIC'!$A$4:$Q$313,17,0)</f>
        <v>128.24378000173073</v>
      </c>
      <c r="Q13" s="402">
        <f>VLOOKUP($A13,'ANNEX 2_310 MUN ALFABÈTIC'!$A$4:$R$313,18,0)</f>
        <v>10</v>
      </c>
    </row>
    <row r="14" spans="1:17" ht="15" customHeight="1">
      <c r="A14" s="388" t="s">
        <v>188</v>
      </c>
      <c r="B14" s="389" t="s">
        <v>189</v>
      </c>
      <c r="C14" s="390">
        <f>VLOOKUP($A14,'ANNEX 2_310 MUN ALFABÈTIC'!$A$4:$Q$313,4,0)</f>
        <v>342</v>
      </c>
      <c r="D14" s="391">
        <f>VLOOKUP($A14,'ANNEX 2_310 MUN ALFABÈTIC'!$A$4:$Q$313,5,0)</f>
        <v>4.19161676646707</v>
      </c>
      <c r="E14" s="392">
        <f>VLOOKUP($A14,'ANNEX 2_310 MUN ALFABÈTIC'!$A$4:$Q$313,6,0)</f>
        <v>16412</v>
      </c>
      <c r="F14" s="393">
        <f>VLOOKUP($A14,'ANNEX 2_310 MUN ALFABÈTIC'!$A$4:$Q$313,7,0)</f>
        <v>15.925343226803784</v>
      </c>
      <c r="G14" s="394">
        <f>VLOOKUP($A14,'ANNEX 2_310 MUN ALFABÈTIC'!$A$4:$Q$313,8,0)</f>
        <v>2.9239766081871341</v>
      </c>
      <c r="H14" s="395">
        <f>VLOOKUP($A14,'ANNEX 2_310 MUN ALFABÈTIC'!$A$4:$Q$313,9,0)</f>
        <v>0.3</v>
      </c>
      <c r="I14" s="396">
        <f>VLOOKUP($A14,'ANNEX 2_310 MUN ALFABÈTIC'!$A$4:$Q$313,10,0)</f>
        <v>25.389043143459073</v>
      </c>
      <c r="J14" s="397">
        <f>VLOOKUP($A14,'ANNEX 2_310 MUN ALFABÈTIC'!$A$4:$Q$313,11,0)</f>
        <v>228.14570552638071</v>
      </c>
      <c r="K14" s="398">
        <f>VLOOKUP($A14,'ANNEX 2_310 MUN ALFABÈTIC'!$A$4:$Q$313,12,0)</f>
        <v>107.80413815209567</v>
      </c>
      <c r="L14" s="398">
        <f>VLOOKUP($A14,'ANNEX 2_310 MUN ALFABÈTIC'!$A$4:$Q$313,13,0)</f>
        <v>144.88068854042558</v>
      </c>
      <c r="M14" s="399">
        <f>VLOOKUP($A14,'ANNEX 2_310 MUN ALFABÈTIC'!$A$4:$Q$313,14,0)</f>
        <v>99.253827208190486</v>
      </c>
      <c r="N14" s="398">
        <f>VLOOKUP($A14,'ANNEX 2_310 MUN ALFABÈTIC'!$A$4:$Q$313,15,0)</f>
        <v>3566.7587691762865</v>
      </c>
      <c r="O14" s="400">
        <f>VLOOKUP($A14,'ANNEX 2_310 MUN ALFABÈTIC'!$A$4:$Q$313,16,0)</f>
        <v>96.770032291806913</v>
      </c>
      <c r="P14" s="401">
        <f>VLOOKUP($A14,'ANNEX 2_310 MUN ALFABÈTIC'!$A$4:$Q$313,17,0)</f>
        <v>116.43564385038155</v>
      </c>
      <c r="Q14" s="402">
        <f>VLOOKUP($A14,'ANNEX 2_310 MUN ALFABÈTIC'!$A$4:$R$313,18,0)</f>
        <v>32</v>
      </c>
    </row>
    <row r="15" spans="1:17" ht="15" customHeight="1">
      <c r="A15" s="408" t="s">
        <v>341</v>
      </c>
      <c r="B15" s="407" t="s">
        <v>619</v>
      </c>
      <c r="C15" s="390">
        <f>VLOOKUP($A15,'ANNEX 2_310 MUN ALFABÈTIC'!$A$4:$Q$313,4,0)</f>
        <v>3189</v>
      </c>
      <c r="D15" s="391">
        <f>VLOOKUP($A15,'ANNEX 2_310 MUN ALFABÈTIC'!$A$4:$Q$313,5,0)</f>
        <v>11.480362537764401</v>
      </c>
      <c r="E15" s="392">
        <f>VLOOKUP($A15,'ANNEX 2_310 MUN ALFABÈTIC'!$A$4:$Q$313,6,0)</f>
        <v>14873</v>
      </c>
      <c r="F15" s="403">
        <f>VLOOKUP($A15,'ANNEX 2_310 MUN ALFABÈTIC'!$A$4:$Q$313,7,0)</f>
        <v>19.288488918612209</v>
      </c>
      <c r="G15" s="394">
        <f>VLOOKUP($A15,'ANNEX 2_310 MUN ALFABÈTIC'!$A$4:$Q$313,8,0)</f>
        <v>2.0068987143305113</v>
      </c>
      <c r="H15" s="395">
        <f>VLOOKUP($A15,'ANNEX 2_310 MUN ALFABÈTIC'!$A$4:$Q$313,9,0)</f>
        <v>8</v>
      </c>
      <c r="I15" s="396">
        <f>VLOOKUP($A15,'ANNEX 2_310 MUN ALFABÈTIC'!$A$4:$Q$313,10,0)</f>
        <v>26.337448559670783</v>
      </c>
      <c r="J15" s="397">
        <f>VLOOKUP($A15,'ANNEX 2_310 MUN ALFABÈTIC'!$A$4:$Q$313,11,0)</f>
        <v>83.29870780091747</v>
      </c>
      <c r="K15" s="398">
        <f>VLOOKUP($A15,'ANNEX 2_310 MUN ALFABÈTIC'!$A$4:$Q$313,12,0)</f>
        <v>97.695036969054286</v>
      </c>
      <c r="L15" s="398">
        <f>VLOOKUP($A15,'ANNEX 2_310 MUN ALFABÈTIC'!$A$4:$Q$313,13,0)</f>
        <v>119.61925590322197</v>
      </c>
      <c r="M15" s="399">
        <f>VLOOKUP($A15,'ANNEX 2_310 MUN ALFABÈTIC'!$A$4:$Q$313,14,0)</f>
        <v>144.60912599000338</v>
      </c>
      <c r="N15" s="398">
        <f>VLOOKUP($A15,'ANNEX 2_310 MUN ALFABÈTIC'!$A$4:$Q$313,15,0)</f>
        <v>133.75345384411074</v>
      </c>
      <c r="O15" s="400">
        <f>VLOOKUP($A15,'ANNEX 2_310 MUN ALFABÈTIC'!$A$4:$Q$313,16,0)</f>
        <v>93.285365865421724</v>
      </c>
      <c r="P15" s="401">
        <f>VLOOKUP($A15,'ANNEX 2_310 MUN ALFABÈTIC'!$A$4:$Q$313,17,0)</f>
        <v>94.727905429294239</v>
      </c>
      <c r="Q15" s="402">
        <f>VLOOKUP($A15,'ANNEX 2_310 MUN ALFABÈTIC'!$A$4:$R$313,18,0)</f>
        <v>193</v>
      </c>
    </row>
    <row r="16" spans="1:17" ht="15" customHeight="1">
      <c r="A16" s="388" t="s">
        <v>240</v>
      </c>
      <c r="B16" s="389" t="s">
        <v>34</v>
      </c>
      <c r="C16" s="390">
        <f>VLOOKUP($A16,'ANNEX 2_310 MUN ALFABÈTIC'!$A$4:$Q$313,4,0)</f>
        <v>41287</v>
      </c>
      <c r="D16" s="391">
        <f>VLOOKUP($A16,'ANNEX 2_310 MUN ALFABÈTIC'!$A$4:$Q$313,5,0)</f>
        <v>11.170716314294699</v>
      </c>
      <c r="E16" s="392">
        <f>VLOOKUP($A16,'ANNEX 2_310 MUN ALFABÈTIC'!$A$4:$Q$313,6,0)</f>
        <v>14868</v>
      </c>
      <c r="F16" s="403">
        <f>VLOOKUP($A16,'ANNEX 2_310 MUN ALFABÈTIC'!$A$4:$Q$313,7,0)</f>
        <v>16.86248071203978</v>
      </c>
      <c r="G16" s="394">
        <f>VLOOKUP($A16,'ANNEX 2_310 MUN ALFABÈTIC'!$A$4:$Q$313,8,0)</f>
        <v>3.6694358999200718</v>
      </c>
      <c r="H16" s="395">
        <f>VLOOKUP($A16,'ANNEX 2_310 MUN ALFABÈTIC'!$A$4:$Q$313,9,0)</f>
        <v>11.9</v>
      </c>
      <c r="I16" s="396">
        <f>VLOOKUP($A16,'ANNEX 2_310 MUN ALFABÈTIC'!$A$4:$Q$313,10,0)</f>
        <v>24.744976816074189</v>
      </c>
      <c r="J16" s="397">
        <f>VLOOKUP($A16,'ANNEX 2_310 MUN ALFABÈTIC'!$A$4:$Q$313,11,0)</f>
        <v>85.607702995563486</v>
      </c>
      <c r="K16" s="398">
        <f>VLOOKUP($A16,'ANNEX 2_310 MUN ALFABÈTIC'!$A$4:$Q$313,12,0)</f>
        <v>97.662193885288715</v>
      </c>
      <c r="L16" s="398">
        <f>VLOOKUP($A16,'ANNEX 2_310 MUN ALFABÈTIC'!$A$4:$Q$313,13,0)</f>
        <v>136.82890028716506</v>
      </c>
      <c r="M16" s="399">
        <f>VLOOKUP($A16,'ANNEX 2_310 MUN ALFABÈTIC'!$A$4:$Q$313,14,0)</f>
        <v>79.090050063585579</v>
      </c>
      <c r="N16" s="398">
        <f>VLOOKUP($A16,'ANNEX 2_310 MUN ALFABÈTIC'!$A$4:$Q$313,15,0)</f>
        <v>89.918288298561833</v>
      </c>
      <c r="O16" s="400">
        <f>VLOOKUP($A16,'ANNEX 2_310 MUN ALFABÈTIC'!$A$4:$Q$313,16,0)</f>
        <v>99.28877861201417</v>
      </c>
      <c r="P16" s="401">
        <f>VLOOKUP($A16,'ANNEX 2_310 MUN ALFABÈTIC'!$A$4:$Q$313,17,0)</f>
        <v>91.856826349313863</v>
      </c>
      <c r="Q16" s="402">
        <f>VLOOKUP($A16,'ANNEX 2_310 MUN ALFABÈTIC'!$A$4:$R$313,18,0)</f>
        <v>239</v>
      </c>
    </row>
    <row r="17" spans="1:17" ht="15" customHeight="1">
      <c r="A17" s="388" t="s">
        <v>241</v>
      </c>
      <c r="B17" s="389" t="s">
        <v>242</v>
      </c>
      <c r="C17" s="390">
        <f>VLOOKUP($A17,'ANNEX 2_310 MUN ALFABÈTIC'!$A$4:$Q$313,4,0)</f>
        <v>829</v>
      </c>
      <c r="D17" s="391">
        <f>VLOOKUP($A17,'ANNEX 2_310 MUN ALFABÈTIC'!$A$4:$Q$313,5,0)</f>
        <v>7.0796460176991207</v>
      </c>
      <c r="E17" s="392">
        <f>VLOOKUP($A17,'ANNEX 2_310 MUN ALFABÈTIC'!$A$4:$Q$313,6,0)</f>
        <v>16375</v>
      </c>
      <c r="F17" s="393">
        <f>VLOOKUP($A17,'ANNEX 2_310 MUN ALFABÈTIC'!$A$4:$Q$313,7,0)</f>
        <v>16.48790793599338</v>
      </c>
      <c r="G17" s="394">
        <f>VLOOKUP($A17,'ANNEX 2_310 MUN ALFABÈTIC'!$A$4:$Q$313,8,0)</f>
        <v>2.7744270205066344</v>
      </c>
      <c r="H17" s="395">
        <f>VLOOKUP($A17,'ANNEX 2_310 MUN ALFABÈTIC'!$A$4:$Q$313,9,0)</f>
        <v>2</v>
      </c>
      <c r="I17" s="396">
        <f>VLOOKUP($A17,'ANNEX 2_310 MUN ALFABÈTIC'!$A$4:$Q$313,10,0)</f>
        <v>10.416666666666668</v>
      </c>
      <c r="J17" s="397">
        <f>VLOOKUP($A17,'ANNEX 2_310 MUN ALFABÈTIC'!$A$4:$Q$313,11,0)</f>
        <v>135.07728523305926</v>
      </c>
      <c r="K17" s="398">
        <f>VLOOKUP($A17,'ANNEX 2_310 MUN ALFABÈTIC'!$A$4:$Q$313,12,0)</f>
        <v>107.56109933223047</v>
      </c>
      <c r="L17" s="398">
        <f>VLOOKUP($A17,'ANNEX 2_310 MUN ALFABÈTIC'!$A$4:$Q$313,13,0)</f>
        <v>139.93738325679971</v>
      </c>
      <c r="M17" s="399">
        <f>VLOOKUP($A17,'ANNEX 2_310 MUN ALFABÈTIC'!$A$4:$Q$313,14,0)</f>
        <v>104.60389366334846</v>
      </c>
      <c r="N17" s="398">
        <f>VLOOKUP($A17,'ANNEX 2_310 MUN ALFABÈTIC'!$A$4:$Q$313,15,0)</f>
        <v>535.01381537644295</v>
      </c>
      <c r="O17" s="400">
        <f>VLOOKUP($A17,'ANNEX 2_310 MUN ALFABÈTIC'!$A$4:$Q$313,16,0)</f>
        <v>235.86225838565886</v>
      </c>
      <c r="P17" s="401">
        <f>VLOOKUP($A17,'ANNEX 2_310 MUN ALFABÈTIC'!$A$4:$Q$313,17,0)</f>
        <v>107.96284499083511</v>
      </c>
      <c r="Q17" s="402">
        <f>VLOOKUP($A17,'ANNEX 2_310 MUN ALFABÈTIC'!$A$4:$R$313,18,0)</f>
        <v>64</v>
      </c>
    </row>
    <row r="18" spans="1:17" ht="15" customHeight="1">
      <c r="A18" s="404" t="s">
        <v>243</v>
      </c>
      <c r="B18" s="413" t="s">
        <v>613</v>
      </c>
      <c r="C18" s="390">
        <f>VLOOKUP($A18,'ANNEX 2_310 MUN ALFABÈTIC'!$A$4:$Q$313,4,0)</f>
        <v>946</v>
      </c>
      <c r="D18" s="391">
        <f>VLOOKUP($A18,'ANNEX 2_310 MUN ALFABÈTIC'!$A$4:$Q$313,5,0)</f>
        <v>9.0909090909090899</v>
      </c>
      <c r="E18" s="392">
        <f>VLOOKUP($A18,'ANNEX 2_310 MUN ALFABÈTIC'!$A$4:$Q$313,6,0)</f>
        <v>15198</v>
      </c>
      <c r="F18" s="393">
        <f>VLOOKUP($A18,'ANNEX 2_310 MUN ALFABÈTIC'!$A$4:$Q$313,7,0)</f>
        <v>19.62794878124426</v>
      </c>
      <c r="G18" s="394">
        <f>VLOOKUP($A18,'ANNEX 2_310 MUN ALFABÈTIC'!$A$4:$Q$313,8,0)</f>
        <v>3.6997885835095139</v>
      </c>
      <c r="H18" s="395">
        <f>VLOOKUP($A18,'ANNEX 2_310 MUN ALFABÈTIC'!$A$4:$Q$313,9,0)</f>
        <v>11.4</v>
      </c>
      <c r="I18" s="396">
        <f>VLOOKUP($A18,'ANNEX 2_310 MUN ALFABÈTIC'!$A$4:$Q$313,10,0)</f>
        <v>23.239436619718308</v>
      </c>
      <c r="J18" s="397">
        <f>VLOOKUP($A18,'ANNEX 2_310 MUN ALFABÈTIC'!$A$4:$Q$313,11,0)</f>
        <v>105.192930093002</v>
      </c>
      <c r="K18" s="398">
        <f>VLOOKUP($A18,'ANNEX 2_310 MUN ALFABÈTIC'!$A$4:$Q$313,12,0)</f>
        <v>99.829837413816108</v>
      </c>
      <c r="L18" s="398">
        <f>VLOOKUP($A18,'ANNEX 2_310 MUN ALFABÈTIC'!$A$4:$Q$313,13,0)</f>
        <v>117.5504744615332</v>
      </c>
      <c r="M18" s="399">
        <f>VLOOKUP($A18,'ANNEX 2_310 MUN ALFABÈTIC'!$A$4:$Q$313,14,0)</f>
        <v>78.441203457767898</v>
      </c>
      <c r="N18" s="398">
        <f>VLOOKUP($A18,'ANNEX 2_310 MUN ALFABÈTIC'!$A$4:$Q$313,15,0)</f>
        <v>93.862072873060157</v>
      </c>
      <c r="O18" s="400">
        <f>VLOOKUP($A18,'ANNEX 2_310 MUN ALFABÈTIC'!$A$4:$Q$313,16,0)</f>
        <v>105.7210880390264</v>
      </c>
      <c r="P18" s="401">
        <f>VLOOKUP($A18,'ANNEX 2_310 MUN ALFABÈTIC'!$A$4:$Q$313,17,0)</f>
        <v>91.407042782291597</v>
      </c>
      <c r="Q18" s="402">
        <f>VLOOKUP($A18,'ANNEX 2_310 MUN ALFABÈTIC'!$A$4:$R$313,18,0)</f>
        <v>247</v>
      </c>
    </row>
    <row r="19" spans="1:17" ht="15" customHeight="1">
      <c r="A19" s="388" t="s">
        <v>265</v>
      </c>
      <c r="B19" s="389" t="s">
        <v>266</v>
      </c>
      <c r="C19" s="390">
        <f>VLOOKUP($A19,'ANNEX 2_310 MUN ALFABÈTIC'!$A$4:$Q$313,4,0)</f>
        <v>9819</v>
      </c>
      <c r="D19" s="391">
        <f>VLOOKUP($A19,'ANNEX 2_310 MUN ALFABÈTIC'!$A$4:$Q$313,5,0)</f>
        <v>9.7181155135028607</v>
      </c>
      <c r="E19" s="392">
        <f>VLOOKUP($A19,'ANNEX 2_310 MUN ALFABÈTIC'!$A$4:$Q$313,6,0)</f>
        <v>14569</v>
      </c>
      <c r="F19" s="403">
        <f>VLOOKUP($A19,'ANNEX 2_310 MUN ALFABÈTIC'!$A$4:$Q$313,7,0)</f>
        <v>20.546909547473081</v>
      </c>
      <c r="G19" s="394">
        <f>VLOOKUP($A19,'ANNEX 2_310 MUN ALFABÈTIC'!$A$4:$Q$313,8,0)</f>
        <v>2.1692636724717387</v>
      </c>
      <c r="H19" s="395">
        <f>VLOOKUP($A19,'ANNEX 2_310 MUN ALFABÈTIC'!$A$4:$Q$313,9,0)</f>
        <v>5.2</v>
      </c>
      <c r="I19" s="396">
        <f>VLOOKUP($A19,'ANNEX 2_310 MUN ALFABÈTIC'!$A$4:$Q$313,10,0)</f>
        <v>27.528466175485601</v>
      </c>
      <c r="J19" s="397">
        <f>VLOOKUP($A19,'ANNEX 2_310 MUN ALFABÈTIC'!$A$4:$Q$313,11,0)</f>
        <v>98.403786531771885</v>
      </c>
      <c r="K19" s="398">
        <f>VLOOKUP($A19,'ANNEX 2_310 MUN ALFABÈTIC'!$A$4:$Q$313,12,0)</f>
        <v>95.69817747610783</v>
      </c>
      <c r="L19" s="398">
        <f>VLOOKUP($A19,'ANNEX 2_310 MUN ALFABÈTIC'!$A$4:$Q$313,13,0)</f>
        <v>112.29302813695845</v>
      </c>
      <c r="M19" s="399">
        <f>VLOOKUP($A19,'ANNEX 2_310 MUN ALFABÈTIC'!$A$4:$Q$313,14,0)</f>
        <v>133.78542807528513</v>
      </c>
      <c r="N19" s="398">
        <f>VLOOKUP($A19,'ANNEX 2_310 MUN ALFABÈTIC'!$A$4:$Q$313,15,0)</f>
        <v>205.77454437555497</v>
      </c>
      <c r="O19" s="400">
        <f>VLOOKUP($A19,'ANNEX 2_310 MUN ALFABÈTIC'!$A$4:$Q$313,16,0)</f>
        <v>89.249379503697455</v>
      </c>
      <c r="P19" s="401">
        <f>VLOOKUP($A19,'ANNEX 2_310 MUN ALFABÈTIC'!$A$4:$Q$313,17,0)</f>
        <v>93.281803218592785</v>
      </c>
      <c r="Q19" s="402">
        <f>VLOOKUP($A19,'ANNEX 2_310 MUN ALFABÈTIC'!$A$4:$R$313,18,0)</f>
        <v>224</v>
      </c>
    </row>
    <row r="20" spans="1:17" ht="15" customHeight="1">
      <c r="A20" s="411" t="s">
        <v>288</v>
      </c>
      <c r="B20" s="412" t="s">
        <v>289</v>
      </c>
      <c r="C20" s="410">
        <f>VLOOKUP($A20,'ANNEX 2_310 MUN ALFABÈTIC'!$A$4:$Q$313,4,0)</f>
        <v>197</v>
      </c>
      <c r="D20" s="391">
        <f>VLOOKUP($A20,'ANNEX 2_310 MUN ALFABÈTIC'!$A$4:$Q$313,5,0)</f>
        <v>1.16279069767442</v>
      </c>
      <c r="E20" s="392">
        <f>VLOOKUP($A20,'ANNEX 2_310 MUN ALFABÈTIC'!$A$4:$Q$313,6,0)</f>
        <v>15175</v>
      </c>
      <c r="F20" s="393">
        <f>VLOOKUP($A20,'ANNEX 2_310 MUN ALFABÈTIC'!$A$4:$Q$313,7,0)</f>
        <v>14.72779567016287</v>
      </c>
      <c r="G20" s="394">
        <f>VLOOKUP($A20,'ANNEX 2_310 MUN ALFABÈTIC'!$A$4:$Q$313,8,0)</f>
        <v>4.0609137055837561</v>
      </c>
      <c r="H20" s="395">
        <f>VLOOKUP($A20,'ANNEX 2_310 MUN ALFABÈTIC'!$A$4:$Q$313,9,0)</f>
        <v>9</v>
      </c>
      <c r="I20" s="396">
        <f>VLOOKUP($A20,'ANNEX 2_310 MUN ALFABÈTIC'!$A$4:$Q$313,10,0)</f>
        <v>25.389043143459073</v>
      </c>
      <c r="J20" s="397">
        <f>VLOOKUP($A20,'ANNEX 2_310 MUN ALFABÈTIC'!$A$4:$Q$313,11,0)</f>
        <v>822.41745345437823</v>
      </c>
      <c r="K20" s="398">
        <f>VLOOKUP($A20,'ANNEX 2_310 MUN ALFABÈTIC'!$A$4:$Q$313,12,0)</f>
        <v>99.678759228494499</v>
      </c>
      <c r="L20" s="398">
        <f>VLOOKUP($A20,'ANNEX 2_310 MUN ALFABÈTIC'!$A$4:$Q$313,13,0)</f>
        <v>156.66123726962459</v>
      </c>
      <c r="M20" s="399">
        <f>VLOOKUP($A20,'ANNEX 2_310 MUN ALFABÈTIC'!$A$4:$Q$313,14,0)</f>
        <v>71.465657748587446</v>
      </c>
      <c r="N20" s="398">
        <f>VLOOKUP($A20,'ANNEX 2_310 MUN ALFABÈTIC'!$A$4:$Q$313,15,0)</f>
        <v>118.89195897254288</v>
      </c>
      <c r="O20" s="400">
        <f>VLOOKUP($A20,'ANNEX 2_310 MUN ALFABÈTIC'!$A$4:$Q$313,16,0)</f>
        <v>96.770032291806913</v>
      </c>
      <c r="P20" s="401">
        <f>VLOOKUP($A20,'ANNEX 2_310 MUN ALFABÈTIC'!$A$4:$Q$313,17,0)</f>
        <v>116.74841354410319</v>
      </c>
      <c r="Q20" s="402">
        <f>VLOOKUP($A20,'ANNEX 2_310 MUN ALFABÈTIC'!$A$4:$R$313,18,0)</f>
        <v>28</v>
      </c>
    </row>
    <row r="21" spans="1:17" ht="15" customHeight="1">
      <c r="A21" s="388" t="s">
        <v>306</v>
      </c>
      <c r="B21" s="389" t="s">
        <v>307</v>
      </c>
      <c r="C21" s="390">
        <f>VLOOKUP($A21,'ANNEX 2_310 MUN ALFABÈTIC'!$A$4:$Q$313,4,0)</f>
        <v>3697</v>
      </c>
      <c r="D21" s="391">
        <f>VLOOKUP($A21,'ANNEX 2_310 MUN ALFABÈTIC'!$A$4:$Q$313,5,0)</f>
        <v>9.7600872410032693</v>
      </c>
      <c r="E21" s="392">
        <f>VLOOKUP($A21,'ANNEX 2_310 MUN ALFABÈTIC'!$A$4:$Q$313,6,0)</f>
        <v>14288</v>
      </c>
      <c r="F21" s="403">
        <f>VLOOKUP($A21,'ANNEX 2_310 MUN ALFABÈTIC'!$A$4:$Q$313,7,0)</f>
        <v>16.280000336680498</v>
      </c>
      <c r="G21" s="394">
        <f>VLOOKUP($A21,'ANNEX 2_310 MUN ALFABÈTIC'!$A$4:$Q$313,8,0)</f>
        <v>2.1368677305923724</v>
      </c>
      <c r="H21" s="395">
        <f>VLOOKUP($A21,'ANNEX 2_310 MUN ALFABÈTIC'!$A$4:$Q$313,9,0)</f>
        <v>4.3</v>
      </c>
      <c r="I21" s="396">
        <f>VLOOKUP($A21,'ANNEX 2_310 MUN ALFABÈTIC'!$A$4:$Q$313,10,0)</f>
        <v>25.276752767527675</v>
      </c>
      <c r="J21" s="397">
        <f>VLOOKUP($A21,'ANNEX 2_310 MUN ALFABÈTIC'!$A$4:$Q$313,11,0)</f>
        <v>97.980616450261905</v>
      </c>
      <c r="K21" s="398">
        <f>VLOOKUP($A21,'ANNEX 2_310 MUN ALFABÈTIC'!$A$4:$Q$313,12,0)</f>
        <v>93.852396168482997</v>
      </c>
      <c r="L21" s="398">
        <f>VLOOKUP($A21,'ANNEX 2_310 MUN ALFABÈTIC'!$A$4:$Q$313,13,0)</f>
        <v>141.72448674607276</v>
      </c>
      <c r="M21" s="399">
        <f>VLOOKUP($A21,'ANNEX 2_310 MUN ALFABÈTIC'!$A$4:$Q$313,14,0)</f>
        <v>135.8136794687542</v>
      </c>
      <c r="N21" s="398">
        <f>VLOOKUP($A21,'ANNEX 2_310 MUN ALFABÈTIC'!$A$4:$Q$313,15,0)</f>
        <v>248.84363505881069</v>
      </c>
      <c r="O21" s="400">
        <f>VLOOKUP($A21,'ANNEX 2_310 MUN ALFABÈTIC'!$A$4:$Q$313,16,0)</f>
        <v>97.199927041535219</v>
      </c>
      <c r="P21" s="401">
        <f>VLOOKUP($A21,'ANNEX 2_310 MUN ALFABÈTIC'!$A$4:$Q$313,17,0)</f>
        <v>96.577885911511444</v>
      </c>
      <c r="Q21" s="402">
        <f>VLOOKUP($A21,'ANNEX 2_310 MUN ALFABÈTIC'!$A$4:$R$313,18,0)</f>
        <v>163</v>
      </c>
    </row>
    <row r="22" spans="1:17" ht="15" customHeight="1">
      <c r="A22" s="388" t="s">
        <v>323</v>
      </c>
      <c r="B22" s="389" t="s">
        <v>324</v>
      </c>
      <c r="C22" s="390">
        <f>VLOOKUP($A22,'ANNEX 2_310 MUN ALFABÈTIC'!$A$4:$Q$313,4,0)</f>
        <v>164</v>
      </c>
      <c r="D22" s="391">
        <f>VLOOKUP($A22,'ANNEX 2_310 MUN ALFABÈTIC'!$A$4:$Q$313,5,0)</f>
        <v>8.6021505376344098</v>
      </c>
      <c r="E22" s="392">
        <f>VLOOKUP($A22,'ANNEX 2_310 MUN ALFABÈTIC'!$A$4:$Q$313,6,0)</f>
        <v>15760</v>
      </c>
      <c r="F22" s="393">
        <f>VLOOKUP($A22,'ANNEX 2_310 MUN ALFABÈTIC'!$A$4:$Q$313,7,0)</f>
        <v>15.937899344985235</v>
      </c>
      <c r="G22" s="394">
        <f>VLOOKUP($A22,'ANNEX 2_310 MUN ALFABÈTIC'!$A$4:$Q$313,8,0)</f>
        <v>1.8292682926829267</v>
      </c>
      <c r="H22" s="395">
        <f>VLOOKUP($A22,'ANNEX 2_310 MUN ALFABÈTIC'!$A$4:$Q$313,9,0)</f>
        <v>0.6</v>
      </c>
      <c r="I22" s="396">
        <f>VLOOKUP($A22,'ANNEX 2_310 MUN ALFABÈTIC'!$A$4:$Q$313,10,0)</f>
        <v>25.389043143459073</v>
      </c>
      <c r="J22" s="397">
        <f>VLOOKUP($A22,'ANNEX 2_310 MUN ALFABÈTIC'!$A$4:$Q$313,11,0)</f>
        <v>111.16980112101345</v>
      </c>
      <c r="K22" s="398">
        <f>VLOOKUP($A22,'ANNEX 2_310 MUN ALFABÈTIC'!$A$4:$Q$313,12,0)</f>
        <v>103.52140002906579</v>
      </c>
      <c r="L22" s="398">
        <f>VLOOKUP($A22,'ANNEX 2_310 MUN ALFABÈTIC'!$A$4:$Q$313,13,0)</f>
        <v>144.76654934252082</v>
      </c>
      <c r="M22" s="399">
        <f>VLOOKUP($A22,'ANNEX 2_310 MUN ALFABÈTIC'!$A$4:$Q$313,14,0)</f>
        <v>158.65134173628888</v>
      </c>
      <c r="N22" s="398">
        <f>VLOOKUP($A22,'ANNEX 2_310 MUN ALFABÈTIC'!$A$4:$Q$313,15,0)</f>
        <v>1783.3793845881432</v>
      </c>
      <c r="O22" s="400">
        <f>VLOOKUP($A22,'ANNEX 2_310 MUN ALFABÈTIC'!$A$4:$Q$313,16,0)</f>
        <v>96.770032291806913</v>
      </c>
      <c r="P22" s="401">
        <f>VLOOKUP($A22,'ANNEX 2_310 MUN ALFABÈTIC'!$A$4:$Q$313,17,0)</f>
        <v>108.12468980198426</v>
      </c>
      <c r="Q22" s="402">
        <f>VLOOKUP($A22,'ANNEX 2_310 MUN ALFABÈTIC'!$A$4:$R$313,18,0)</f>
        <v>62</v>
      </c>
    </row>
    <row r="23" spans="1:17" ht="15" customHeight="1">
      <c r="A23" s="404" t="s">
        <v>339</v>
      </c>
      <c r="B23" s="413" t="s">
        <v>340</v>
      </c>
      <c r="C23" s="390">
        <f>VLOOKUP($A23,'ANNEX 2_310 MUN ALFABÈTIC'!$A$4:$Q$313,4,0)</f>
        <v>17196</v>
      </c>
      <c r="D23" s="391">
        <f>VLOOKUP($A23,'ANNEX 2_310 MUN ALFABÈTIC'!$A$4:$Q$313,5,0)</f>
        <v>11.484659692018299</v>
      </c>
      <c r="E23" s="392">
        <f>VLOOKUP($A23,'ANNEX 2_310 MUN ALFABÈTIC'!$A$4:$Q$313,6,0)</f>
        <v>13550</v>
      </c>
      <c r="F23" s="403">
        <f>VLOOKUP($A23,'ANNEX 2_310 MUN ALFABÈTIC'!$A$4:$Q$313,7,0)</f>
        <v>20.890628957843994</v>
      </c>
      <c r="G23" s="394">
        <f>VLOOKUP($A23,'ANNEX 2_310 MUN ALFABÈTIC'!$A$4:$Q$313,8,0)</f>
        <v>2.6924866247964645</v>
      </c>
      <c r="H23" s="395">
        <f>VLOOKUP($A23,'ANNEX 2_310 MUN ALFABÈTIC'!$A$4:$Q$313,9,0)</f>
        <v>6.7</v>
      </c>
      <c r="I23" s="396">
        <f>VLOOKUP($A23,'ANNEX 2_310 MUN ALFABÈTIC'!$A$4:$Q$313,10,0)</f>
        <v>32.244897959183675</v>
      </c>
      <c r="J23" s="397">
        <f>VLOOKUP($A23,'ANNEX 2_310 MUN ALFABÈTIC'!$A$4:$Q$313,11,0)</f>
        <v>83.267540364861915</v>
      </c>
      <c r="K23" s="398">
        <f>VLOOKUP($A23,'ANNEX 2_310 MUN ALFABÈTIC'!$A$4:$Q$313,12,0)</f>
        <v>89.004757004685374</v>
      </c>
      <c r="L23" s="398">
        <f>VLOOKUP($A23,'ANNEX 2_310 MUN ALFABÈTIC'!$A$4:$Q$313,13,0)</f>
        <v>110.44543927317237</v>
      </c>
      <c r="M23" s="399">
        <f>VLOOKUP($A23,'ANNEX 2_310 MUN ALFABÈTIC'!$A$4:$Q$313,14,0)</f>
        <v>107.78730202670374</v>
      </c>
      <c r="N23" s="398">
        <f>VLOOKUP($A23,'ANNEX 2_310 MUN ALFABÈTIC'!$A$4:$Q$313,15,0)</f>
        <v>159.70561653028147</v>
      </c>
      <c r="O23" s="400">
        <f>VLOOKUP($A23,'ANNEX 2_310 MUN ALFABÈTIC'!$A$4:$Q$313,16,0)</f>
        <v>76.194954251696231</v>
      </c>
      <c r="P23" s="401">
        <f>VLOOKUP($A23,'ANNEX 2_310 MUN ALFABÈTIC'!$A$4:$Q$313,17,0)</f>
        <v>88.145484675256711</v>
      </c>
      <c r="Q23" s="402">
        <f>VLOOKUP($A23,'ANNEX 2_310 MUN ALFABÈTIC'!$A$4:$R$313,18,0)</f>
        <v>288</v>
      </c>
    </row>
    <row r="24" spans="1:17" ht="15" customHeight="1">
      <c r="A24" s="411" t="s">
        <v>345</v>
      </c>
      <c r="B24" s="414" t="s">
        <v>621</v>
      </c>
      <c r="C24" s="390">
        <f>VLOOKUP($A24,'ANNEX 2_310 MUN ALFABÈTIC'!$A$4:$Q$313,4,0)</f>
        <v>2311</v>
      </c>
      <c r="D24" s="391">
        <f>VLOOKUP($A24,'ANNEX 2_310 MUN ALFABÈTIC'!$A$4:$Q$313,5,0)</f>
        <v>8.1810269799825903</v>
      </c>
      <c r="E24" s="392">
        <f>VLOOKUP($A24,'ANNEX 2_310 MUN ALFABÈTIC'!$A$4:$Q$313,6,0)</f>
        <v>14893</v>
      </c>
      <c r="F24" s="403">
        <f>VLOOKUP($A24,'ANNEX 2_310 MUN ALFABÈTIC'!$A$4:$Q$313,7,0)</f>
        <v>16.356861080595227</v>
      </c>
      <c r="G24" s="394">
        <f>VLOOKUP($A24,'ANNEX 2_310 MUN ALFABÈTIC'!$A$4:$Q$313,8,0)</f>
        <v>3.4184335785374298</v>
      </c>
      <c r="H24" s="395">
        <f>VLOOKUP($A24,'ANNEX 2_310 MUN ALFABÈTIC'!$A$4:$Q$313,9,0)</f>
        <v>3.7</v>
      </c>
      <c r="I24" s="396">
        <f>VLOOKUP($A24,'ANNEX 2_310 MUN ALFABÈTIC'!$A$4:$Q$313,10,0)</f>
        <v>20.749279538904901</v>
      </c>
      <c r="J24" s="397">
        <f>VLOOKUP($A24,'ANNEX 2_310 MUN ALFABÈTIC'!$A$4:$Q$313,11,0)</f>
        <v>116.89233721166281</v>
      </c>
      <c r="K24" s="398">
        <f>VLOOKUP($A24,'ANNEX 2_310 MUN ALFABÈTIC'!$A$4:$Q$313,12,0)</f>
        <v>97.826409304116552</v>
      </c>
      <c r="L24" s="398">
        <f>VLOOKUP($A24,'ANNEX 2_310 MUN ALFABÈTIC'!$A$4:$Q$313,13,0)</f>
        <v>141.05852465049935</v>
      </c>
      <c r="M24" s="399">
        <f>VLOOKUP($A24,'ANNEX 2_310 MUN ALFABÈTIC'!$A$4:$Q$313,14,0)</f>
        <v>84.89732573770381</v>
      </c>
      <c r="N24" s="398">
        <f>VLOOKUP($A24,'ANNEX 2_310 MUN ALFABÈTIC'!$A$4:$Q$313,15,0)</f>
        <v>289.19665696023941</v>
      </c>
      <c r="O24" s="400">
        <f>VLOOKUP($A24,'ANNEX 2_310 MUN ALFABÈTIC'!$A$4:$Q$313,16,0)</f>
        <v>118.40885946155038</v>
      </c>
      <c r="P24" s="401">
        <f>VLOOKUP($A24,'ANNEX 2_310 MUN ALFABÈTIC'!$A$4:$Q$313,17,0)</f>
        <v>95.737518651899734</v>
      </c>
      <c r="Q24" s="402">
        <f>VLOOKUP($A24,'ANNEX 2_310 MUN ALFABÈTIC'!$A$4:$R$313,18,0)</f>
        <v>180</v>
      </c>
    </row>
    <row r="25" spans="1:17" ht="15" customHeight="1">
      <c r="A25" s="388" t="s">
        <v>352</v>
      </c>
      <c r="B25" s="389" t="s">
        <v>623</v>
      </c>
      <c r="C25" s="390">
        <f>VLOOKUP($A25,'ANNEX 2_310 MUN ALFABÈTIC'!$A$4:$Q$313,4,0)</f>
        <v>560</v>
      </c>
      <c r="D25" s="391">
        <f>VLOOKUP($A25,'ANNEX 2_310 MUN ALFABÈTIC'!$A$4:$Q$313,5,0)</f>
        <v>4.2553191489361701</v>
      </c>
      <c r="E25" s="392">
        <f>VLOOKUP($A25,'ANNEX 2_310 MUN ALFABÈTIC'!$A$4:$Q$313,6,0)</f>
        <v>15208</v>
      </c>
      <c r="F25" s="393">
        <f>VLOOKUP($A25,'ANNEX 2_310 MUN ALFABÈTIC'!$A$4:$Q$313,7,0)</f>
        <v>12.26433330591429</v>
      </c>
      <c r="G25" s="394">
        <f>VLOOKUP($A25,'ANNEX 2_310 MUN ALFABÈTIC'!$A$4:$Q$313,8,0)</f>
        <v>3.9285714285714284</v>
      </c>
      <c r="H25" s="395">
        <f>VLOOKUP($A25,'ANNEX 2_310 MUN ALFABÈTIC'!$A$4:$Q$313,9,0)</f>
        <v>2.2999999999999998</v>
      </c>
      <c r="I25" s="396">
        <f>VLOOKUP($A25,'ANNEX 2_310 MUN ALFABÈTIC'!$A$4:$Q$313,10,0)</f>
        <v>26.984126984126984</v>
      </c>
      <c r="J25" s="397">
        <f>VLOOKUP($A25,'ANNEX 2_310 MUN ALFABÈTIC'!$A$4:$Q$313,11,0)</f>
        <v>224.73035065323154</v>
      </c>
      <c r="K25" s="398">
        <f>VLOOKUP($A25,'ANNEX 2_310 MUN ALFABÈTIC'!$A$4:$Q$313,12,0)</f>
        <v>99.895523581347234</v>
      </c>
      <c r="L25" s="398">
        <f>VLOOKUP($A25,'ANNEX 2_310 MUN ALFABÈTIC'!$A$4:$Q$313,13,0)</f>
        <v>188.12883133478496</v>
      </c>
      <c r="M25" s="399">
        <f>VLOOKUP($A25,'ANNEX 2_310 MUN ALFABÈTIC'!$A$4:$Q$313,14,0)</f>
        <v>73.873130298493706</v>
      </c>
      <c r="N25" s="398">
        <f>VLOOKUP($A25,'ANNEX 2_310 MUN ALFABÈTIC'!$A$4:$Q$313,15,0)</f>
        <v>465.22940467516781</v>
      </c>
      <c r="O25" s="400">
        <f>VLOOKUP($A25,'ANNEX 2_310 MUN ALFABÈTIC'!$A$4:$Q$313,16,0)</f>
        <v>91.049768862110966</v>
      </c>
      <c r="P25" s="401">
        <f>VLOOKUP($A25,'ANNEX 2_310 MUN ALFABÈTIC'!$A$4:$Q$313,17,0)</f>
        <v>102.67345036558775</v>
      </c>
      <c r="Q25" s="402">
        <f>VLOOKUP($A25,'ANNEX 2_310 MUN ALFABÈTIC'!$A$4:$R$313,18,0)</f>
        <v>94</v>
      </c>
    </row>
    <row r="26" spans="1:17" ht="15" customHeight="1">
      <c r="A26" s="388" t="s">
        <v>360</v>
      </c>
      <c r="B26" s="389" t="s">
        <v>361</v>
      </c>
      <c r="C26" s="390">
        <f>VLOOKUP($A26,'ANNEX 2_310 MUN ALFABÈTIC'!$A$4:$Q$313,4,0)</f>
        <v>220</v>
      </c>
      <c r="D26" s="391">
        <f>VLOOKUP($A26,'ANNEX 2_310 MUN ALFABÈTIC'!$A$4:$Q$313,5,0)</f>
        <v>0</v>
      </c>
      <c r="E26" s="392">
        <f>VLOOKUP($A26,'ANNEX 2_310 MUN ALFABÈTIC'!$A$4:$Q$313,6,0)</f>
        <v>16306</v>
      </c>
      <c r="F26" s="393">
        <f>VLOOKUP($A26,'ANNEX 2_310 MUN ALFABÈTIC'!$A$4:$Q$313,7,0)</f>
        <v>15.365568182714263</v>
      </c>
      <c r="G26" s="394">
        <f>VLOOKUP($A26,'ANNEX 2_310 MUN ALFABÈTIC'!$A$4:$Q$313,8,0)</f>
        <v>5</v>
      </c>
      <c r="H26" s="395">
        <f>VLOOKUP($A26,'ANNEX 2_310 MUN ALFABÈTIC'!$A$4:$Q$313,9,0)</f>
        <v>3.4</v>
      </c>
      <c r="I26" s="396">
        <f>VLOOKUP($A26,'ANNEX 2_310 MUN ALFABÈTIC'!$A$4:$Q$313,10,0)</f>
        <v>25.389043143459073</v>
      </c>
      <c r="J26" s="397">
        <f>VLOOKUP($A26,'ANNEX 2_310 MUN ALFABÈTIC'!$A$4:$Q$313,11,0)</f>
        <v>823</v>
      </c>
      <c r="K26" s="398">
        <f>VLOOKUP($A26,'ANNEX 2_310 MUN ALFABÈTIC'!$A$4:$Q$313,12,0)</f>
        <v>107.10786477626566</v>
      </c>
      <c r="L26" s="398">
        <f>VLOOKUP($A26,'ANNEX 2_310 MUN ALFABÈTIC'!$A$4:$Q$313,13,0)</f>
        <v>150.15876175262687</v>
      </c>
      <c r="M26" s="399">
        <f>VLOOKUP($A26,'ANNEX 2_310 MUN ALFABÈTIC'!$A$4:$Q$313,14,0)</f>
        <v>58.043173805959341</v>
      </c>
      <c r="N26" s="398">
        <f>VLOOKUP($A26,'ANNEX 2_310 MUN ALFABÈTIC'!$A$4:$Q$313,15,0)</f>
        <v>314.71400904496647</v>
      </c>
      <c r="O26" s="400">
        <f>VLOOKUP($A26,'ANNEX 2_310 MUN ALFABÈTIC'!$A$4:$Q$313,16,0)</f>
        <v>96.770032291806913</v>
      </c>
      <c r="P26" s="401">
        <f>VLOOKUP($A26,'ANNEX 2_310 MUN ALFABÈTIC'!$A$4:$Q$313,17,0)</f>
        <v>117.78056415132522</v>
      </c>
      <c r="Q26" s="402">
        <f>VLOOKUP($A26,'ANNEX 2_310 MUN ALFABÈTIC'!$A$4:$R$313,18,0)</f>
        <v>21</v>
      </c>
    </row>
    <row r="27" spans="1:17" ht="15" customHeight="1">
      <c r="A27" s="404" t="s">
        <v>374</v>
      </c>
      <c r="B27" s="405" t="s">
        <v>375</v>
      </c>
      <c r="C27" s="390">
        <f>VLOOKUP($A27,'ANNEX 2_310 MUN ALFABÈTIC'!$A$4:$Q$313,4,0)</f>
        <v>256</v>
      </c>
      <c r="D27" s="391">
        <f>VLOOKUP($A27,'ANNEX 2_310 MUN ALFABÈTIC'!$A$4:$Q$313,5,0)</f>
        <v>5.7377049180327901</v>
      </c>
      <c r="E27" s="392">
        <f>VLOOKUP($A27,'ANNEX 2_310 MUN ALFABÈTIC'!$A$4:$Q$313,6,0)</f>
        <v>15359</v>
      </c>
      <c r="F27" s="393">
        <f>VLOOKUP($A27,'ANNEX 2_310 MUN ALFABÈTIC'!$A$4:$Q$313,7,0)</f>
        <v>13.06413334934701</v>
      </c>
      <c r="G27" s="394">
        <f>VLOOKUP($A27,'ANNEX 2_310 MUN ALFABÈTIC'!$A$4:$Q$313,8,0)</f>
        <v>5.46875</v>
      </c>
      <c r="H27" s="395">
        <f>VLOOKUP($A27,'ANNEX 2_310 MUN ALFABÈTIC'!$A$4:$Q$313,9,0)</f>
        <v>0.4</v>
      </c>
      <c r="I27" s="396">
        <f>VLOOKUP($A27,'ANNEX 2_310 MUN ALFABÈTIC'!$A$4:$Q$313,10,0)</f>
        <v>25.389043143459073</v>
      </c>
      <c r="J27" s="397">
        <f>VLOOKUP($A27,'ANNEX 2_310 MUN ALFABÈTIC'!$A$4:$Q$313,11,0)</f>
        <v>166.66931780969136</v>
      </c>
      <c r="K27" s="398">
        <f>VLOOKUP($A27,'ANNEX 2_310 MUN ALFABÈTIC'!$A$4:$Q$313,12,0)</f>
        <v>100.88738471106736</v>
      </c>
      <c r="L27" s="398">
        <f>VLOOKUP($A27,'ANNEX 2_310 MUN ALFABÈTIC'!$A$4:$Q$313,13,0)</f>
        <v>176.61138555794523</v>
      </c>
      <c r="M27" s="399">
        <f>VLOOKUP($A27,'ANNEX 2_310 MUN ALFABÈTIC'!$A$4:$Q$313,14,0)</f>
        <v>53.068044622591394</v>
      </c>
      <c r="N27" s="398">
        <f>VLOOKUP($A27,'ANNEX 2_310 MUN ALFABÈTIC'!$A$4:$Q$313,15,0)</f>
        <v>2675.0690768822146</v>
      </c>
      <c r="O27" s="400">
        <f>VLOOKUP($A27,'ANNEX 2_310 MUN ALFABÈTIC'!$A$4:$Q$313,16,0)</f>
        <v>96.770032291806913</v>
      </c>
      <c r="P27" s="401">
        <f>VLOOKUP($A27,'ANNEX 2_310 MUN ALFABÈTIC'!$A$4:$Q$313,17,0)</f>
        <v>108.6514286638951</v>
      </c>
      <c r="Q27" s="402">
        <f>VLOOKUP($A27,'ANNEX 2_310 MUN ALFABÈTIC'!$A$4:$R$313,18,0)</f>
        <v>60</v>
      </c>
    </row>
    <row r="28" spans="1:17" ht="15.75" customHeight="1">
      <c r="A28" s="408" t="s">
        <v>445</v>
      </c>
      <c r="B28" s="409" t="s">
        <v>446</v>
      </c>
      <c r="C28" s="410">
        <f>VLOOKUP($A28,'ANNEX 2_310 MUN ALFABÈTIC'!$A$4:$Q$313,4,0)</f>
        <v>1268</v>
      </c>
      <c r="D28" s="391">
        <f>VLOOKUP($A28,'ANNEX 2_310 MUN ALFABÈTIC'!$A$4:$Q$313,5,0)</f>
        <v>6.25</v>
      </c>
      <c r="E28" s="392">
        <f>VLOOKUP($A28,'ANNEX 2_310 MUN ALFABÈTIC'!$A$4:$Q$313,6,0)</f>
        <v>16028</v>
      </c>
      <c r="F28" s="403">
        <f>VLOOKUP($A28,'ANNEX 2_310 MUN ALFABÈTIC'!$A$4:$Q$313,7,0)</f>
        <v>11.882181088800227</v>
      </c>
      <c r="G28" s="394">
        <f>VLOOKUP($A28,'ANNEX 2_310 MUN ALFABÈTIC'!$A$4:$Q$313,8,0)</f>
        <v>3.6277602523659311</v>
      </c>
      <c r="H28" s="395">
        <f>VLOOKUP($A28,'ANNEX 2_310 MUN ALFABÈTIC'!$A$4:$Q$313,9,0)</f>
        <v>1.4</v>
      </c>
      <c r="I28" s="396">
        <f>VLOOKUP($A28,'ANNEX 2_310 MUN ALFABÈTIC'!$A$4:$Q$313,10,0)</f>
        <v>11.242603550295858</v>
      </c>
      <c r="J28" s="397">
        <f>VLOOKUP($A28,'ANNEX 2_310 MUN ALFABÈTIC'!$A$4:$Q$313,11,0)</f>
        <v>153.0078983170938</v>
      </c>
      <c r="K28" s="398">
        <f>VLOOKUP($A28,'ANNEX 2_310 MUN ALFABÈTIC'!$A$4:$Q$313,12,0)</f>
        <v>105.28178931890015</v>
      </c>
      <c r="L28" s="398">
        <f>VLOOKUP($A28,'ANNEX 2_310 MUN ALFABÈTIC'!$A$4:$Q$313,13,0)</f>
        <v>194.17939136752429</v>
      </c>
      <c r="M28" s="399">
        <f>VLOOKUP($A28,'ANNEX 2_310 MUN ALFABÈTIC'!$A$4:$Q$313,14,0)</f>
        <v>79.99863520212655</v>
      </c>
      <c r="N28" s="398">
        <f>VLOOKUP($A28,'ANNEX 2_310 MUN ALFABÈTIC'!$A$4:$Q$313,15,0)</f>
        <v>764.30545053777564</v>
      </c>
      <c r="O28" s="400">
        <f>VLOOKUP($A28,'ANNEX 2_310 MUN ALFABÈTIC'!$A$4:$Q$313,16,0)</f>
        <v>218.53465826302823</v>
      </c>
      <c r="P28" s="401">
        <f>VLOOKUP($A28,'ANNEX 2_310 MUN ALFABÈTIC'!$A$4:$Q$313,17,0)</f>
        <v>111.60109206731951</v>
      </c>
      <c r="Q28" s="402">
        <f>VLOOKUP($A28,'ANNEX 2_310 MUN ALFABÈTIC'!$A$4:$R$313,18,0)</f>
        <v>52</v>
      </c>
    </row>
    <row r="29" spans="1:17" ht="15" customHeight="1">
      <c r="A29" s="388" t="s">
        <v>449</v>
      </c>
      <c r="B29" s="389" t="s">
        <v>450</v>
      </c>
      <c r="C29" s="390">
        <f>VLOOKUP($A29,'ANNEX 2_310 MUN ALFABÈTIC'!$A$4:$Q$313,4,0)</f>
        <v>359</v>
      </c>
      <c r="D29" s="391">
        <f>VLOOKUP($A29,'ANNEX 2_310 MUN ALFABÈTIC'!$A$4:$Q$313,5,0)</f>
        <v>4.3715846994535497</v>
      </c>
      <c r="E29" s="392">
        <f>VLOOKUP($A29,'ANNEX 2_310 MUN ALFABÈTIC'!$A$4:$Q$313,6,0)</f>
        <v>15082</v>
      </c>
      <c r="F29" s="393">
        <f>VLOOKUP($A29,'ANNEX 2_310 MUN ALFABÈTIC'!$A$4:$Q$313,7,0)</f>
        <v>17.002186238928431</v>
      </c>
      <c r="G29" s="394">
        <f>VLOOKUP($A29,'ANNEX 2_310 MUN ALFABÈTIC'!$A$4:$Q$313,8,0)</f>
        <v>3.6211699164345403</v>
      </c>
      <c r="H29" s="395">
        <f>VLOOKUP($A29,'ANNEX 2_310 MUN ALFABÈTIC'!$A$4:$Q$313,9,0)</f>
        <v>0.9</v>
      </c>
      <c r="I29" s="396">
        <f>VLOOKUP($A29,'ANNEX 2_310 MUN ALFABÈTIC'!$A$4:$Q$313,10,0)</f>
        <v>25.389043143459073</v>
      </c>
      <c r="J29" s="397">
        <f>VLOOKUP($A29,'ANNEX 2_310 MUN ALFABÈTIC'!$A$4:$Q$313,11,0)</f>
        <v>218.75347962522017</v>
      </c>
      <c r="K29" s="398">
        <f>VLOOKUP($A29,'ANNEX 2_310 MUN ALFABÈTIC'!$A$4:$Q$313,12,0)</f>
        <v>99.067877870454964</v>
      </c>
      <c r="L29" s="398">
        <f>VLOOKUP($A29,'ANNEX 2_310 MUN ALFABÈTIC'!$A$4:$Q$313,13,0)</f>
        <v>135.70458878159846</v>
      </c>
      <c r="M29" s="399">
        <f>VLOOKUP($A29,'ANNEX 2_310 MUN ALFABÈTIC'!$A$4:$Q$313,14,0)</f>
        <v>80.144228447459241</v>
      </c>
      <c r="N29" s="398">
        <f>VLOOKUP($A29,'ANNEX 2_310 MUN ALFABÈTIC'!$A$4:$Q$313,15,0)</f>
        <v>1188.9195897254288</v>
      </c>
      <c r="O29" s="400">
        <f>VLOOKUP($A29,'ANNEX 2_310 MUN ALFABÈTIC'!$A$4:$Q$313,16,0)</f>
        <v>96.770032291806913</v>
      </c>
      <c r="P29" s="401">
        <f>VLOOKUP($A29,'ANNEX 2_310 MUN ALFABÈTIC'!$A$4:$Q$313,17,0)</f>
        <v>101.08872831506795</v>
      </c>
      <c r="Q29" s="402">
        <f>VLOOKUP($A29,'ANNEX 2_310 MUN ALFABÈTIC'!$A$4:$R$313,18,0)</f>
        <v>107</v>
      </c>
    </row>
    <row r="30" spans="1:17" ht="15" customHeight="1">
      <c r="A30" s="406" t="s">
        <v>379</v>
      </c>
      <c r="B30" s="407" t="s">
        <v>380</v>
      </c>
      <c r="C30" s="390">
        <f>VLOOKUP($A30,'ANNEX 2_310 MUN ALFABÈTIC'!$A$4:$Q$313,4,0)</f>
        <v>162</v>
      </c>
      <c r="D30" s="391">
        <f>VLOOKUP($A30,'ANNEX 2_310 MUN ALFABÈTIC'!$A$4:$Q$313,5,0)</f>
        <v>0</v>
      </c>
      <c r="E30" s="392">
        <f>VLOOKUP($A30,'ANNEX 2_310 MUN ALFABÈTIC'!$A$4:$Q$313,6,0)</f>
        <v>18912</v>
      </c>
      <c r="F30" s="393">
        <f>VLOOKUP($A30,'ANNEX 2_310 MUN ALFABÈTIC'!$A$4:$Q$313,7,0)</f>
        <v>12.628843608427493</v>
      </c>
      <c r="G30" s="394">
        <f>VLOOKUP($A30,'ANNEX 2_310 MUN ALFABÈTIC'!$A$4:$Q$313,8,0)</f>
        <v>6.7901234567901234</v>
      </c>
      <c r="H30" s="395">
        <f>VLOOKUP($A30,'ANNEX 2_310 MUN ALFABÈTIC'!$A$4:$Q$313,9,0)</f>
        <v>0</v>
      </c>
      <c r="I30" s="396">
        <f>VLOOKUP($A30,'ANNEX 2_310 MUN ALFABÈTIC'!$A$4:$Q$313,10,0)</f>
        <v>25.389043143459073</v>
      </c>
      <c r="J30" s="397">
        <f>VLOOKUP($A30,'ANNEX 2_310 MUN ALFABÈTIC'!$A$4:$Q$313,11,0)</f>
        <v>823</v>
      </c>
      <c r="K30" s="398">
        <f>VLOOKUP($A30,'ANNEX 2_310 MUN ALFABÈTIC'!$A$4:$Q$313,12,0)</f>
        <v>124.22568003487895</v>
      </c>
      <c r="L30" s="398">
        <f>VLOOKUP($A30,'ANNEX 2_310 MUN ALFABÈTIC'!$A$4:$Q$313,13,0)</f>
        <v>182.6988094461984</v>
      </c>
      <c r="M30" s="399">
        <f>VLOOKUP($A30,'ANNEX 2_310 MUN ALFABÈTIC'!$A$4:$Q$313,14,0)</f>
        <v>42.740882529842786</v>
      </c>
      <c r="N30" s="398">
        <f>VLOOKUP($A30,'ANNEX 2_310 MUN ALFABÈTIC'!$A$4:$Q$313,15,0)</f>
        <v>3567</v>
      </c>
      <c r="O30" s="400">
        <f>VLOOKUP($A30,'ANNEX 2_310 MUN ALFABÈTIC'!$A$4:$Q$313,16,0)</f>
        <v>96.770032291806913</v>
      </c>
      <c r="P30" s="401">
        <f>VLOOKUP($A30,'ANNEX 2_310 MUN ALFABÈTIC'!$A$4:$Q$313,17,0)</f>
        <v>138.55760655566107</v>
      </c>
      <c r="Q30" s="402">
        <f>VLOOKUP($A30,'ANNEX 2_310 MUN ALFABÈTIC'!$A$4:$R$313,18,0)</f>
        <v>2</v>
      </c>
    </row>
    <row r="31" spans="1:17" ht="15" customHeight="1">
      <c r="A31" s="388" t="s">
        <v>491</v>
      </c>
      <c r="B31" s="389" t="s">
        <v>492</v>
      </c>
      <c r="C31" s="390">
        <f>VLOOKUP($A31,'ANNEX 2_310 MUN ALFABÈTIC'!$A$4:$Q$313,4,0)</f>
        <v>10418</v>
      </c>
      <c r="D31" s="391">
        <f>VLOOKUP($A31,'ANNEX 2_310 MUN ALFABÈTIC'!$A$4:$Q$313,5,0)</f>
        <v>15</v>
      </c>
      <c r="E31" s="392">
        <f>VLOOKUP($A31,'ANNEX 2_310 MUN ALFABÈTIC'!$A$4:$Q$313,6,0)</f>
        <v>11910</v>
      </c>
      <c r="F31" s="403">
        <f>VLOOKUP($A31,'ANNEX 2_310 MUN ALFABÈTIC'!$A$4:$Q$313,7,0)</f>
        <v>17.067991148308515</v>
      </c>
      <c r="G31" s="394">
        <f>VLOOKUP($A31,'ANNEX 2_310 MUN ALFABÈTIC'!$A$4:$Q$313,8,0)</f>
        <v>2.2653100403148394</v>
      </c>
      <c r="H31" s="395">
        <f>VLOOKUP($A31,'ANNEX 2_310 MUN ALFABÈTIC'!$A$4:$Q$313,9,0)</f>
        <v>11.3</v>
      </c>
      <c r="I31" s="396">
        <f>VLOOKUP($A31,'ANNEX 2_310 MUN ALFABÈTIC'!$A$4:$Q$313,10,0)</f>
        <v>38.345410628019323</v>
      </c>
      <c r="J31" s="397">
        <f>VLOOKUP($A31,'ANNEX 2_310 MUN ALFABÈTIC'!$A$4:$Q$313,11,0)</f>
        <v>63.753290965455754</v>
      </c>
      <c r="K31" s="398">
        <f>VLOOKUP($A31,'ANNEX 2_310 MUN ALFABÈTIC'!$A$4:$Q$313,12,0)</f>
        <v>78.232225529579537</v>
      </c>
      <c r="L31" s="398">
        <f>VLOOKUP($A31,'ANNEX 2_310 MUN ALFABÈTIC'!$A$4:$Q$313,13,0)</f>
        <v>135.1813855475659</v>
      </c>
      <c r="M31" s="399">
        <f>VLOOKUP($A31,'ANNEX 2_310 MUN ALFABÈTIC'!$A$4:$Q$313,14,0)</f>
        <v>128.11308998103485</v>
      </c>
      <c r="N31" s="398">
        <f>VLOOKUP($A31,'ANNEX 2_310 MUN ALFABÈTIC'!$A$4:$Q$313,15,0)</f>
        <v>94.692710686096092</v>
      </c>
      <c r="O31" s="400">
        <f>VLOOKUP($A31,'ANNEX 2_310 MUN ALFABÈTIC'!$A$4:$Q$313,16,0)</f>
        <v>64.072818222875839</v>
      </c>
      <c r="P31" s="401">
        <f>VLOOKUP($A31,'ANNEX 2_310 MUN ALFABÈTIC'!$A$4:$Q$313,17,0)</f>
        <v>87.927174789464445</v>
      </c>
      <c r="Q31" s="402">
        <f>VLOOKUP($A31,'ANNEX 2_310 MUN ALFABÈTIC'!$A$4:$R$313,18,0)</f>
        <v>290</v>
      </c>
    </row>
    <row r="32" spans="1:17" ht="15" customHeight="1">
      <c r="A32" s="388" t="s">
        <v>503</v>
      </c>
      <c r="B32" s="389" t="s">
        <v>504</v>
      </c>
      <c r="C32" s="390">
        <f>VLOOKUP($A32,'ANNEX 2_310 MUN ALFABÈTIC'!$A$4:$Q$313,4,0)</f>
        <v>138</v>
      </c>
      <c r="D32" s="391">
        <f>VLOOKUP($A32,'ANNEX 2_310 MUN ALFABÈTIC'!$A$4:$Q$313,5,0)</f>
        <v>9.8360655737704903</v>
      </c>
      <c r="E32" s="392">
        <f>VLOOKUP($A32,'ANNEX 2_310 MUN ALFABÈTIC'!$A$4:$Q$313,6,0)</f>
        <v>15623</v>
      </c>
      <c r="F32" s="393">
        <f>VLOOKUP($A32,'ANNEX 2_310 MUN ALFABÈTIC'!$A$4:$Q$313,7,0)</f>
        <v>18.255679294063025</v>
      </c>
      <c r="G32" s="394">
        <f>VLOOKUP($A32,'ANNEX 2_310 MUN ALFABÈTIC'!$A$4:$Q$313,8,0)</f>
        <v>5.7971014492753623</v>
      </c>
      <c r="H32" s="395">
        <f>VLOOKUP($A32,'ANNEX 2_310 MUN ALFABÈTIC'!$A$4:$Q$313,9,0)</f>
        <v>1.6</v>
      </c>
      <c r="I32" s="396">
        <f>VLOOKUP($A32,'ANNEX 2_310 MUN ALFABÈTIC'!$A$4:$Q$313,10,0)</f>
        <v>25.389043143459073</v>
      </c>
      <c r="J32" s="397">
        <f>VLOOKUP($A32,'ANNEX 2_310 MUN ALFABÈTIC'!$A$4:$Q$313,11,0)</f>
        <v>97.223768722320031</v>
      </c>
      <c r="K32" s="398">
        <f>VLOOKUP($A32,'ANNEX 2_310 MUN ALFABÈTIC'!$A$4:$Q$313,12,0)</f>
        <v>102.62149953388926</v>
      </c>
      <c r="L32" s="398">
        <f>VLOOKUP($A32,'ANNEX 2_310 MUN ALFABÈTIC'!$A$4:$Q$313,13,0)</f>
        <v>126.38667971628367</v>
      </c>
      <c r="M32" s="399">
        <f>VLOOKUP($A32,'ANNEX 2_310 MUN ALFABÈTIC'!$A$4:$Q$313,14,0)</f>
        <v>50.062237407639927</v>
      </c>
      <c r="N32" s="398">
        <f>VLOOKUP($A32,'ANNEX 2_310 MUN ALFABÈTIC'!$A$4:$Q$313,15,0)</f>
        <v>668.76726922055366</v>
      </c>
      <c r="O32" s="400">
        <f>VLOOKUP($A32,'ANNEX 2_310 MUN ALFABÈTIC'!$A$4:$Q$313,16,0)</f>
        <v>96.770032291806913</v>
      </c>
      <c r="P32" s="401">
        <f>VLOOKUP($A32,'ANNEX 2_310 MUN ALFABÈTIC'!$A$4:$Q$313,17,0)</f>
        <v>92.672143310419159</v>
      </c>
      <c r="Q32" s="402">
        <f>VLOOKUP($A32,'ANNEX 2_310 MUN ALFABÈTIC'!$A$4:$R$313,18,0)</f>
        <v>232</v>
      </c>
    </row>
    <row r="33" spans="1:17" ht="15.75" customHeight="1">
      <c r="A33" s="388" t="s">
        <v>553</v>
      </c>
      <c r="B33" s="389" t="s">
        <v>627</v>
      </c>
      <c r="C33" s="390">
        <f>VLOOKUP($A33,'ANNEX 2_310 MUN ALFABÈTIC'!$A$4:$Q$313,4,0)</f>
        <v>4020</v>
      </c>
      <c r="D33" s="391">
        <f>VLOOKUP($A33,'ANNEX 2_310 MUN ALFABÈTIC'!$A$4:$Q$313,5,0)</f>
        <v>12.1655729429581</v>
      </c>
      <c r="E33" s="392">
        <f>VLOOKUP($A33,'ANNEX 2_310 MUN ALFABÈTIC'!$A$4:$Q$313,6,0)</f>
        <v>13663</v>
      </c>
      <c r="F33" s="403">
        <f>VLOOKUP($A33,'ANNEX 2_310 MUN ALFABÈTIC'!$A$4:$Q$313,7,0)</f>
        <v>21.722053774139169</v>
      </c>
      <c r="G33" s="394">
        <f>VLOOKUP($A33,'ANNEX 2_310 MUN ALFABÈTIC'!$A$4:$Q$313,8,0)</f>
        <v>2.1890547263681595</v>
      </c>
      <c r="H33" s="395">
        <f>VLOOKUP($A33,'ANNEX 2_310 MUN ALFABÈTIC'!$A$4:$Q$313,9,0)</f>
        <v>1.8</v>
      </c>
      <c r="I33" s="396">
        <f>VLOOKUP($A33,'ANNEX 2_310 MUN ALFABÈTIC'!$A$4:$Q$313,10,0)</f>
        <v>31.723027375201291</v>
      </c>
      <c r="J33" s="397">
        <f>VLOOKUP($A33,'ANNEX 2_310 MUN ALFABÈTIC'!$A$4:$Q$313,11,0)</f>
        <v>78.607014150975843</v>
      </c>
      <c r="K33" s="398">
        <f>VLOOKUP($A33,'ANNEX 2_310 MUN ALFABÈTIC'!$A$4:$Q$313,12,0)</f>
        <v>89.747010697787175</v>
      </c>
      <c r="L33" s="398">
        <f>VLOOKUP($A33,'ANNEX 2_310 MUN ALFABÈTIC'!$A$4:$Q$313,13,0)</f>
        <v>106.21807292866674</v>
      </c>
      <c r="M33" s="399">
        <f>VLOOKUP($A33,'ANNEX 2_310 MUN ALFABÈTIC'!$A$4:$Q$313,14,0)</f>
        <v>132.57588562497529</v>
      </c>
      <c r="N33" s="398">
        <f>VLOOKUP($A33,'ANNEX 2_310 MUN ALFABÈTIC'!$A$4:$Q$313,15,0)</f>
        <v>594.45979486271438</v>
      </c>
      <c r="O33" s="400">
        <f>VLOOKUP($A33,'ANNEX 2_310 MUN ALFABÈTIC'!$A$4:$Q$313,16,0)</f>
        <v>77.448425580316282</v>
      </c>
      <c r="P33" s="401">
        <f>VLOOKUP($A33,'ANNEX 2_310 MUN ALFABÈTIC'!$A$4:$Q$313,17,0)</f>
        <v>91.595636561564149</v>
      </c>
      <c r="Q33" s="402">
        <f>VLOOKUP($A33,'ANNEX 2_310 MUN ALFABÈTIC'!$A$4:$R$313,18,0)</f>
        <v>245</v>
      </c>
    </row>
    <row r="34" spans="1:17" ht="15" customHeight="1">
      <c r="A34" s="388" t="s">
        <v>564</v>
      </c>
      <c r="B34" s="389" t="s">
        <v>565</v>
      </c>
      <c r="C34" s="390">
        <f>VLOOKUP($A34,'ANNEX 2_310 MUN ALFABÈTIC'!$A$4:$Q$313,4,0)</f>
        <v>1428</v>
      </c>
      <c r="D34" s="391">
        <f>VLOOKUP($A34,'ANNEX 2_310 MUN ALFABÈTIC'!$A$4:$Q$313,5,0)</f>
        <v>10.4704097116844</v>
      </c>
      <c r="E34" s="392">
        <f>VLOOKUP($A34,'ANNEX 2_310 MUN ALFABÈTIC'!$A$4:$Q$313,6,0)</f>
        <v>14688</v>
      </c>
      <c r="F34" s="393">
        <f>VLOOKUP($A34,'ANNEX 2_310 MUN ALFABÈTIC'!$A$4:$Q$313,7,0)</f>
        <v>18.115753957954841</v>
      </c>
      <c r="G34" s="394">
        <f>VLOOKUP($A34,'ANNEX 2_310 MUN ALFABÈTIC'!$A$4:$Q$313,8,0)</f>
        <v>3.5014005602240896</v>
      </c>
      <c r="H34" s="395">
        <f>VLOOKUP($A34,'ANNEX 2_310 MUN ALFABÈTIC'!$A$4:$Q$313,9,0)</f>
        <v>5.2</v>
      </c>
      <c r="I34" s="396">
        <f>VLOOKUP($A34,'ANNEX 2_310 MUN ALFABÈTIC'!$A$4:$Q$313,10,0)</f>
        <v>24.352331606217618</v>
      </c>
      <c r="J34" s="397">
        <f>VLOOKUP($A34,'ANNEX 2_310 MUN ALFABÈTIC'!$A$4:$Q$313,11,0)</f>
        <v>91.33351901355482</v>
      </c>
      <c r="K34" s="398">
        <f>VLOOKUP($A34,'ANNEX 2_310 MUN ALFABÈTIC'!$A$4:$Q$313,12,0)</f>
        <v>96.479842869728316</v>
      </c>
      <c r="L34" s="398">
        <f>VLOOKUP($A34,'ANNEX 2_310 MUN ALFABÈTIC'!$A$4:$Q$313,13,0)</f>
        <v>127.36288521564865</v>
      </c>
      <c r="M34" s="399">
        <f>VLOOKUP($A34,'ANNEX 2_310 MUN ALFABÈTIC'!$A$4:$Q$313,14,0)</f>
        <v>82.885652194909937</v>
      </c>
      <c r="N34" s="398">
        <f>VLOOKUP($A34,'ANNEX 2_310 MUN ALFABÈTIC'!$A$4:$Q$313,15,0)</f>
        <v>205.77454437555497</v>
      </c>
      <c r="O34" s="400">
        <f>VLOOKUP($A34,'ANNEX 2_310 MUN ALFABÈTIC'!$A$4:$Q$313,16,0)</f>
        <v>100.88966282897199</v>
      </c>
      <c r="P34" s="401">
        <f>VLOOKUP($A34,'ANNEX 2_310 MUN ALFABÈTIC'!$A$4:$Q$313,17,0)</f>
        <v>91.699324431145953</v>
      </c>
      <c r="Q34" s="402">
        <f>VLOOKUP($A34,'ANNEX 2_310 MUN ALFABÈTIC'!$A$4:$R$313,18,0)</f>
        <v>244</v>
      </c>
    </row>
    <row r="35" spans="1:17" ht="15" customHeight="1">
      <c r="A35" s="388" t="s">
        <v>574</v>
      </c>
      <c r="B35" s="389" t="s">
        <v>575</v>
      </c>
      <c r="C35" s="390">
        <f>VLOOKUP($A35,'ANNEX 2_310 MUN ALFABÈTIC'!$A$4:$Q$313,4,0)</f>
        <v>184</v>
      </c>
      <c r="D35" s="391">
        <f>VLOOKUP($A35,'ANNEX 2_310 MUN ALFABÈTIC'!$A$4:$Q$313,5,0)</f>
        <v>3.8461538461538498</v>
      </c>
      <c r="E35" s="392">
        <f>VLOOKUP($A35,'ANNEX 2_310 MUN ALFABÈTIC'!$A$4:$Q$313,6,0)</f>
        <v>13461</v>
      </c>
      <c r="F35" s="393">
        <f>VLOOKUP($A35,'ANNEX 2_310 MUN ALFABÈTIC'!$A$4:$Q$313,7,0)</f>
        <v>16.33080633285245</v>
      </c>
      <c r="G35" s="394">
        <f>VLOOKUP($A35,'ANNEX 2_310 MUN ALFABÈTIC'!$A$4:$Q$313,8,0)</f>
        <v>4.8913043478260869</v>
      </c>
      <c r="H35" s="395">
        <f>VLOOKUP($A35,'ANNEX 2_310 MUN ALFABÈTIC'!$A$4:$Q$313,9,0)</f>
        <v>0</v>
      </c>
      <c r="I35" s="396">
        <f>VLOOKUP($A35,'ANNEX 2_310 MUN ALFABÈTIC'!$A$4:$Q$313,10,0)</f>
        <v>25.389043143459073</v>
      </c>
      <c r="J35" s="397">
        <f>VLOOKUP($A35,'ANNEX 2_310 MUN ALFABÈTIC'!$A$4:$Q$313,11,0)</f>
        <v>248.6378347652772</v>
      </c>
      <c r="K35" s="398">
        <f>VLOOKUP($A35,'ANNEX 2_310 MUN ALFABÈTIC'!$A$4:$Q$313,12,0)</f>
        <v>88.420150113658281</v>
      </c>
      <c r="L35" s="398">
        <f>VLOOKUP($A35,'ANNEX 2_310 MUN ALFABÈTIC'!$A$4:$Q$313,13,0)</f>
        <v>141.28357442463962</v>
      </c>
      <c r="M35" s="399">
        <f>VLOOKUP($A35,'ANNEX 2_310 MUN ALFABÈTIC'!$A$4:$Q$313,14,0)</f>
        <v>59.333022112758435</v>
      </c>
      <c r="N35" s="398">
        <f>VLOOKUP($A35,'ANNEX 2_310 MUN ALFABÈTIC'!$A$4:$Q$313,15,0)</f>
        <v>3567</v>
      </c>
      <c r="O35" s="400">
        <f>VLOOKUP($A35,'ANNEX 2_310 MUN ALFABÈTIC'!$A$4:$Q$313,16,0)</f>
        <v>96.770032291806913</v>
      </c>
      <c r="P35" s="401">
        <f>VLOOKUP($A35,'ANNEX 2_310 MUN ALFABÈTIC'!$A$4:$Q$313,17,0)</f>
        <v>109.16128749932065</v>
      </c>
      <c r="Q35" s="402">
        <f>VLOOKUP($A35,'ANNEX 2_310 MUN ALFABÈTIC'!$A$4:$R$313,18,0)</f>
        <v>56</v>
      </c>
    </row>
    <row r="36" spans="1:17" ht="15" customHeight="1" thickBot="1">
      <c r="A36" s="388" t="s">
        <v>582</v>
      </c>
      <c r="B36" s="389" t="s">
        <v>583</v>
      </c>
      <c r="C36" s="390">
        <f>VLOOKUP($A36,'ANNEX 2_310 MUN ALFABÈTIC'!$A$4:$Q$313,4,0)</f>
        <v>12757</v>
      </c>
      <c r="D36" s="391">
        <f>VLOOKUP($A36,'ANNEX 2_310 MUN ALFABÈTIC'!$A$4:$Q$313,5,0)</f>
        <v>13.506535420364699</v>
      </c>
      <c r="E36" s="392">
        <f>VLOOKUP($A36,'ANNEX 2_310 MUN ALFABÈTIC'!$A$4:$Q$313,6,0)</f>
        <v>12723</v>
      </c>
      <c r="F36" s="403">
        <f>VLOOKUP($A36,'ANNEX 2_310 MUN ALFABÈTIC'!$A$4:$Q$313,7,0)</f>
        <v>18.723777710170559</v>
      </c>
      <c r="G36" s="394">
        <f>VLOOKUP($A36,'ANNEX 2_310 MUN ALFABÈTIC'!$A$4:$Q$313,8,0)</f>
        <v>2.2262287371639102</v>
      </c>
      <c r="H36" s="395">
        <f>VLOOKUP($A36,'ANNEX 2_310 MUN ALFABÈTIC'!$A$4:$Q$313,9,0)</f>
        <v>6.6</v>
      </c>
      <c r="I36" s="396">
        <f>VLOOKUP($A36,'ANNEX 2_310 MUN ALFABÈTIC'!$A$4:$Q$313,10,0)</f>
        <v>35.844287158746205</v>
      </c>
      <c r="J36" s="397">
        <f>VLOOKUP($A36,'ANNEX 2_310 MUN ALFABÈTIC'!$A$4:$Q$313,11,0)</f>
        <v>70.802713998732813</v>
      </c>
      <c r="K36" s="398">
        <f>VLOOKUP($A36,'ANNEX 2_310 MUN ALFABÈTIC'!$A$4:$Q$313,12,0)</f>
        <v>83.572510949860657</v>
      </c>
      <c r="L36" s="398">
        <f>VLOOKUP($A36,'ANNEX 2_310 MUN ALFABÈTIC'!$A$4:$Q$313,13,0)</f>
        <v>123.22698590299156</v>
      </c>
      <c r="M36" s="399">
        <f>VLOOKUP($A36,'ANNEX 2_310 MUN ALFABÈTIC'!$A$4:$Q$313,14,0)</f>
        <v>130.36210708496887</v>
      </c>
      <c r="N36" s="398">
        <f>VLOOKUP($A36,'ANNEX 2_310 MUN ALFABÈTIC'!$A$4:$Q$313,15,0)</f>
        <v>162.12539859892212</v>
      </c>
      <c r="O36" s="400">
        <f>VLOOKUP($A36,'ANNEX 2_310 MUN ALFABÈTIC'!$A$4:$Q$313,16,0)</f>
        <v>68.543657012052378</v>
      </c>
      <c r="P36" s="401">
        <f>VLOOKUP($A36,'ANNEX 2_310 MUN ALFABÈTIC'!$A$4:$Q$313,17,0)</f>
        <v>88.956589255523738</v>
      </c>
      <c r="Q36" s="429">
        <f>VLOOKUP($A36,'ANNEX 2_310 MUN ALFABÈTIC'!$A$4:$R$313,18,0)</f>
        <v>282</v>
      </c>
    </row>
    <row r="37" spans="1:17" ht="15.75" customHeight="1" thickBot="1">
      <c r="A37" s="520" t="s">
        <v>1021</v>
      </c>
      <c r="B37" s="521"/>
      <c r="C37" s="522"/>
      <c r="D37" s="489">
        <f>VLOOKUP($A1,'ANNEX 3_COMARQUES ALFABÈTIC'!$A$4:$N$15,2,0)</f>
        <v>11.175064971817225</v>
      </c>
      <c r="E37" s="490">
        <f>VLOOKUP($A1,'ANNEX 3_COMARQUES ALFABÈTIC'!$A$4:$N$15,3,0)</f>
        <v>14174.079601453866</v>
      </c>
      <c r="F37" s="491">
        <f>VLOOKUP($A1,'ANNEX 3_COMARQUES ALFABÈTIC'!$A$4:$N$15,4,0)</f>
        <v>18.02509402837746</v>
      </c>
      <c r="G37" s="492">
        <f>VLOOKUP($A1,'ANNEX 3_COMARQUES ALFABÈTIC'!$A$4:$N$15,5,0)</f>
        <v>2.9829904064630144</v>
      </c>
      <c r="H37" s="493">
        <f>VLOOKUP($A1,'ANNEX 3_COMARQUES ALFABÈTIC'!$A$4:$N$15,6,0)</f>
        <v>8.4884427859126497</v>
      </c>
      <c r="I37" s="494">
        <f>VLOOKUP($A1,'ANNEX 3_COMARQUES ALFABÈTIC'!$A$4:$N$15,7,0)</f>
        <v>28.213832178763454</v>
      </c>
      <c r="J37" s="495">
        <f>VLOOKUP($A$1,'ANNEX 3_COMARQUES ALFABÈTIC'!$A$4:$N$15,8,0)</f>
        <v>83.38745693889733</v>
      </c>
      <c r="K37" s="496">
        <f>VLOOKUP($A$1,'ANNEX 3_COMARQUES ALFABÈTIC'!$A$4:$N$15,9,0)</f>
        <v>90.272729792720838</v>
      </c>
      <c r="L37" s="496">
        <f>VLOOKUP($A$1,'ANNEX 3_COMARQUES ALFABÈTIC'!$A$4:$N$15,10,0)</f>
        <v>122.58686958268754</v>
      </c>
      <c r="M37" s="497">
        <f>VLOOKUP($A$1,'ANNEX 3_COMARQUES ALFABÈTIC'!$A$4:$N$15,11,0)</f>
        <v>97.331041119283242</v>
      </c>
      <c r="N37" s="496">
        <f>VLOOKUP($A$1,'ANNEX 3_COMARQUES ALFABÈTIC'!$A$4:$N$15,12,0)</f>
        <v>127.11784131755678</v>
      </c>
      <c r="O37" s="498">
        <f>VLOOKUP($A$1,'ANNEX 3_COMARQUES ALFABÈTIC'!$A$4:$N$15,13,0)</f>
        <v>95.493604861154537</v>
      </c>
      <c r="P37" s="499">
        <f>VLOOKUP($A$1,'ANNEX 3_COMARQUES ALFABÈTIC'!$A$4:$N$15,14,0)</f>
        <v>93.074740870320667</v>
      </c>
      <c r="Q37" s="439"/>
    </row>
    <row r="38" spans="1:17" ht="15.75" customHeight="1" thickBot="1">
      <c r="A38" s="520" t="s">
        <v>1033</v>
      </c>
      <c r="B38" s="521"/>
      <c r="C38" s="522"/>
      <c r="D38" s="458">
        <f>'ANNEX 2_310 MUN ALFABÈTIC'!$E$314</f>
        <v>9.5629936448183628</v>
      </c>
      <c r="E38" s="459">
        <f>'ANNEX 2_310 MUN ALFABÈTIC'!$F$314</f>
        <v>15223.905391131739</v>
      </c>
      <c r="F38" s="460">
        <f>'ANNEX 2_310 MUN ALFABÈTIC'!$G$314</f>
        <v>23.072746919419348</v>
      </c>
      <c r="G38" s="461">
        <f>'ANNEX 2_310 MUN ALFABÈTIC'!$H$314</f>
        <v>2.9021586902979668</v>
      </c>
      <c r="H38" s="462">
        <f>'ANNEX 2_310 MUN ALFABÈTIC'!$I$314</f>
        <v>10.700276307528855</v>
      </c>
      <c r="I38" s="463">
        <f>'ANNEX 2_310 MUN ALFABÈTIC'!$J$314</f>
        <v>24.574152050227696</v>
      </c>
      <c r="J38" s="500">
        <v>100</v>
      </c>
      <c r="K38" s="501">
        <v>100</v>
      </c>
      <c r="L38" s="501">
        <v>100</v>
      </c>
      <c r="M38" s="502">
        <v>100</v>
      </c>
      <c r="N38" s="501">
        <v>100</v>
      </c>
      <c r="O38" s="503">
        <v>100</v>
      </c>
      <c r="P38" s="504">
        <v>100</v>
      </c>
      <c r="Q38" s="439"/>
    </row>
    <row r="39" spans="1:17" ht="9" customHeight="1">
      <c r="A39" s="288"/>
      <c r="B39" s="291"/>
      <c r="C39" s="292"/>
      <c r="D39" s="293"/>
      <c r="E39" s="294"/>
      <c r="F39" s="295"/>
      <c r="G39" s="296"/>
      <c r="H39" s="293"/>
      <c r="I39" s="297"/>
      <c r="J39" s="298"/>
      <c r="K39" s="298"/>
      <c r="L39" s="298"/>
      <c r="M39" s="299"/>
      <c r="N39" s="298"/>
      <c r="O39" s="299"/>
      <c r="P39" s="92"/>
      <c r="Q39" s="289"/>
    </row>
    <row r="40" spans="1:17" ht="36.65" customHeight="1">
      <c r="A40" s="523" t="s">
        <v>1044</v>
      </c>
      <c r="B40" s="523"/>
      <c r="C40" s="523"/>
      <c r="D40" s="523"/>
      <c r="E40" s="523"/>
      <c r="F40" s="523"/>
      <c r="G40" s="523"/>
      <c r="H40" s="523"/>
      <c r="I40" s="523"/>
      <c r="J40" s="523"/>
      <c r="K40" s="523"/>
      <c r="L40" s="523"/>
      <c r="M40" s="523"/>
      <c r="N40" s="523"/>
      <c r="O40" s="523"/>
      <c r="P40" s="523"/>
      <c r="Q40" s="523"/>
    </row>
    <row r="41" spans="1:17" ht="15.75" customHeight="1">
      <c r="B41" s="291"/>
      <c r="C41" s="292"/>
      <c r="D41" s="293"/>
      <c r="E41" s="294"/>
      <c r="F41" s="295"/>
      <c r="G41" s="296"/>
      <c r="H41" s="293"/>
      <c r="I41" s="297"/>
      <c r="J41" s="298"/>
      <c r="K41" s="298"/>
      <c r="L41" s="298"/>
      <c r="M41" s="299"/>
      <c r="N41" s="298"/>
      <c r="O41" s="299"/>
      <c r="P41" s="92"/>
      <c r="Q41" s="289"/>
    </row>
    <row r="42" spans="1:17" ht="15.75" customHeight="1">
      <c r="A42" s="288"/>
      <c r="B42" s="291"/>
      <c r="C42" s="292"/>
      <c r="D42" s="293"/>
      <c r="E42" s="294"/>
      <c r="F42" s="295"/>
      <c r="G42" s="296"/>
      <c r="H42" s="293"/>
      <c r="I42" s="297"/>
      <c r="J42" s="298"/>
      <c r="K42" s="298"/>
      <c r="L42" s="298"/>
      <c r="M42" s="299"/>
      <c r="N42" s="298"/>
      <c r="O42" s="299"/>
      <c r="P42" s="92"/>
      <c r="Q42" s="289"/>
    </row>
    <row r="43" spans="1:17" ht="15.75" customHeight="1">
      <c r="A43" s="288"/>
      <c r="B43" s="291"/>
      <c r="C43" s="292"/>
      <c r="D43" s="293"/>
      <c r="E43" s="294"/>
      <c r="F43" s="295"/>
      <c r="G43" s="296"/>
      <c r="H43" s="293"/>
      <c r="I43" s="297"/>
      <c r="J43" s="298"/>
      <c r="K43" s="298"/>
      <c r="L43" s="298"/>
      <c r="M43" s="299"/>
      <c r="N43" s="298"/>
      <c r="O43" s="299"/>
      <c r="P43" s="92"/>
      <c r="Q43" s="289"/>
    </row>
    <row r="44" spans="1:17" ht="15" customHeight="1">
      <c r="A44" s="301"/>
      <c r="D44" s="31"/>
      <c r="E44" s="31"/>
      <c r="F44" s="31"/>
      <c r="G44" s="31"/>
      <c r="H44" s="31"/>
      <c r="I44" s="31"/>
    </row>
    <row r="45" spans="1:17" ht="15" customHeight="1">
      <c r="A45" s="301"/>
    </row>
    <row r="46" spans="1:17" ht="15" customHeight="1">
      <c r="A46" s="301"/>
    </row>
    <row r="47" spans="1:17">
      <c r="D47"/>
      <c r="E47"/>
      <c r="F47"/>
      <c r="G47"/>
      <c r="H47"/>
      <c r="I47"/>
      <c r="M47"/>
      <c r="O47"/>
      <c r="P47"/>
    </row>
    <row r="48" spans="1:17">
      <c r="C48" s="33"/>
      <c r="F48"/>
    </row>
  </sheetData>
  <mergeCells count="5">
    <mergeCell ref="D2:I2"/>
    <mergeCell ref="A37:C37"/>
    <mergeCell ref="A38:C38"/>
    <mergeCell ref="A40:Q40"/>
    <mergeCell ref="J2:Q2"/>
  </mergeCells>
  <conditionalFormatting sqref="J4:P36">
    <cfRule type="cellIs" dxfId="187" priority="40" operator="greaterThanOrEqual">
      <formula>110</formula>
    </cfRule>
    <cfRule type="cellIs" dxfId="186" priority="41" operator="between">
      <formula>100.0001</formula>
      <formula>110</formula>
    </cfRule>
    <cfRule type="cellIs" dxfId="185" priority="42" operator="between">
      <formula>90.0001</formula>
      <formula>100</formula>
    </cfRule>
    <cfRule type="cellIs" dxfId="184" priority="43" operator="lessThanOrEqual">
      <formula>90</formula>
    </cfRule>
  </conditionalFormatting>
  <pageMargins left="0.23622047244094491" right="0.23622047244094491" top="0.55118110236220474" bottom="0.55118110236220474" header="0.31496062992125984" footer="0.31496062992125984"/>
  <pageSetup paperSize="8" scale="86" fitToHeight="5" orientation="landscape" r:id="rId1"/>
  <headerFooter>
    <oddHeader>&amp;L&amp;"Arial Rounded MT Bold,Negreta"&amp;16&amp;K08-017Annex 4: Valor dels municipis a l'Índex de vulnerabilitat social (per comarques). 2023</oddHeader>
    <oddFooter>&amp;L&amp;"Segoe UI,Normal"Els municipis apareixen per ordre alfabètic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  <pageSetUpPr fitToPage="1"/>
  </sheetPr>
  <dimension ref="A1:Q45"/>
  <sheetViews>
    <sheetView zoomScale="85" zoomScaleNormal="85" workbookViewId="0">
      <pane xSplit="3" ySplit="3" topLeftCell="D4" activePane="bottomRight" state="frozen"/>
      <selection activeCell="D14" sqref="D14"/>
      <selection pane="topRight" activeCell="D14" sqref="D14"/>
      <selection pane="bottomLeft" activeCell="D14" sqref="D14"/>
      <selection pane="bottomRight" activeCell="A37" sqref="A37:Q37"/>
    </sheetView>
  </sheetViews>
  <sheetFormatPr defaultColWidth="9.1796875" defaultRowHeight="14.5"/>
  <cols>
    <col min="1" max="1" width="11.7265625" style="300" customWidth="1"/>
    <col min="2" max="2" width="33.453125" customWidth="1"/>
    <col min="3" max="3" width="11" customWidth="1"/>
    <col min="4" max="5" width="13" style="10" customWidth="1"/>
    <col min="6" max="6" width="13.54296875" style="10" customWidth="1"/>
    <col min="7" max="7" width="13" style="48" customWidth="1"/>
    <col min="8" max="8" width="13" style="10" customWidth="1"/>
    <col min="9" max="9" width="13.54296875" style="10" customWidth="1"/>
    <col min="10" max="11" width="13.1796875" customWidth="1"/>
    <col min="12" max="12" width="14.1796875" customWidth="1"/>
    <col min="13" max="13" width="13.1796875" style="53" customWidth="1"/>
    <col min="14" max="14" width="14.26953125" customWidth="1"/>
    <col min="15" max="15" width="13.7265625" style="53" customWidth="1"/>
    <col min="16" max="16" width="15.26953125" style="53" customWidth="1"/>
    <col min="17" max="17" width="7.7265625" customWidth="1"/>
  </cols>
  <sheetData>
    <row r="1" spans="1:17" ht="28.5" customHeight="1" thickBot="1">
      <c r="A1" s="472" t="s">
        <v>633</v>
      </c>
      <c r="B1" s="362"/>
      <c r="C1" s="362"/>
      <c r="D1" s="446"/>
      <c r="E1" s="446"/>
      <c r="F1" s="446"/>
      <c r="G1" s="447"/>
      <c r="H1" s="446"/>
      <c r="I1" s="446"/>
      <c r="J1" s="362"/>
      <c r="K1" s="362"/>
      <c r="L1" s="362"/>
      <c r="M1" s="448"/>
      <c r="N1" s="362"/>
      <c r="O1" s="448"/>
      <c r="P1" s="448"/>
      <c r="Q1" s="362"/>
    </row>
    <row r="2" spans="1:17" ht="15.75" customHeight="1" thickBot="1">
      <c r="A2" s="361"/>
      <c r="B2" s="362"/>
      <c r="C2" s="362"/>
      <c r="D2" s="518" t="s">
        <v>1017</v>
      </c>
      <c r="E2" s="519"/>
      <c r="F2" s="519"/>
      <c r="G2" s="519"/>
      <c r="H2" s="519"/>
      <c r="I2" s="519"/>
      <c r="J2" s="524" t="s">
        <v>1035</v>
      </c>
      <c r="K2" s="525"/>
      <c r="L2" s="525"/>
      <c r="M2" s="525"/>
      <c r="N2" s="525"/>
      <c r="O2" s="525"/>
      <c r="P2" s="525"/>
      <c r="Q2" s="526"/>
    </row>
    <row r="3" spans="1:17" ht="82" customHeight="1" thickBot="1">
      <c r="A3" s="363" t="s">
        <v>57</v>
      </c>
      <c r="B3" s="364" t="s">
        <v>1018</v>
      </c>
      <c r="C3" s="365" t="s">
        <v>644</v>
      </c>
      <c r="D3" s="366" t="s">
        <v>2</v>
      </c>
      <c r="E3" s="367" t="s">
        <v>1045</v>
      </c>
      <c r="F3" s="367" t="s">
        <v>1047</v>
      </c>
      <c r="G3" s="368" t="s">
        <v>1038</v>
      </c>
      <c r="H3" s="367" t="s">
        <v>1039</v>
      </c>
      <c r="I3" s="367" t="s">
        <v>1040</v>
      </c>
      <c r="J3" s="369" t="s">
        <v>1034</v>
      </c>
      <c r="K3" s="370" t="s">
        <v>1046</v>
      </c>
      <c r="L3" s="370" t="s">
        <v>1048</v>
      </c>
      <c r="M3" s="371" t="s">
        <v>1041</v>
      </c>
      <c r="N3" s="370" t="s">
        <v>1042</v>
      </c>
      <c r="O3" s="372" t="s">
        <v>1043</v>
      </c>
      <c r="P3" s="374" t="s">
        <v>1028</v>
      </c>
      <c r="Q3" s="374" t="s">
        <v>1016</v>
      </c>
    </row>
    <row r="4" spans="1:17" ht="15" customHeight="1">
      <c r="A4" s="388" t="s">
        <v>60</v>
      </c>
      <c r="B4" s="389" t="s">
        <v>61</v>
      </c>
      <c r="C4" s="390">
        <f>VLOOKUP($A4,'ANNEX 2_310 MUN ALFABÈTIC'!$A$4:$Q$313,4,0)</f>
        <v>293</v>
      </c>
      <c r="D4" s="391">
        <f>VLOOKUP($A4,'ANNEX 2_310 MUN ALFABÈTIC'!$A$4:$Q$313,5,0)</f>
        <v>6.6666666666666696</v>
      </c>
      <c r="E4" s="392">
        <f>VLOOKUP($A4,'ANNEX 2_310 MUN ALFABÈTIC'!$A$4:$Q$313,6,0)</f>
        <v>16814</v>
      </c>
      <c r="F4" s="393">
        <f>VLOOKUP($A4,'ANNEX 2_310 MUN ALFABÈTIC'!$A$4:$Q$313,7,0)</f>
        <v>11.8748449884995</v>
      </c>
      <c r="G4" s="394">
        <f>VLOOKUP($A4,'ANNEX 2_310 MUN ALFABÈTIC'!$A$4:$Q$313,8,0)</f>
        <v>3.4129692832764507</v>
      </c>
      <c r="H4" s="395">
        <f>VLOOKUP($A4,'ANNEX 2_310 MUN ALFABÈTIC'!$A$4:$Q$313,9,0)</f>
        <v>0</v>
      </c>
      <c r="I4" s="396">
        <f>VLOOKUP($A4,'ANNEX 2_310 MUN ALFABÈTIC'!$A$4:$Q$313,10,0)</f>
        <v>26.148659463091064</v>
      </c>
      <c r="J4" s="397">
        <f>VLOOKUP($A4,'ANNEX 2_310 MUN ALFABÈTIC'!$A$4:$Q$313,11,0)</f>
        <v>143.44490467227538</v>
      </c>
      <c r="K4" s="398">
        <f>VLOOKUP($A4,'ANNEX 2_310 MUN ALFABÈTIC'!$A$4:$Q$313,12,0)</f>
        <v>110.44472208684722</v>
      </c>
      <c r="L4" s="398">
        <f>VLOOKUP($A4,'ANNEX 2_310 MUN ALFABÈTIC'!$A$4:$Q$313,13,0)</f>
        <v>194.29935246956694</v>
      </c>
      <c r="M4" s="399">
        <f>VLOOKUP($A4,'ANNEX 2_310 MUN ALFABÈTIC'!$A$4:$Q$313,14,0)</f>
        <v>85.033249625730434</v>
      </c>
      <c r="N4" s="398">
        <f>VLOOKUP($A4,'ANNEX 2_310 MUN ALFABÈTIC'!$A$4:$Q$313,15,0)</f>
        <v>3567</v>
      </c>
      <c r="O4" s="400">
        <f>VLOOKUP($A4,'ANNEX 2_310 MUN ALFABÈTIC'!$A$4:$Q$313,16,0)</f>
        <v>93.958871135192808</v>
      </c>
      <c r="P4" s="401">
        <f>VLOOKUP($A4,'ANNEX 2_310 MUN ALFABÈTIC'!$A$4:$Q$313,17,0)</f>
        <v>118.1504400624999</v>
      </c>
      <c r="Q4" s="387">
        <f>VLOOKUP($A4,'ANNEX 2_310 MUN ALFABÈTIC'!$A$4:$R$313,18,0)</f>
        <v>20</v>
      </c>
    </row>
    <row r="5" spans="1:17" ht="15" customHeight="1">
      <c r="A5" s="388" t="s">
        <v>75</v>
      </c>
      <c r="B5" s="389" t="s">
        <v>76</v>
      </c>
      <c r="C5" s="390">
        <f>VLOOKUP($A5,'ANNEX 2_310 MUN ALFABÈTIC'!$A$4:$Q$313,4,0)</f>
        <v>5981</v>
      </c>
      <c r="D5" s="391">
        <f>VLOOKUP($A5,'ANNEX 2_310 MUN ALFABÈTIC'!$A$4:$Q$313,5,0)</f>
        <v>8.2167832167832202</v>
      </c>
      <c r="E5" s="392">
        <f>VLOOKUP($A5,'ANNEX 2_310 MUN ALFABÈTIC'!$A$4:$Q$313,6,0)</f>
        <v>15010</v>
      </c>
      <c r="F5" s="403">
        <f>VLOOKUP($A5,'ANNEX 2_310 MUN ALFABÈTIC'!$A$4:$Q$313,7,0)</f>
        <v>15.481381509496241</v>
      </c>
      <c r="G5" s="394">
        <f>VLOOKUP($A5,'ANNEX 2_310 MUN ALFABÈTIC'!$A$4:$Q$313,8,0)</f>
        <v>3.5445577662598224</v>
      </c>
      <c r="H5" s="395">
        <f>VLOOKUP($A5,'ANNEX 2_310 MUN ALFABÈTIC'!$A$4:$Q$313,9,0)</f>
        <v>9.6</v>
      </c>
      <c r="I5" s="396">
        <f>VLOOKUP($A5,'ANNEX 2_310 MUN ALFABÈTIC'!$A$4:$Q$313,10,0)</f>
        <v>27.214514407684099</v>
      </c>
      <c r="J5" s="397">
        <f>VLOOKUP($A5,'ANNEX 2_310 MUN ALFABÈTIC'!$A$4:$Q$313,11,0)</f>
        <v>116.38366733693833</v>
      </c>
      <c r="K5" s="398">
        <f>VLOOKUP($A5,'ANNEX 2_310 MUN ALFABÈTIC'!$A$4:$Q$313,12,0)</f>
        <v>98.59493746423081</v>
      </c>
      <c r="L5" s="398">
        <f>VLOOKUP($A5,'ANNEX 2_310 MUN ALFABÈTIC'!$A$4:$Q$313,13,0)</f>
        <v>149.03545207038908</v>
      </c>
      <c r="M5" s="399">
        <f>VLOOKUP($A5,'ANNEX 2_310 MUN ALFABÈTIC'!$A$4:$Q$313,14,0)</f>
        <v>81.876467578642178</v>
      </c>
      <c r="N5" s="398">
        <f>VLOOKUP($A5,'ANNEX 2_310 MUN ALFABÈTIC'!$A$4:$Q$313,15,0)</f>
        <v>111.46121153675895</v>
      </c>
      <c r="O5" s="400">
        <f>VLOOKUP($A5,'ANNEX 2_310 MUN ALFABÈTIC'!$A$4:$Q$313,16,0)</f>
        <v>90.278977168040186</v>
      </c>
      <c r="P5" s="401">
        <f>VLOOKUP($A5,'ANNEX 2_310 MUN ALFABÈTIC'!$A$4:$Q$313,17,0)</f>
        <v>94.031878271695263</v>
      </c>
      <c r="Q5" s="402">
        <f>VLOOKUP($A5,'ANNEX 2_310 MUN ALFABÈTIC'!$A$4:$R$313,18,0)</f>
        <v>203</v>
      </c>
    </row>
    <row r="6" spans="1:17" ht="15" customHeight="1">
      <c r="A6" s="388" t="s">
        <v>79</v>
      </c>
      <c r="B6" s="389" t="s">
        <v>80</v>
      </c>
      <c r="C6" s="390">
        <f>VLOOKUP($A6,'ANNEX 2_310 MUN ALFABÈTIC'!$A$4:$Q$313,4,0)</f>
        <v>2297</v>
      </c>
      <c r="D6" s="391">
        <f>VLOOKUP($A6,'ANNEX 2_310 MUN ALFABÈTIC'!$A$4:$Q$313,5,0)</f>
        <v>7.20720720720721</v>
      </c>
      <c r="E6" s="392">
        <f>VLOOKUP($A6,'ANNEX 2_310 MUN ALFABÈTIC'!$A$4:$Q$313,6,0)</f>
        <v>15010</v>
      </c>
      <c r="F6" s="403">
        <f>VLOOKUP($A6,'ANNEX 2_310 MUN ALFABÈTIC'!$A$4:$Q$313,7,0)</f>
        <v>13.348578156131136</v>
      </c>
      <c r="G6" s="394">
        <f>VLOOKUP($A6,'ANNEX 2_310 MUN ALFABÈTIC'!$A$4:$Q$313,8,0)</f>
        <v>4.7453199825859818</v>
      </c>
      <c r="H6" s="395">
        <f>VLOOKUP($A6,'ANNEX 2_310 MUN ALFABÈTIC'!$A$4:$Q$313,9,0)</f>
        <v>9.1999999999999993</v>
      </c>
      <c r="I6" s="396">
        <f>VLOOKUP($A6,'ANNEX 2_310 MUN ALFABÈTIC'!$A$4:$Q$313,10,0)</f>
        <v>24.585635359116022</v>
      </c>
      <c r="J6" s="397">
        <f>VLOOKUP($A6,'ANNEX 2_310 MUN ALFABÈTIC'!$A$4:$Q$313,11,0)</f>
        <v>132.68653682185473</v>
      </c>
      <c r="K6" s="398">
        <f>VLOOKUP($A6,'ANNEX 2_310 MUN ALFABÈTIC'!$A$4:$Q$313,12,0)</f>
        <v>98.59493746423081</v>
      </c>
      <c r="L6" s="398">
        <f>VLOOKUP($A6,'ANNEX 2_310 MUN ALFABÈTIC'!$A$4:$Q$313,13,0)</f>
        <v>172.84797414039042</v>
      </c>
      <c r="M6" s="399">
        <f>VLOOKUP($A6,'ANNEX 2_310 MUN ALFABÈTIC'!$A$4:$Q$313,14,0)</f>
        <v>61.158334968939727</v>
      </c>
      <c r="N6" s="398">
        <f>VLOOKUP($A6,'ANNEX 2_310 MUN ALFABÈTIC'!$A$4:$Q$313,15,0)</f>
        <v>116.30735116879195</v>
      </c>
      <c r="O6" s="400">
        <f>VLOOKUP($A6,'ANNEX 2_310 MUN ALFABÈTIC'!$A$4:$Q$313,16,0)</f>
        <v>99.932277078193479</v>
      </c>
      <c r="P6" s="401">
        <f>VLOOKUP($A6,'ANNEX 2_310 MUN ALFABÈTIC'!$A$4:$Q$313,17,0)</f>
        <v>95.987631300761862</v>
      </c>
      <c r="Q6" s="402">
        <f>VLOOKUP($A6,'ANNEX 2_310 MUN ALFABÈTIC'!$A$4:$R$313,18,0)</f>
        <v>178</v>
      </c>
    </row>
    <row r="7" spans="1:17" ht="15" customHeight="1">
      <c r="A7" s="388" t="s">
        <v>90</v>
      </c>
      <c r="B7" s="389" t="s">
        <v>91</v>
      </c>
      <c r="C7" s="390">
        <f>VLOOKUP($A7,'ANNEX 2_310 MUN ALFABÈTIC'!$A$4:$Q$313,4,0)</f>
        <v>3306</v>
      </c>
      <c r="D7" s="391">
        <f>VLOOKUP($A7,'ANNEX 2_310 MUN ALFABÈTIC'!$A$4:$Q$313,5,0)</f>
        <v>8.5163007318696007</v>
      </c>
      <c r="E7" s="392">
        <f>VLOOKUP($A7,'ANNEX 2_310 MUN ALFABÈTIC'!$A$4:$Q$313,6,0)</f>
        <v>14975</v>
      </c>
      <c r="F7" s="403">
        <f>VLOOKUP($A7,'ANNEX 2_310 MUN ALFABÈTIC'!$A$4:$Q$313,7,0)</f>
        <v>15.917105191775619</v>
      </c>
      <c r="G7" s="394">
        <f>VLOOKUP($A7,'ANNEX 2_310 MUN ALFABÈTIC'!$A$4:$Q$313,8,0)</f>
        <v>4.6279491833030848</v>
      </c>
      <c r="H7" s="395">
        <f>VLOOKUP($A7,'ANNEX 2_310 MUN ALFABÈTIC'!$A$4:$Q$313,9,0)</f>
        <v>5.8</v>
      </c>
      <c r="I7" s="396">
        <f>VLOOKUP($A7,'ANNEX 2_310 MUN ALFABÈTIC'!$A$4:$Q$313,10,0)</f>
        <v>22.595078299776286</v>
      </c>
      <c r="J7" s="397">
        <f>VLOOKUP($A7,'ANNEX 2_310 MUN ALFABÈTIC'!$A$4:$Q$313,11,0)</f>
        <v>112.29046443876554</v>
      </c>
      <c r="K7" s="398">
        <f>VLOOKUP($A7,'ANNEX 2_310 MUN ALFABÈTIC'!$A$4:$Q$313,12,0)</f>
        <v>98.365035877871833</v>
      </c>
      <c r="L7" s="398">
        <f>VLOOKUP($A7,'ANNEX 2_310 MUN ALFABÈTIC'!$A$4:$Q$313,13,0)</f>
        <v>144.95567278993079</v>
      </c>
      <c r="M7" s="399">
        <f>VLOOKUP($A7,'ANNEX 2_310 MUN ALFABÈTIC'!$A$4:$Q$313,14,0)</f>
        <v>62.709389739379603</v>
      </c>
      <c r="N7" s="398">
        <f>VLOOKUP($A7,'ANNEX 2_310 MUN ALFABÈTIC'!$A$4:$Q$313,15,0)</f>
        <v>184.48752254360102</v>
      </c>
      <c r="O7" s="400">
        <f>VLOOKUP($A7,'ANNEX 2_310 MUN ALFABÈTIC'!$A$4:$Q$313,16,0)</f>
        <v>108.73600402061625</v>
      </c>
      <c r="P7" s="401">
        <f>VLOOKUP($A7,'ANNEX 2_310 MUN ALFABÈTIC'!$A$4:$Q$313,17,0)</f>
        <v>93.44528067325443</v>
      </c>
      <c r="Q7" s="402">
        <f>VLOOKUP($A7,'ANNEX 2_310 MUN ALFABÈTIC'!$A$4:$R$313,18,0)</f>
        <v>216</v>
      </c>
    </row>
    <row r="8" spans="1:17" ht="15" customHeight="1">
      <c r="A8" s="388" t="s">
        <v>125</v>
      </c>
      <c r="B8" s="389" t="s">
        <v>126</v>
      </c>
      <c r="C8" s="390">
        <f>VLOOKUP($A8,'ANNEX 2_310 MUN ALFABÈTIC'!$A$4:$Q$313,4,0)</f>
        <v>2100</v>
      </c>
      <c r="D8" s="391">
        <f>VLOOKUP($A8,'ANNEX 2_310 MUN ALFABÈTIC'!$A$4:$Q$313,5,0)</f>
        <v>9.7560975609756095</v>
      </c>
      <c r="E8" s="392">
        <f>VLOOKUP($A8,'ANNEX 2_310 MUN ALFABÈTIC'!$A$4:$Q$313,6,0)</f>
        <v>15029</v>
      </c>
      <c r="F8" s="403">
        <f>VLOOKUP($A8,'ANNEX 2_310 MUN ALFABÈTIC'!$A$4:$Q$313,7,0)</f>
        <v>12.709428486341611</v>
      </c>
      <c r="G8" s="394">
        <f>VLOOKUP($A8,'ANNEX 2_310 MUN ALFABÈTIC'!$A$4:$Q$313,8,0)</f>
        <v>4</v>
      </c>
      <c r="H8" s="395">
        <f>VLOOKUP($A8,'ANNEX 2_310 MUN ALFABÈTIC'!$A$4:$Q$313,9,0)</f>
        <v>8.6</v>
      </c>
      <c r="I8" s="396">
        <f>VLOOKUP($A8,'ANNEX 2_310 MUN ALFABÈTIC'!$A$4:$Q$313,10,0)</f>
        <v>26.962457337883961</v>
      </c>
      <c r="J8" s="397">
        <f>VLOOKUP($A8,'ANNEX 2_310 MUN ALFABÈTIC'!$A$4:$Q$313,11,0)</f>
        <v>98.020684859388226</v>
      </c>
      <c r="K8" s="398">
        <f>VLOOKUP($A8,'ANNEX 2_310 MUN ALFABÈTIC'!$A$4:$Q$313,12,0)</f>
        <v>98.719741182539963</v>
      </c>
      <c r="L8" s="398">
        <f>VLOOKUP($A8,'ANNEX 2_310 MUN ALFABÈTIC'!$A$4:$Q$313,13,0)</f>
        <v>181.54039691253502</v>
      </c>
      <c r="M8" s="399">
        <f>VLOOKUP($A8,'ANNEX 2_310 MUN ALFABÈTIC'!$A$4:$Q$313,14,0)</f>
        <v>72.553967257449173</v>
      </c>
      <c r="N8" s="398">
        <f>VLOOKUP($A8,'ANNEX 2_310 MUN ALFABÈTIC'!$A$4:$Q$313,15,0)</f>
        <v>124.42181752940535</v>
      </c>
      <c r="O8" s="400">
        <f>VLOOKUP($A8,'ANNEX 2_310 MUN ALFABÈTIC'!$A$4:$Q$313,16,0)</f>
        <v>91.122945288763248</v>
      </c>
      <c r="P8" s="401">
        <f>VLOOKUP($A8,'ANNEX 2_310 MUN ALFABÈTIC'!$A$4:$Q$313,17,0)</f>
        <v>96.159213348709613</v>
      </c>
      <c r="Q8" s="402">
        <f>VLOOKUP($A8,'ANNEX 2_310 MUN ALFABÈTIC'!$A$4:$R$313,18,0)</f>
        <v>173</v>
      </c>
    </row>
    <row r="9" spans="1:17" ht="15" customHeight="1">
      <c r="A9" s="404" t="s">
        <v>141</v>
      </c>
      <c r="B9" s="413" t="s">
        <v>142</v>
      </c>
      <c r="C9" s="390">
        <f>VLOOKUP($A9,'ANNEX 2_310 MUN ALFABÈTIC'!$A$4:$Q$313,4,0)</f>
        <v>4561</v>
      </c>
      <c r="D9" s="391">
        <f>VLOOKUP($A9,'ANNEX 2_310 MUN ALFABÈTIC'!$A$4:$Q$313,5,0)</f>
        <v>10.836401893740099</v>
      </c>
      <c r="E9" s="392">
        <f>VLOOKUP($A9,'ANNEX 2_310 MUN ALFABÈTIC'!$A$4:$Q$313,6,0)</f>
        <v>15288</v>
      </c>
      <c r="F9" s="403">
        <f>VLOOKUP($A9,'ANNEX 2_310 MUN ALFABÈTIC'!$A$4:$Q$313,7,0)</f>
        <v>12.031301615546795</v>
      </c>
      <c r="G9" s="394">
        <f>VLOOKUP($A9,'ANNEX 2_310 MUN ALFABÈTIC'!$A$4:$Q$313,8,0)</f>
        <v>5.4593290944968214</v>
      </c>
      <c r="H9" s="395">
        <f>VLOOKUP($A9,'ANNEX 2_310 MUN ALFABÈTIC'!$A$4:$Q$313,9,0)</f>
        <v>5.7</v>
      </c>
      <c r="I9" s="396">
        <f>VLOOKUP($A9,'ANNEX 2_310 MUN ALFABÈTIC'!$A$4:$Q$313,10,0)</f>
        <v>26.865671641791046</v>
      </c>
      <c r="J9" s="397">
        <f>VLOOKUP($A9,'ANNEX 2_310 MUN ALFABÈTIC'!$A$4:$Q$313,11,0)</f>
        <v>88.248790867960054</v>
      </c>
      <c r="K9" s="398">
        <f>VLOOKUP($A9,'ANNEX 2_310 MUN ALFABÈTIC'!$A$4:$Q$313,12,0)</f>
        <v>100.4210129215963</v>
      </c>
      <c r="L9" s="398">
        <f>VLOOKUP($A9,'ANNEX 2_310 MUN ALFABÈTIC'!$A$4:$Q$313,13,0)</f>
        <v>191.77265816031783</v>
      </c>
      <c r="M9" s="399">
        <f>VLOOKUP($A9,'ANNEX 2_310 MUN ALFABÈTIC'!$A$4:$Q$313,14,0)</f>
        <v>53.159621632325404</v>
      </c>
      <c r="N9" s="398">
        <f>VLOOKUP($A9,'ANNEX 2_310 MUN ALFABÈTIC'!$A$4:$Q$313,15,0)</f>
        <v>187.72414574612031</v>
      </c>
      <c r="O9" s="400">
        <f>VLOOKUP($A9,'ANNEX 2_310 MUN ALFABÈTIC'!$A$4:$Q$313,16,0)</f>
        <v>91.451222869439491</v>
      </c>
      <c r="P9" s="401">
        <f>VLOOKUP($A9,'ANNEX 2_310 MUN ALFABÈTIC'!$A$4:$Q$313,17,0)</f>
        <v>96.160967883567693</v>
      </c>
      <c r="Q9" s="402">
        <f>VLOOKUP($A9,'ANNEX 2_310 MUN ALFABÈTIC'!$A$4:$R$313,18,0)</f>
        <v>172</v>
      </c>
    </row>
    <row r="10" spans="1:17" ht="15" customHeight="1">
      <c r="A10" s="408" t="s">
        <v>153</v>
      </c>
      <c r="B10" s="409" t="s">
        <v>154</v>
      </c>
      <c r="C10" s="410">
        <f>VLOOKUP($A10,'ANNEX 2_310 MUN ALFABÈTIC'!$A$4:$Q$313,4,0)</f>
        <v>4062</v>
      </c>
      <c r="D10" s="391">
        <f>VLOOKUP($A10,'ANNEX 2_310 MUN ALFABÈTIC'!$A$4:$Q$313,5,0)</f>
        <v>11.033797216699801</v>
      </c>
      <c r="E10" s="392">
        <f>VLOOKUP($A10,'ANNEX 2_310 MUN ALFABÈTIC'!$A$4:$Q$313,6,0)</f>
        <v>13809</v>
      </c>
      <c r="F10" s="403">
        <f>VLOOKUP($A10,'ANNEX 2_310 MUN ALFABÈTIC'!$A$4:$Q$313,7,0)</f>
        <v>18.644981301199795</v>
      </c>
      <c r="G10" s="394">
        <f>VLOOKUP($A10,'ANNEX 2_310 MUN ALFABÈTIC'!$A$4:$Q$313,8,0)</f>
        <v>3.2742491383554904</v>
      </c>
      <c r="H10" s="395">
        <f>VLOOKUP($A10,'ANNEX 2_310 MUN ALFABÈTIC'!$A$4:$Q$313,9,0)</f>
        <v>5.9</v>
      </c>
      <c r="I10" s="396">
        <f>VLOOKUP($A10,'ANNEX 2_310 MUN ALFABÈTIC'!$A$4:$Q$313,10,0)</f>
        <v>33.030852994555353</v>
      </c>
      <c r="J10" s="397">
        <f>VLOOKUP($A10,'ANNEX 2_310 MUN ALFABÈTIC'!$A$4:$Q$313,11,0)</f>
        <v>86.670014474660121</v>
      </c>
      <c r="K10" s="398">
        <f>VLOOKUP($A10,'ANNEX 2_310 MUN ALFABÈTIC'!$A$4:$Q$313,12,0)</f>
        <v>90.706028743741712</v>
      </c>
      <c r="L10" s="398">
        <f>VLOOKUP($A10,'ANNEX 2_310 MUN ALFABÈTIC'!$A$4:$Q$313,13,0)</f>
        <v>123.74776110896197</v>
      </c>
      <c r="M10" s="399">
        <f>VLOOKUP($A10,'ANNEX 2_310 MUN ALFABÈTIC'!$A$4:$Q$313,14,0)</f>
        <v>88.635854135265717</v>
      </c>
      <c r="N10" s="398">
        <f>VLOOKUP($A10,'ANNEX 2_310 MUN ALFABÈTIC'!$A$4:$Q$313,15,0)</f>
        <v>181.36061538184507</v>
      </c>
      <c r="O10" s="400">
        <f>VLOOKUP($A10,'ANNEX 2_310 MUN ALFABÈTIC'!$A$4:$Q$313,16,0)</f>
        <v>74.381927867730113</v>
      </c>
      <c r="P10" s="401">
        <f>VLOOKUP($A10,'ANNEX 2_310 MUN ALFABÈTIC'!$A$4:$Q$313,17,0)</f>
        <v>88.570908597498246</v>
      </c>
      <c r="Q10" s="402">
        <f>VLOOKUP($A10,'ANNEX 2_310 MUN ALFABÈTIC'!$A$4:$R$313,18,0)</f>
        <v>285</v>
      </c>
    </row>
    <row r="11" spans="1:17" ht="15" customHeight="1">
      <c r="A11" s="388" t="s">
        <v>164</v>
      </c>
      <c r="B11" s="389" t="s">
        <v>165</v>
      </c>
      <c r="C11" s="390">
        <f>VLOOKUP($A11,'ANNEX 2_310 MUN ALFABÈTIC'!$A$4:$Q$313,4,0)</f>
        <v>462</v>
      </c>
      <c r="D11" s="391">
        <f>VLOOKUP($A11,'ANNEX 2_310 MUN ALFABÈTIC'!$A$4:$Q$313,5,0)</f>
        <v>4.7619047619047601</v>
      </c>
      <c r="E11" s="392">
        <f>VLOOKUP($A11,'ANNEX 2_310 MUN ALFABÈTIC'!$A$4:$Q$313,6,0)</f>
        <v>17782</v>
      </c>
      <c r="F11" s="393">
        <f>VLOOKUP($A11,'ANNEX 2_310 MUN ALFABÈTIC'!$A$4:$Q$313,7,0)</f>
        <v>11.881887186096</v>
      </c>
      <c r="G11" s="394">
        <f>VLOOKUP($A11,'ANNEX 2_310 MUN ALFABÈTIC'!$A$4:$Q$313,8,0)</f>
        <v>4.9783549783549788</v>
      </c>
      <c r="H11" s="395">
        <f>VLOOKUP($A11,'ANNEX 2_310 MUN ALFABÈTIC'!$A$4:$Q$313,9,0)</f>
        <v>2</v>
      </c>
      <c r="I11" s="396">
        <f>VLOOKUP($A11,'ANNEX 2_310 MUN ALFABÈTIC'!$A$4:$Q$313,10,0)</f>
        <v>26.148659463091064</v>
      </c>
      <c r="J11" s="397">
        <f>VLOOKUP($A11,'ANNEX 2_310 MUN ALFABÈTIC'!$A$4:$Q$313,11,0)</f>
        <v>200.8228665411857</v>
      </c>
      <c r="K11" s="398">
        <f>VLOOKUP($A11,'ANNEX 2_310 MUN ALFABÈTIC'!$A$4:$Q$313,12,0)</f>
        <v>116.8031431038609</v>
      </c>
      <c r="L11" s="398">
        <f>VLOOKUP($A11,'ANNEX 2_310 MUN ALFABÈTIC'!$A$4:$Q$313,13,0)</f>
        <v>194.18419446381145</v>
      </c>
      <c r="M11" s="399">
        <f>VLOOKUP($A11,'ANNEX 2_310 MUN ALFABÈTIC'!$A$4:$Q$313,14,0)</f>
        <v>58.295535431202637</v>
      </c>
      <c r="N11" s="398">
        <f>VLOOKUP($A11,'ANNEX 2_310 MUN ALFABÈTIC'!$A$4:$Q$313,15,0)</f>
        <v>535.01381537644295</v>
      </c>
      <c r="O11" s="400">
        <f>VLOOKUP($A11,'ANNEX 2_310 MUN ALFABÈTIC'!$A$4:$Q$313,16,0)</f>
        <v>93.958871135192808</v>
      </c>
      <c r="P11" s="401">
        <f>VLOOKUP($A11,'ANNEX 2_310 MUN ALFABÈTIC'!$A$4:$Q$313,17,0)</f>
        <v>105.90509793974707</v>
      </c>
      <c r="Q11" s="402">
        <f>VLOOKUP($A11,'ANNEX 2_310 MUN ALFABÈTIC'!$A$4:$R$313,18,0)</f>
        <v>69</v>
      </c>
    </row>
    <row r="12" spans="1:17" ht="15" customHeight="1">
      <c r="A12" s="388" t="s">
        <v>168</v>
      </c>
      <c r="B12" s="389" t="s">
        <v>169</v>
      </c>
      <c r="C12" s="390">
        <f>VLOOKUP($A12,'ANNEX 2_310 MUN ALFABÈTIC'!$A$4:$Q$313,4,0)</f>
        <v>2308</v>
      </c>
      <c r="D12" s="391">
        <f>VLOOKUP($A12,'ANNEX 2_310 MUN ALFABÈTIC'!$A$4:$Q$313,5,0)</f>
        <v>9.6437880104257196</v>
      </c>
      <c r="E12" s="392">
        <f>VLOOKUP($A12,'ANNEX 2_310 MUN ALFABÈTIC'!$A$4:$Q$313,6,0)</f>
        <v>15199</v>
      </c>
      <c r="F12" s="403">
        <f>VLOOKUP($A12,'ANNEX 2_310 MUN ALFABÈTIC'!$A$4:$Q$313,7,0)</f>
        <v>19.174359981666996</v>
      </c>
      <c r="G12" s="394">
        <f>VLOOKUP($A12,'ANNEX 2_310 MUN ALFABÈTIC'!$A$4:$Q$313,8,0)</f>
        <v>3.2062391681109186</v>
      </c>
      <c r="H12" s="395">
        <f>VLOOKUP($A12,'ANNEX 2_310 MUN ALFABÈTIC'!$A$4:$Q$313,9,0)</f>
        <v>2.8</v>
      </c>
      <c r="I12" s="396">
        <f>VLOOKUP($A12,'ANNEX 2_310 MUN ALFABÈTIC'!$A$4:$Q$313,10,0)</f>
        <v>25.573770491803277</v>
      </c>
      <c r="J12" s="397">
        <f>VLOOKUP($A12,'ANNEX 2_310 MUN ALFABÈTIC'!$A$4:$Q$313,11,0)</f>
        <v>99.162213380053444</v>
      </c>
      <c r="K12" s="398">
        <f>VLOOKUP($A12,'ANNEX 2_310 MUN ALFABÈTIC'!$A$4:$Q$313,12,0)</f>
        <v>99.836406030569222</v>
      </c>
      <c r="L12" s="398">
        <f>VLOOKUP($A12,'ANNEX 2_310 MUN ALFABÈTIC'!$A$4:$Q$313,13,0)</f>
        <v>120.33124934276651</v>
      </c>
      <c r="M12" s="399">
        <f>VLOOKUP($A12,'ANNEX 2_310 MUN ALFABÈTIC'!$A$4:$Q$313,14,0)</f>
        <v>90.515976448752809</v>
      </c>
      <c r="N12" s="398">
        <f>VLOOKUP($A12,'ANNEX 2_310 MUN ALFABÈTIC'!$A$4:$Q$313,15,0)</f>
        <v>382.15272526888782</v>
      </c>
      <c r="O12" s="400">
        <f>VLOOKUP($A12,'ANNEX 2_310 MUN ALFABÈTIC'!$A$4:$Q$313,16,0)</f>
        <v>96.071032061466298</v>
      </c>
      <c r="P12" s="401">
        <f>VLOOKUP($A12,'ANNEX 2_310 MUN ALFABÈTIC'!$A$4:$Q$313,17,0)</f>
        <v>93.109132392172995</v>
      </c>
      <c r="Q12" s="402">
        <f>VLOOKUP($A12,'ANNEX 2_310 MUN ALFABÈTIC'!$A$4:$R$313,18,0)</f>
        <v>228</v>
      </c>
    </row>
    <row r="13" spans="1:17" ht="15" customHeight="1">
      <c r="A13" s="388" t="s">
        <v>170</v>
      </c>
      <c r="B13" s="389" t="s">
        <v>171</v>
      </c>
      <c r="C13" s="390">
        <f>VLOOKUP($A13,'ANNEX 2_310 MUN ALFABÈTIC'!$A$4:$Q$313,4,0)</f>
        <v>1415</v>
      </c>
      <c r="D13" s="391">
        <f>VLOOKUP($A13,'ANNEX 2_310 MUN ALFABÈTIC'!$A$4:$Q$313,5,0)</f>
        <v>8.0157687253613705</v>
      </c>
      <c r="E13" s="392">
        <f>VLOOKUP($A13,'ANNEX 2_310 MUN ALFABÈTIC'!$A$4:$Q$313,6,0)</f>
        <v>17077</v>
      </c>
      <c r="F13" s="393">
        <f>VLOOKUP($A13,'ANNEX 2_310 MUN ALFABÈTIC'!$A$4:$Q$313,7,0)</f>
        <v>11.706650117608859</v>
      </c>
      <c r="G13" s="394">
        <f>VLOOKUP($A13,'ANNEX 2_310 MUN ALFABÈTIC'!$A$4:$Q$313,8,0)</f>
        <v>1.7667844522968199</v>
      </c>
      <c r="H13" s="395">
        <f>VLOOKUP($A13,'ANNEX 2_310 MUN ALFABÈTIC'!$A$4:$Q$313,9,0)</f>
        <v>1.5</v>
      </c>
      <c r="I13" s="396">
        <f>VLOOKUP($A13,'ANNEX 2_310 MUN ALFABÈTIC'!$A$4:$Q$313,10,0)</f>
        <v>18.71657754010695</v>
      </c>
      <c r="J13" s="397">
        <f>VLOOKUP($A13,'ANNEX 2_310 MUN ALFABÈTIC'!$A$4:$Q$313,11,0)</f>
        <v>119.30226497879951</v>
      </c>
      <c r="K13" s="398">
        <f>VLOOKUP($A13,'ANNEX 2_310 MUN ALFABÈTIC'!$A$4:$Q$313,12,0)</f>
        <v>112.17226829291602</v>
      </c>
      <c r="L13" s="398">
        <f>VLOOKUP($A13,'ANNEX 2_310 MUN ALFABÈTIC'!$A$4:$Q$313,13,0)</f>
        <v>197.09094136770932</v>
      </c>
      <c r="M13" s="399">
        <f>VLOOKUP($A13,'ANNEX 2_310 MUN ALFABÈTIC'!$A$4:$Q$313,14,0)</f>
        <v>164.26218187086491</v>
      </c>
      <c r="N13" s="398">
        <f>VLOOKUP($A13,'ANNEX 2_310 MUN ALFABÈTIC'!$A$4:$Q$313,15,0)</f>
        <v>713.35175383525723</v>
      </c>
      <c r="O13" s="400">
        <f>VLOOKUP($A13,'ANNEX 2_310 MUN ALFABÈTIC'!$A$4:$Q$313,16,0)</f>
        <v>131.26857832773277</v>
      </c>
      <c r="P13" s="401">
        <f>VLOOKUP($A13,'ANNEX 2_310 MUN ALFABÈTIC'!$A$4:$Q$313,17,0)</f>
        <v>113.31696119745902</v>
      </c>
      <c r="Q13" s="402">
        <f>VLOOKUP($A13,'ANNEX 2_310 MUN ALFABÈTIC'!$A$4:$R$313,18,0)</f>
        <v>43</v>
      </c>
    </row>
    <row r="14" spans="1:17" ht="15" customHeight="1">
      <c r="A14" s="388" t="s">
        <v>210</v>
      </c>
      <c r="B14" s="389" t="s">
        <v>211</v>
      </c>
      <c r="C14" s="390">
        <f>VLOOKUP($A14,'ANNEX 2_310 MUN ALFABÈTIC'!$A$4:$Q$313,4,0)</f>
        <v>1555</v>
      </c>
      <c r="D14" s="391">
        <f>VLOOKUP($A14,'ANNEX 2_310 MUN ALFABÈTIC'!$A$4:$Q$313,5,0)</f>
        <v>8.4507042253521103</v>
      </c>
      <c r="E14" s="392">
        <f>VLOOKUP($A14,'ANNEX 2_310 MUN ALFABÈTIC'!$A$4:$Q$313,6,0)</f>
        <v>16381</v>
      </c>
      <c r="F14" s="393">
        <f>VLOOKUP($A14,'ANNEX 2_310 MUN ALFABÈTIC'!$A$4:$Q$313,7,0)</f>
        <v>13.032976656212833</v>
      </c>
      <c r="G14" s="394">
        <f>VLOOKUP($A14,'ANNEX 2_310 MUN ALFABÈTIC'!$A$4:$Q$313,8,0)</f>
        <v>3.1511254019292605</v>
      </c>
      <c r="H14" s="395">
        <f>VLOOKUP($A14,'ANNEX 2_310 MUN ALFABÈTIC'!$A$4:$Q$313,9,0)</f>
        <v>2</v>
      </c>
      <c r="I14" s="396">
        <f>VLOOKUP($A14,'ANNEX 2_310 MUN ALFABÈTIC'!$A$4:$Q$313,10,0)</f>
        <v>13.526570048309178</v>
      </c>
      <c r="J14" s="397">
        <f>VLOOKUP($A14,'ANNEX 2_310 MUN ALFABÈTIC'!$A$4:$Q$313,11,0)</f>
        <v>113.16209146368399</v>
      </c>
      <c r="K14" s="398">
        <f>VLOOKUP($A14,'ANNEX 2_310 MUN ALFABÈTIC'!$A$4:$Q$313,12,0)</f>
        <v>107.60051103274915</v>
      </c>
      <c r="L14" s="398">
        <f>VLOOKUP($A14,'ANNEX 2_310 MUN ALFABÈTIC'!$A$4:$Q$313,13,0)</f>
        <v>177.03359353767084</v>
      </c>
      <c r="M14" s="399">
        <f>VLOOKUP($A14,'ANNEX 2_310 MUN ALFABÈTIC'!$A$4:$Q$313,14,0)</f>
        <v>92.099117620680374</v>
      </c>
      <c r="N14" s="398">
        <f>VLOOKUP($A14,'ANNEX 2_310 MUN ALFABÈTIC'!$A$4:$Q$313,15,0)</f>
        <v>535.01381537644295</v>
      </c>
      <c r="O14" s="400">
        <f>VLOOKUP($A14,'ANNEX 2_310 MUN ALFABÈTIC'!$A$4:$Q$313,16,0)</f>
        <v>181.63499808717035</v>
      </c>
      <c r="P14" s="401">
        <f>VLOOKUP($A14,'ANNEX 2_310 MUN ALFABÈTIC'!$A$4:$Q$313,17,0)</f>
        <v>106.8910767784559</v>
      </c>
      <c r="Q14" s="402">
        <f>VLOOKUP($A14,'ANNEX 2_310 MUN ALFABÈTIC'!$A$4:$R$313,18,0)</f>
        <v>67</v>
      </c>
    </row>
    <row r="15" spans="1:17" ht="15" customHeight="1">
      <c r="A15" s="388" t="s">
        <v>219</v>
      </c>
      <c r="B15" s="389" t="s">
        <v>220</v>
      </c>
      <c r="C15" s="390">
        <f>VLOOKUP($A15,'ANNEX 2_310 MUN ALFABÈTIC'!$A$4:$Q$313,4,0)</f>
        <v>177</v>
      </c>
      <c r="D15" s="391">
        <f>VLOOKUP($A15,'ANNEX 2_310 MUN ALFABÈTIC'!$A$4:$Q$313,5,0)</f>
        <v>10.1123595505618</v>
      </c>
      <c r="E15" s="392">
        <f>VLOOKUP($A15,'ANNEX 2_310 MUN ALFABÈTIC'!$A$4:$Q$313,6,0)</f>
        <v>17639</v>
      </c>
      <c r="F15" s="393">
        <f>VLOOKUP($A15,'ANNEX 2_310 MUN ALFABÈTIC'!$A$4:$Q$313,7,0)</f>
        <v>12.046944191231375</v>
      </c>
      <c r="G15" s="394">
        <f>VLOOKUP($A15,'ANNEX 2_310 MUN ALFABÈTIC'!$A$4:$Q$313,8,0)</f>
        <v>2.2598870056497176</v>
      </c>
      <c r="H15" s="395">
        <f>VLOOKUP($A15,'ANNEX 2_310 MUN ALFABÈTIC'!$A$4:$Q$313,9,0)</f>
        <v>4.3</v>
      </c>
      <c r="I15" s="396">
        <f>VLOOKUP($A15,'ANNEX 2_310 MUN ALFABÈTIC'!$A$4:$Q$313,10,0)</f>
        <v>26.148659463091064</v>
      </c>
      <c r="J15" s="397">
        <f>VLOOKUP($A15,'ANNEX 2_310 MUN ALFABÈTIC'!$A$4:$Q$313,11,0)</f>
        <v>94.56738159875934</v>
      </c>
      <c r="K15" s="398">
        <f>VLOOKUP($A15,'ANNEX 2_310 MUN ALFABÈTIC'!$A$4:$Q$313,12,0)</f>
        <v>115.8638309081657</v>
      </c>
      <c r="L15" s="398">
        <f>VLOOKUP($A15,'ANNEX 2_310 MUN ALFABÈTIC'!$A$4:$Q$313,13,0)</f>
        <v>191.52364743428745</v>
      </c>
      <c r="M15" s="399">
        <f>VLOOKUP($A15,'ANNEX 2_310 MUN ALFABÈTIC'!$A$4:$Q$313,14,0)</f>
        <v>128.42052204568503</v>
      </c>
      <c r="N15" s="398">
        <f>VLOOKUP($A15,'ANNEX 2_310 MUN ALFABÈTIC'!$A$4:$Q$313,15,0)</f>
        <v>248.84363505881069</v>
      </c>
      <c r="O15" s="400">
        <f>VLOOKUP($A15,'ANNEX 2_310 MUN ALFABÈTIC'!$A$4:$Q$313,16,0)</f>
        <v>93.958871135192808</v>
      </c>
      <c r="P15" s="401">
        <f>VLOOKUP($A15,'ANNEX 2_310 MUN ALFABÈTIC'!$A$4:$Q$313,17,0)</f>
        <v>105.96518071903159</v>
      </c>
      <c r="Q15" s="402">
        <f>VLOOKUP($A15,'ANNEX 2_310 MUN ALFABÈTIC'!$A$4:$R$313,18,0)</f>
        <v>68</v>
      </c>
    </row>
    <row r="16" spans="1:17" ht="15" customHeight="1">
      <c r="A16" s="388" t="s">
        <v>258</v>
      </c>
      <c r="B16" s="389" t="s">
        <v>42</v>
      </c>
      <c r="C16" s="390">
        <f>VLOOKUP($A16,'ANNEX 2_310 MUN ALFABÈTIC'!$A$4:$Q$313,4,0)</f>
        <v>78570</v>
      </c>
      <c r="D16" s="391">
        <f>VLOOKUP($A16,'ANNEX 2_310 MUN ALFABÈTIC'!$A$4:$Q$313,5,0)</f>
        <v>12.904767258826199</v>
      </c>
      <c r="E16" s="392">
        <f>VLOOKUP($A16,'ANNEX 2_310 MUN ALFABÈTIC'!$A$4:$Q$313,6,0)</f>
        <v>14219</v>
      </c>
      <c r="F16" s="403">
        <f>VLOOKUP($A16,'ANNEX 2_310 MUN ALFABÈTIC'!$A$4:$Q$313,7,0)</f>
        <v>18.205623359051021</v>
      </c>
      <c r="G16" s="394">
        <f>VLOOKUP($A16,'ANNEX 2_310 MUN ALFABÈTIC'!$A$4:$Q$313,8,0)</f>
        <v>3.8131602392770776</v>
      </c>
      <c r="H16" s="395">
        <f>VLOOKUP($A16,'ANNEX 2_310 MUN ALFABÈTIC'!$A$4:$Q$313,9,0)</f>
        <v>17.7</v>
      </c>
      <c r="I16" s="396">
        <f>VLOOKUP($A16,'ANNEX 2_310 MUN ALFABÈTIC'!$A$4:$Q$313,10,0)</f>
        <v>30.982593134862533</v>
      </c>
      <c r="J16" s="397">
        <f>VLOOKUP($A16,'ANNEX 2_310 MUN ALFABÈTIC'!$A$4:$Q$313,11,0)</f>
        <v>74.104348052288699</v>
      </c>
      <c r="K16" s="398">
        <f>VLOOKUP($A16,'ANNEX 2_310 MUN ALFABÈTIC'!$A$4:$Q$313,12,0)</f>
        <v>93.399161612518171</v>
      </c>
      <c r="L16" s="398">
        <f>VLOOKUP($A16,'ANNEX 2_310 MUN ALFABÈTIC'!$A$4:$Q$313,13,0)</f>
        <v>126.7341769319237</v>
      </c>
      <c r="M16" s="399">
        <f>VLOOKUP($A16,'ANNEX 2_310 MUN ALFABÈTIC'!$A$4:$Q$313,14,0)</f>
        <v>76.109014785284131</v>
      </c>
      <c r="N16" s="398">
        <f>VLOOKUP($A16,'ANNEX 2_310 MUN ALFABÈTIC'!$A$4:$Q$313,15,0)</f>
        <v>60.453538460615022</v>
      </c>
      <c r="O16" s="400">
        <f>VLOOKUP($A16,'ANNEX 2_310 MUN ALFABÈTIC'!$A$4:$Q$313,16,0)</f>
        <v>79.299318625658813</v>
      </c>
      <c r="P16" s="401">
        <f>VLOOKUP($A16,'ANNEX 2_310 MUN ALFABÈTIC'!$A$4:$Q$313,17,0)</f>
        <v>87.946913714434714</v>
      </c>
      <c r="Q16" s="402">
        <f>VLOOKUP($A16,'ANNEX 2_310 MUN ALFABÈTIC'!$A$4:$R$313,18,0)</f>
        <v>289</v>
      </c>
    </row>
    <row r="17" spans="1:17" ht="15" customHeight="1">
      <c r="A17" s="388" t="s">
        <v>476</v>
      </c>
      <c r="B17" s="389" t="s">
        <v>477</v>
      </c>
      <c r="C17" s="390">
        <f>VLOOKUP($A17,'ANNEX 2_310 MUN ALFABÈTIC'!$A$4:$Q$313,4,0)</f>
        <v>297</v>
      </c>
      <c r="D17" s="391">
        <f>VLOOKUP($A17,'ANNEX 2_310 MUN ALFABÈTIC'!$A$4:$Q$313,5,0)</f>
        <v>17.721518987341799</v>
      </c>
      <c r="E17" s="392">
        <f>VLOOKUP($A17,'ANNEX 2_310 MUN ALFABÈTIC'!$A$4:$Q$313,6,0)</f>
        <v>15326</v>
      </c>
      <c r="F17" s="393">
        <f>VLOOKUP($A17,'ANNEX 2_310 MUN ALFABÈTIC'!$A$4:$Q$313,7,0)</f>
        <v>17.749149721630026</v>
      </c>
      <c r="G17" s="394">
        <f>VLOOKUP($A17,'ANNEX 2_310 MUN ALFABÈTIC'!$A$4:$Q$313,8,0)</f>
        <v>5.7239057239057241</v>
      </c>
      <c r="H17" s="395">
        <f>VLOOKUP($A17,'ANNEX 2_310 MUN ALFABÈTIC'!$A$4:$Q$313,9,0)</f>
        <v>2.8</v>
      </c>
      <c r="I17" s="396">
        <f>VLOOKUP($A17,'ANNEX 2_310 MUN ALFABÈTIC'!$A$4:$Q$313,10,0)</f>
        <v>26.148659463091064</v>
      </c>
      <c r="J17" s="397">
        <f>VLOOKUP($A17,'ANNEX 2_310 MUN ALFABÈTIC'!$A$4:$Q$313,11,0)</f>
        <v>53.96260699576068</v>
      </c>
      <c r="K17" s="398">
        <f>VLOOKUP($A17,'ANNEX 2_310 MUN ALFABÈTIC'!$A$4:$Q$313,12,0)</f>
        <v>100.67062035821461</v>
      </c>
      <c r="L17" s="398">
        <f>VLOOKUP($A17,'ANNEX 2_310 MUN ALFABÈTIC'!$A$4:$Q$313,13,0)</f>
        <v>129.99353366940005</v>
      </c>
      <c r="M17" s="399">
        <f>VLOOKUP($A17,'ANNEX 2_310 MUN ALFABÈTIC'!$A$4:$Q$313,14,0)</f>
        <v>50.702419471676244</v>
      </c>
      <c r="N17" s="398">
        <f>VLOOKUP($A17,'ANNEX 2_310 MUN ALFABÈTIC'!$A$4:$Q$313,15,0)</f>
        <v>382.15272526888782</v>
      </c>
      <c r="O17" s="400">
        <f>VLOOKUP($A17,'ANNEX 2_310 MUN ALFABÈTIC'!$A$4:$Q$313,16,0)</f>
        <v>93.958871135192808</v>
      </c>
      <c r="P17" s="401">
        <f>VLOOKUP($A17,'ANNEX 2_310 MUN ALFABÈTIC'!$A$4:$Q$313,17,0)</f>
        <v>89.814557012873465</v>
      </c>
      <c r="Q17" s="402">
        <f>VLOOKUP($A17,'ANNEX 2_310 MUN ALFABÈTIC'!$A$4:$R$313,18,0)</f>
        <v>275</v>
      </c>
    </row>
    <row r="18" spans="1:17" ht="15" customHeight="1">
      <c r="A18" s="404" t="s">
        <v>276</v>
      </c>
      <c r="B18" s="405" t="s">
        <v>277</v>
      </c>
      <c r="C18" s="390">
        <f>VLOOKUP($A18,'ANNEX 2_310 MUN ALFABÈTIC'!$A$4:$Q$313,4,0)</f>
        <v>3176</v>
      </c>
      <c r="D18" s="391">
        <f>VLOOKUP($A18,'ANNEX 2_310 MUN ALFABÈTIC'!$A$4:$Q$313,5,0)</f>
        <v>9.3315684976836497</v>
      </c>
      <c r="E18" s="392">
        <f>VLOOKUP($A18,'ANNEX 2_310 MUN ALFABÈTIC'!$A$4:$Q$313,6,0)</f>
        <v>13937</v>
      </c>
      <c r="F18" s="403">
        <f>VLOOKUP($A18,'ANNEX 2_310 MUN ALFABÈTIC'!$A$4:$Q$313,7,0)</f>
        <v>20.123971877711643</v>
      </c>
      <c r="G18" s="394">
        <f>VLOOKUP($A18,'ANNEX 2_310 MUN ALFABÈTIC'!$A$4:$Q$313,8,0)</f>
        <v>3.2430730478589425</v>
      </c>
      <c r="H18" s="395">
        <f>VLOOKUP($A18,'ANNEX 2_310 MUN ALFABÈTIC'!$A$4:$Q$313,9,0)</f>
        <v>12.5</v>
      </c>
      <c r="I18" s="396">
        <f>VLOOKUP($A18,'ANNEX 2_310 MUN ALFABÈTIC'!$A$4:$Q$313,10,0)</f>
        <v>29.106029106029109</v>
      </c>
      <c r="J18" s="397">
        <f>VLOOKUP($A18,'ANNEX 2_310 MUN ALFABÈTIC'!$A$4:$Q$313,11,0)</f>
        <v>102.480024094472</v>
      </c>
      <c r="K18" s="398">
        <f>VLOOKUP($A18,'ANNEX 2_310 MUN ALFABÈTIC'!$A$4:$Q$313,12,0)</f>
        <v>91.546811688140224</v>
      </c>
      <c r="L18" s="398">
        <f>VLOOKUP($A18,'ANNEX 2_310 MUN ALFABÈTIC'!$A$4:$Q$313,13,0)</f>
        <v>114.65304692148587</v>
      </c>
      <c r="M18" s="399">
        <f>VLOOKUP($A18,'ANNEX 2_310 MUN ALFABÈTIC'!$A$4:$Q$313,14,0)</f>
        <v>89.487922333847976</v>
      </c>
      <c r="N18" s="398">
        <f>VLOOKUP($A18,'ANNEX 2_310 MUN ALFABÈTIC'!$A$4:$Q$313,15,0)</f>
        <v>85.602210460230879</v>
      </c>
      <c r="O18" s="400">
        <f>VLOOKUP($A18,'ANNEX 2_310 MUN ALFABÈTIC'!$A$4:$Q$313,16,0)</f>
        <v>84.412013603796069</v>
      </c>
      <c r="P18" s="401">
        <f>VLOOKUP($A18,'ANNEX 2_310 MUN ALFABÈTIC'!$A$4:$Q$313,17,0)</f>
        <v>88.579282944759044</v>
      </c>
      <c r="Q18" s="402">
        <f>VLOOKUP($A18,'ANNEX 2_310 MUN ALFABÈTIC'!$A$4:$R$313,18,0)</f>
        <v>284</v>
      </c>
    </row>
    <row r="19" spans="1:17" ht="15" customHeight="1">
      <c r="A19" s="388" t="s">
        <v>299</v>
      </c>
      <c r="B19" s="389" t="s">
        <v>300</v>
      </c>
      <c r="C19" s="390">
        <f>VLOOKUP($A19,'ANNEX 2_310 MUN ALFABÈTIC'!$A$4:$Q$313,4,0)</f>
        <v>227</v>
      </c>
      <c r="D19" s="391">
        <f>VLOOKUP($A19,'ANNEX 2_310 MUN ALFABÈTIC'!$A$4:$Q$313,5,0)</f>
        <v>8.3333333333333304</v>
      </c>
      <c r="E19" s="392">
        <f>VLOOKUP($A19,'ANNEX 2_310 MUN ALFABÈTIC'!$A$4:$Q$313,6,0)</f>
        <v>17828</v>
      </c>
      <c r="F19" s="393">
        <f>VLOOKUP($A19,'ANNEX 2_310 MUN ALFABÈTIC'!$A$4:$Q$313,7,0)</f>
        <v>15.28600050741313</v>
      </c>
      <c r="G19" s="394">
        <f>VLOOKUP($A19,'ANNEX 2_310 MUN ALFABÈTIC'!$A$4:$Q$313,8,0)</f>
        <v>3.5242290748898681</v>
      </c>
      <c r="H19" s="395">
        <f>VLOOKUP($A19,'ANNEX 2_310 MUN ALFABÈTIC'!$A$4:$Q$313,9,0)</f>
        <v>0.9</v>
      </c>
      <c r="I19" s="396">
        <f>VLOOKUP($A19,'ANNEX 2_310 MUN ALFABÈTIC'!$A$4:$Q$313,10,0)</f>
        <v>26.148659463091064</v>
      </c>
      <c r="J19" s="397">
        <f>VLOOKUP($A19,'ANNEX 2_310 MUN ALFABÈTIC'!$A$4:$Q$313,11,0)</f>
        <v>114.7559237378204</v>
      </c>
      <c r="K19" s="398">
        <f>VLOOKUP($A19,'ANNEX 2_310 MUN ALFABÈTIC'!$A$4:$Q$313,12,0)</f>
        <v>117.10529947450412</v>
      </c>
      <c r="L19" s="398">
        <f>VLOOKUP($A19,'ANNEX 2_310 MUN ALFABÈTIC'!$A$4:$Q$313,13,0)</f>
        <v>150.940377819757</v>
      </c>
      <c r="M19" s="399">
        <f>VLOOKUP($A19,'ANNEX 2_310 MUN ALFABÈTIC'!$A$4:$Q$313,14,0)</f>
        <v>82.348752837204799</v>
      </c>
      <c r="N19" s="398">
        <f>VLOOKUP($A19,'ANNEX 2_310 MUN ALFABÈTIC'!$A$4:$Q$313,15,0)</f>
        <v>1188.9195897254288</v>
      </c>
      <c r="O19" s="400">
        <f>VLOOKUP($A19,'ANNEX 2_310 MUN ALFABÈTIC'!$A$4:$Q$313,16,0)</f>
        <v>93.958871135192808</v>
      </c>
      <c r="P19" s="401">
        <f>VLOOKUP($A19,'ANNEX 2_310 MUN ALFABÈTIC'!$A$4:$Q$313,17,0)</f>
        <v>103.66365811734066</v>
      </c>
      <c r="Q19" s="402">
        <f>VLOOKUP($A19,'ANNEX 2_310 MUN ALFABÈTIC'!$A$4:$R$313,18,0)</f>
        <v>83</v>
      </c>
    </row>
    <row r="20" spans="1:17" ht="15" customHeight="1">
      <c r="A20" s="408" t="s">
        <v>301</v>
      </c>
      <c r="B20" s="409" t="s">
        <v>302</v>
      </c>
      <c r="C20" s="410">
        <f>VLOOKUP($A20,'ANNEX 2_310 MUN ALFABÈTIC'!$A$4:$Q$313,4,0)</f>
        <v>6112</v>
      </c>
      <c r="D20" s="391">
        <f>VLOOKUP($A20,'ANNEX 2_310 MUN ALFABÈTIC'!$A$4:$Q$313,5,0)</f>
        <v>7.8539441956596594</v>
      </c>
      <c r="E20" s="392">
        <f>VLOOKUP($A20,'ANNEX 2_310 MUN ALFABÈTIC'!$A$4:$Q$313,6,0)</f>
        <v>15811</v>
      </c>
      <c r="F20" s="403">
        <f>VLOOKUP($A20,'ANNEX 2_310 MUN ALFABÈTIC'!$A$4:$Q$313,7,0)</f>
        <v>16.476398934517373</v>
      </c>
      <c r="G20" s="394">
        <f>VLOOKUP($A20,'ANNEX 2_310 MUN ALFABÈTIC'!$A$4:$Q$313,8,0)</f>
        <v>4.0739528795811522</v>
      </c>
      <c r="H20" s="395">
        <f>VLOOKUP($A20,'ANNEX 2_310 MUN ALFABÈTIC'!$A$4:$Q$313,9,0)</f>
        <v>4.9000000000000004</v>
      </c>
      <c r="I20" s="396">
        <f>VLOOKUP($A20,'ANNEX 2_310 MUN ALFABÈTIC'!$A$4:$Q$313,10,0)</f>
        <v>26.579520697167759</v>
      </c>
      <c r="J20" s="397">
        <f>VLOOKUP($A20,'ANNEX 2_310 MUN ALFABÈTIC'!$A$4:$Q$313,11,0)</f>
        <v>121.76039715310402</v>
      </c>
      <c r="K20" s="398">
        <f>VLOOKUP($A20,'ANNEX 2_310 MUN ALFABÈTIC'!$A$4:$Q$313,12,0)</f>
        <v>103.85639948347456</v>
      </c>
      <c r="L20" s="398">
        <f>VLOOKUP($A20,'ANNEX 2_310 MUN ALFABÈTIC'!$A$4:$Q$313,13,0)</f>
        <v>140.03513153036675</v>
      </c>
      <c r="M20" s="399">
        <f>VLOOKUP($A20,'ANNEX 2_310 MUN ALFABÈTIC'!$A$4:$Q$313,14,0)</f>
        <v>71.236923353819975</v>
      </c>
      <c r="N20" s="398">
        <f>VLOOKUP($A20,'ANNEX 2_310 MUN ALFABÈTIC'!$A$4:$Q$313,15,0)</f>
        <v>218.37298586793588</v>
      </c>
      <c r="O20" s="400">
        <f>VLOOKUP($A20,'ANNEX 2_310 MUN ALFABÈTIC'!$A$4:$Q$313,16,0)</f>
        <v>92.43577236937962</v>
      </c>
      <c r="P20" s="401">
        <f>VLOOKUP($A20,'ANNEX 2_310 MUN ALFABÈTIC'!$A$4:$Q$313,17,0)</f>
        <v>94.379871101519683</v>
      </c>
      <c r="Q20" s="402">
        <f>VLOOKUP($A20,'ANNEX 2_310 MUN ALFABÈTIC'!$A$4:$R$313,18,0)</f>
        <v>198</v>
      </c>
    </row>
    <row r="21" spans="1:17" ht="15" customHeight="1">
      <c r="A21" s="388" t="s">
        <v>303</v>
      </c>
      <c r="B21" s="389" t="s">
        <v>304</v>
      </c>
      <c r="C21" s="390">
        <f>VLOOKUP($A21,'ANNEX 2_310 MUN ALFABÈTIC'!$A$4:$Q$313,4,0)</f>
        <v>6161</v>
      </c>
      <c r="D21" s="391">
        <f>VLOOKUP($A21,'ANNEX 2_310 MUN ALFABÈTIC'!$A$4:$Q$313,5,0)</f>
        <v>9.9485420240137206</v>
      </c>
      <c r="E21" s="392">
        <f>VLOOKUP($A21,'ANNEX 2_310 MUN ALFABÈTIC'!$A$4:$Q$313,6,0)</f>
        <v>14827</v>
      </c>
      <c r="F21" s="403">
        <f>VLOOKUP($A21,'ANNEX 2_310 MUN ALFABÈTIC'!$A$4:$Q$313,7,0)</f>
        <v>15.368081730518366</v>
      </c>
      <c r="G21" s="394">
        <f>VLOOKUP($A21,'ANNEX 2_310 MUN ALFABÈTIC'!$A$4:$Q$313,8,0)</f>
        <v>3.9928583022236648</v>
      </c>
      <c r="H21" s="395">
        <f>VLOOKUP($A21,'ANNEX 2_310 MUN ALFABÈTIC'!$A$4:$Q$313,9,0)</f>
        <v>8.4</v>
      </c>
      <c r="I21" s="396">
        <f>VLOOKUP($A21,'ANNEX 2_310 MUN ALFABÈTIC'!$A$4:$Q$313,10,0)</f>
        <v>23.549107142857142</v>
      </c>
      <c r="J21" s="397">
        <f>VLOOKUP($A21,'ANNEX 2_310 MUN ALFABÈTIC'!$A$4:$Q$313,11,0)</f>
        <v>96.124574050501835</v>
      </c>
      <c r="K21" s="398">
        <f>VLOOKUP($A21,'ANNEX 2_310 MUN ALFABÈTIC'!$A$4:$Q$313,12,0)</f>
        <v>97.392880598411068</v>
      </c>
      <c r="L21" s="398">
        <f>VLOOKUP($A21,'ANNEX 2_310 MUN ALFABÈTIC'!$A$4:$Q$313,13,0)</f>
        <v>150.1342023292396</v>
      </c>
      <c r="M21" s="399">
        <f>VLOOKUP($A21,'ANNEX 2_310 MUN ALFABÈTIC'!$A$4:$Q$313,14,0)</f>
        <v>72.683738580999091</v>
      </c>
      <c r="N21" s="398">
        <f>VLOOKUP($A21,'ANNEX 2_310 MUN ALFABÈTIC'!$A$4:$Q$313,15,0)</f>
        <v>127.38424175629594</v>
      </c>
      <c r="O21" s="400">
        <f>VLOOKUP($A21,'ANNEX 2_310 MUN ALFABÈTIC'!$A$4:$Q$313,16,0)</f>
        <v>104.33085678986491</v>
      </c>
      <c r="P21" s="401">
        <f>VLOOKUP($A21,'ANNEX 2_310 MUN ALFABÈTIC'!$A$4:$Q$313,17,0)</f>
        <v>93.443965130558198</v>
      </c>
      <c r="Q21" s="402">
        <f>VLOOKUP($A21,'ANNEX 2_310 MUN ALFABÈTIC'!$A$4:$R$313,18,0)</f>
        <v>217</v>
      </c>
    </row>
    <row r="22" spans="1:17" ht="15" customHeight="1">
      <c r="A22" s="388" t="s">
        <v>370</v>
      </c>
      <c r="B22" s="389" t="s">
        <v>625</v>
      </c>
      <c r="C22" s="390">
        <f>VLOOKUP($A22,'ANNEX 2_310 MUN ALFABÈTIC'!$A$4:$Q$313,4,0)</f>
        <v>4087</v>
      </c>
      <c r="D22" s="391">
        <f>VLOOKUP($A22,'ANNEX 2_310 MUN ALFABÈTIC'!$A$4:$Q$313,5,0)</f>
        <v>10.6351550960118</v>
      </c>
      <c r="E22" s="392">
        <f>VLOOKUP($A22,'ANNEX 2_310 MUN ALFABÈTIC'!$A$4:$Q$313,6,0)</f>
        <v>13713</v>
      </c>
      <c r="F22" s="403">
        <f>VLOOKUP($A22,'ANNEX 2_310 MUN ALFABÈTIC'!$A$4:$Q$313,7,0)</f>
        <v>13.974537062475958</v>
      </c>
      <c r="G22" s="394">
        <f>VLOOKUP($A22,'ANNEX 2_310 MUN ALFABÈTIC'!$A$4:$Q$313,8,0)</f>
        <v>2.2755077073648153</v>
      </c>
      <c r="H22" s="395">
        <f>VLOOKUP($A22,'ANNEX 2_310 MUN ALFABÈTIC'!$A$4:$Q$313,9,0)</f>
        <v>6.2</v>
      </c>
      <c r="I22" s="396">
        <f>VLOOKUP($A22,'ANNEX 2_310 MUN ALFABÈTIC'!$A$4:$Q$313,10,0)</f>
        <v>34.146341463414636</v>
      </c>
      <c r="J22" s="397">
        <f>VLOOKUP($A22,'ANNEX 2_310 MUN ALFABÈTIC'!$A$4:$Q$313,11,0)</f>
        <v>89.918704132528362</v>
      </c>
      <c r="K22" s="398">
        <f>VLOOKUP($A22,'ANNEX 2_310 MUN ALFABÈTIC'!$A$4:$Q$313,12,0)</f>
        <v>90.075441535442835</v>
      </c>
      <c r="L22" s="398">
        <f>VLOOKUP($A22,'ANNEX 2_310 MUN ALFABÈTIC'!$A$4:$Q$313,13,0)</f>
        <v>165.10562615611542</v>
      </c>
      <c r="M22" s="399">
        <f>VLOOKUP($A22,'ANNEX 2_310 MUN ALFABÈTIC'!$A$4:$Q$313,14,0)</f>
        <v>127.53895233599775</v>
      </c>
      <c r="N22" s="398">
        <f>VLOOKUP($A22,'ANNEX 2_310 MUN ALFABÈTIC'!$A$4:$Q$313,15,0)</f>
        <v>172.58510173433643</v>
      </c>
      <c r="O22" s="400">
        <f>VLOOKUP($A22,'ANNEX 2_310 MUN ALFABÈTIC'!$A$4:$Q$313,16,0)</f>
        <v>71.952028227767954</v>
      </c>
      <c r="P22" s="401">
        <f>VLOOKUP($A22,'ANNEX 2_310 MUN ALFABÈTIC'!$A$4:$Q$313,17,0)</f>
        <v>95.329136842570847</v>
      </c>
      <c r="Q22" s="402">
        <f>VLOOKUP($A22,'ANNEX 2_310 MUN ALFABÈTIC'!$A$4:$R$313,18,0)</f>
        <v>187</v>
      </c>
    </row>
    <row r="23" spans="1:17" ht="15" customHeight="1">
      <c r="A23" s="388" t="s">
        <v>363</v>
      </c>
      <c r="B23" s="389" t="s">
        <v>364</v>
      </c>
      <c r="C23" s="390">
        <f>VLOOKUP($A23,'ANNEX 2_310 MUN ALFABÈTIC'!$A$4:$Q$313,4,0)</f>
        <v>573</v>
      </c>
      <c r="D23" s="391">
        <f>VLOOKUP($A23,'ANNEX 2_310 MUN ALFABÈTIC'!$A$4:$Q$313,5,0)</f>
        <v>5.3627760252365899</v>
      </c>
      <c r="E23" s="392">
        <f>VLOOKUP($A23,'ANNEX 2_310 MUN ALFABÈTIC'!$A$4:$Q$313,6,0)</f>
        <v>18856</v>
      </c>
      <c r="F23" s="393">
        <f>VLOOKUP($A23,'ANNEX 2_310 MUN ALFABÈTIC'!$A$4:$Q$313,7,0)</f>
        <v>9.8786978825162954</v>
      </c>
      <c r="G23" s="394">
        <f>VLOOKUP($A23,'ANNEX 2_310 MUN ALFABÈTIC'!$A$4:$Q$313,8,0)</f>
        <v>3.1413612565445024</v>
      </c>
      <c r="H23" s="395">
        <f>VLOOKUP($A23,'ANNEX 2_310 MUN ALFABÈTIC'!$A$4:$Q$313,9,0)</f>
        <v>2.7</v>
      </c>
      <c r="I23" s="396">
        <f>VLOOKUP($A23,'ANNEX 2_310 MUN ALFABÈTIC'!$A$4:$Q$313,10,0)</f>
        <v>13.750000000000002</v>
      </c>
      <c r="J23" s="397">
        <f>VLOOKUP($A23,'ANNEX 2_310 MUN ALFABÈTIC'!$A$4:$Q$313,11,0)</f>
        <v>178.32170502396605</v>
      </c>
      <c r="K23" s="398">
        <f>VLOOKUP($A23,'ANNEX 2_310 MUN ALFABÈTIC'!$A$4:$Q$313,12,0)</f>
        <v>123.8578374967046</v>
      </c>
      <c r="L23" s="398">
        <f>VLOOKUP($A23,'ANNEX 2_310 MUN ALFABÈTIC'!$A$4:$Q$313,13,0)</f>
        <v>233.56060883544578</v>
      </c>
      <c r="M23" s="399">
        <f>VLOOKUP($A23,'ANNEX 2_310 MUN ALFABÈTIC'!$A$4:$Q$313,14,0)</f>
        <v>92.385384974485291</v>
      </c>
      <c r="N23" s="398">
        <f>VLOOKUP($A23,'ANNEX 2_310 MUN ALFABÈTIC'!$A$4:$Q$313,15,0)</f>
        <v>396.30652990847625</v>
      </c>
      <c r="O23" s="400">
        <f>VLOOKUP($A23,'ANNEX 2_310 MUN ALFABÈTIC'!$A$4:$Q$313,16,0)</f>
        <v>178.68352908004459</v>
      </c>
      <c r="P23" s="401">
        <f>VLOOKUP($A23,'ANNEX 2_310 MUN ALFABÈTIC'!$A$4:$Q$313,17,0)</f>
        <v>117.67879341800744</v>
      </c>
      <c r="Q23" s="402">
        <f>VLOOKUP($A23,'ANNEX 2_310 MUN ALFABÈTIC'!$A$4:$R$313,18,0)</f>
        <v>22</v>
      </c>
    </row>
    <row r="24" spans="1:17" ht="15" customHeight="1">
      <c r="A24" s="388" t="s">
        <v>383</v>
      </c>
      <c r="B24" s="389" t="s">
        <v>11</v>
      </c>
      <c r="C24" s="390">
        <f>VLOOKUP($A24,'ANNEX 2_310 MUN ALFABÈTIC'!$A$4:$Q$313,4,0)</f>
        <v>6828</v>
      </c>
      <c r="D24" s="391">
        <f>VLOOKUP($A24,'ANNEX 2_310 MUN ALFABÈTIC'!$A$4:$Q$313,5,0)</f>
        <v>9.5971175892564702</v>
      </c>
      <c r="E24" s="392">
        <f>VLOOKUP($A24,'ANNEX 2_310 MUN ALFABÈTIC'!$A$4:$Q$313,6,0)</f>
        <v>15034</v>
      </c>
      <c r="F24" s="403">
        <f>VLOOKUP($A24,'ANNEX 2_310 MUN ALFABÈTIC'!$A$4:$Q$313,7,0)</f>
        <v>14.345388132559849</v>
      </c>
      <c r="G24" s="394">
        <f>VLOOKUP($A24,'ANNEX 2_310 MUN ALFABÈTIC'!$A$4:$Q$313,8,0)</f>
        <v>5.3895723491505567</v>
      </c>
      <c r="H24" s="395">
        <f>VLOOKUP($A24,'ANNEX 2_310 MUN ALFABÈTIC'!$A$4:$Q$313,9,0)</f>
        <v>6.3</v>
      </c>
      <c r="I24" s="396">
        <f>VLOOKUP($A24,'ANNEX 2_310 MUN ALFABÈTIC'!$A$4:$Q$313,10,0)</f>
        <v>27.207392197125259</v>
      </c>
      <c r="J24" s="397">
        <f>VLOOKUP($A24,'ANNEX 2_310 MUN ALFABÈTIC'!$A$4:$Q$313,11,0)</f>
        <v>99.64443548679337</v>
      </c>
      <c r="K24" s="398">
        <f>VLOOKUP($A24,'ANNEX 2_310 MUN ALFABÈTIC'!$A$4:$Q$313,12,0)</f>
        <v>98.752584266305519</v>
      </c>
      <c r="L24" s="398">
        <f>VLOOKUP($A24,'ANNEX 2_310 MUN ALFABÈTIC'!$A$4:$Q$313,13,0)</f>
        <v>160.83738345880613</v>
      </c>
      <c r="M24" s="399">
        <f>VLOOKUP($A24,'ANNEX 2_310 MUN ALFABÈTIC'!$A$4:$Q$313,14,0)</f>
        <v>53.84766178628945</v>
      </c>
      <c r="N24" s="398">
        <f>VLOOKUP($A24,'ANNEX 2_310 MUN ALFABÈTIC'!$A$4:$Q$313,15,0)</f>
        <v>169.84565567506127</v>
      </c>
      <c r="O24" s="400">
        <f>VLOOKUP($A24,'ANNEX 2_310 MUN ALFABÈTIC'!$A$4:$Q$313,16,0)</f>
        <v>90.302609932245176</v>
      </c>
      <c r="P24" s="401">
        <f>VLOOKUP($A24,'ANNEX 2_310 MUN ALFABÈTIC'!$A$4:$Q$313,17,0)</f>
        <v>92.9306884889412</v>
      </c>
      <c r="Q24" s="402">
        <f>VLOOKUP($A24,'ANNEX 2_310 MUN ALFABÈTIC'!$A$4:$R$313,18,0)</f>
        <v>230</v>
      </c>
    </row>
    <row r="25" spans="1:17" ht="15" customHeight="1">
      <c r="A25" s="388" t="s">
        <v>419</v>
      </c>
      <c r="B25" s="389" t="s">
        <v>420</v>
      </c>
      <c r="C25" s="390">
        <f>VLOOKUP($A25,'ANNEX 2_310 MUN ALFABÈTIC'!$A$4:$Q$313,4,0)</f>
        <v>620</v>
      </c>
      <c r="D25" s="391">
        <f>VLOOKUP($A25,'ANNEX 2_310 MUN ALFABÈTIC'!$A$4:$Q$313,5,0)</f>
        <v>7.9861111111111107</v>
      </c>
      <c r="E25" s="392">
        <f>VLOOKUP($A25,'ANNEX 2_310 MUN ALFABÈTIC'!$A$4:$Q$313,6,0)</f>
        <v>15427</v>
      </c>
      <c r="F25" s="393">
        <f>VLOOKUP($A25,'ANNEX 2_310 MUN ALFABÈTIC'!$A$4:$Q$313,7,0)</f>
        <v>15.101654718317883</v>
      </c>
      <c r="G25" s="394">
        <f>VLOOKUP($A25,'ANNEX 2_310 MUN ALFABÈTIC'!$A$4:$Q$313,8,0)</f>
        <v>4.354838709677419</v>
      </c>
      <c r="H25" s="395">
        <f>VLOOKUP($A25,'ANNEX 2_310 MUN ALFABÈTIC'!$A$4:$Q$313,9,0)</f>
        <v>6.2</v>
      </c>
      <c r="I25" s="396">
        <f>VLOOKUP($A25,'ANNEX 2_310 MUN ALFABÈTIC'!$A$4:$Q$313,10,0)</f>
        <v>19.402985074626866</v>
      </c>
      <c r="J25" s="397">
        <f>VLOOKUP($A25,'ANNEX 2_310 MUN ALFABÈTIC'!$A$4:$Q$313,11,0)</f>
        <v>119.74531172642125</v>
      </c>
      <c r="K25" s="398">
        <f>VLOOKUP($A25,'ANNEX 2_310 MUN ALFABÈTIC'!$A$4:$Q$313,12,0)</f>
        <v>101.33405065027905</v>
      </c>
      <c r="L25" s="398">
        <f>VLOOKUP($A25,'ANNEX 2_310 MUN ALFABÈTIC'!$A$4:$Q$313,13,0)</f>
        <v>152.78290591184526</v>
      </c>
      <c r="M25" s="399">
        <f>VLOOKUP($A25,'ANNEX 2_310 MUN ALFABÈTIC'!$A$4:$Q$313,14,0)</f>
        <v>66.642162517953324</v>
      </c>
      <c r="N25" s="398">
        <f>VLOOKUP($A25,'ANNEX 2_310 MUN ALFABÈTIC'!$A$4:$Q$313,15,0)</f>
        <v>172.58510173433643</v>
      </c>
      <c r="O25" s="400">
        <f>VLOOKUP($A25,'ANNEX 2_310 MUN ALFABÈTIC'!$A$4:$Q$313,16,0)</f>
        <v>126.62477012691622</v>
      </c>
      <c r="P25" s="401">
        <f>VLOOKUP($A25,'ANNEX 2_310 MUN ALFABÈTIC'!$A$4:$Q$313,17,0)</f>
        <v>96.454730119722342</v>
      </c>
      <c r="Q25" s="402">
        <f>VLOOKUP($A25,'ANNEX 2_310 MUN ALFABÈTIC'!$A$4:$R$313,18,0)</f>
        <v>168</v>
      </c>
    </row>
    <row r="26" spans="1:17" ht="15" customHeight="1">
      <c r="A26" s="388" t="s">
        <v>421</v>
      </c>
      <c r="B26" s="389" t="s">
        <v>422</v>
      </c>
      <c r="C26" s="390">
        <f>VLOOKUP($A26,'ANNEX 2_310 MUN ALFABÈTIC'!$A$4:$Q$313,4,0)</f>
        <v>9137</v>
      </c>
      <c r="D26" s="391">
        <f>VLOOKUP($A26,'ANNEX 2_310 MUN ALFABÈTIC'!$A$4:$Q$313,5,0)</f>
        <v>6.8795542220317198</v>
      </c>
      <c r="E26" s="392">
        <f>VLOOKUP($A26,'ANNEX 2_310 MUN ALFABÈTIC'!$A$4:$Q$313,6,0)</f>
        <v>16858</v>
      </c>
      <c r="F26" s="403">
        <f>VLOOKUP($A26,'ANNEX 2_310 MUN ALFABÈTIC'!$A$4:$Q$313,7,0)</f>
        <v>15.17370161272939</v>
      </c>
      <c r="G26" s="394">
        <f>VLOOKUP($A26,'ANNEX 2_310 MUN ALFABÈTIC'!$A$4:$Q$313,8,0)</f>
        <v>2.6485717412717524</v>
      </c>
      <c r="H26" s="395">
        <f>VLOOKUP($A26,'ANNEX 2_310 MUN ALFABÈTIC'!$A$4:$Q$313,9,0)</f>
        <v>5.6</v>
      </c>
      <c r="I26" s="396">
        <f>VLOOKUP($A26,'ANNEX 2_310 MUN ALFABÈTIC'!$A$4:$Q$313,10,0)</f>
        <v>20.042643923240938</v>
      </c>
      <c r="J26" s="397">
        <f>VLOOKUP($A26,'ANNEX 2_310 MUN ALFABÈTIC'!$A$4:$Q$313,11,0)</f>
        <v>139.00600731066191</v>
      </c>
      <c r="K26" s="398">
        <f>VLOOKUP($A26,'ANNEX 2_310 MUN ALFABÈTIC'!$A$4:$Q$313,12,0)</f>
        <v>110.73374122398421</v>
      </c>
      <c r="L26" s="398">
        <f>VLOOKUP($A26,'ANNEX 2_310 MUN ALFABÈTIC'!$A$4:$Q$313,13,0)</f>
        <v>152.0574709342074</v>
      </c>
      <c r="M26" s="399">
        <f>VLOOKUP($A26,'ANNEX 2_310 MUN ALFABÈTIC'!$A$4:$Q$313,14,0)</f>
        <v>109.57447914567157</v>
      </c>
      <c r="N26" s="398">
        <f>VLOOKUP($A26,'ANNEX 2_310 MUN ALFABÈTIC'!$A$4:$Q$313,15,0)</f>
        <v>191.07636263444391</v>
      </c>
      <c r="O26" s="400">
        <f>VLOOKUP($A26,'ANNEX 2_310 MUN ALFABÈTIC'!$A$4:$Q$313,16,0)</f>
        <v>122.58355405903592</v>
      </c>
      <c r="P26" s="401">
        <f>VLOOKUP($A26,'ANNEX 2_310 MUN ALFABÈTIC'!$A$4:$Q$313,17,0)</f>
        <v>102.22419579462894</v>
      </c>
      <c r="Q26" s="402">
        <f>VLOOKUP($A26,'ANNEX 2_310 MUN ALFABÈTIC'!$A$4:$R$313,18,0)</f>
        <v>100</v>
      </c>
    </row>
    <row r="27" spans="1:17" ht="15" customHeight="1">
      <c r="A27" s="388" t="s">
        <v>430</v>
      </c>
      <c r="B27" s="389" t="s">
        <v>431</v>
      </c>
      <c r="C27" s="390">
        <f>VLOOKUP($A27,'ANNEX 2_310 MUN ALFABÈTIC'!$A$4:$Q$313,4,0)</f>
        <v>10919</v>
      </c>
      <c r="D27" s="391">
        <f>VLOOKUP($A27,'ANNEX 2_310 MUN ALFABÈTIC'!$A$4:$Q$313,5,0)</f>
        <v>8.6956521739130412</v>
      </c>
      <c r="E27" s="392">
        <f>VLOOKUP($A27,'ANNEX 2_310 MUN ALFABÈTIC'!$A$4:$Q$313,6,0)</f>
        <v>14796</v>
      </c>
      <c r="F27" s="403">
        <f>VLOOKUP($A27,'ANNEX 2_310 MUN ALFABÈTIC'!$A$4:$Q$313,7,0)</f>
        <v>17.161856411896387</v>
      </c>
      <c r="G27" s="394">
        <f>VLOOKUP($A27,'ANNEX 2_310 MUN ALFABÈTIC'!$A$4:$Q$313,8,0)</f>
        <v>3.0222547852367434</v>
      </c>
      <c r="H27" s="395">
        <f>VLOOKUP($A27,'ANNEX 2_310 MUN ALFABÈTIC'!$A$4:$Q$313,9,0)</f>
        <v>9.1999999999999993</v>
      </c>
      <c r="I27" s="396">
        <f>VLOOKUP($A27,'ANNEX 2_310 MUN ALFABÈTIC'!$A$4:$Q$313,10,0)</f>
        <v>25.692208628461046</v>
      </c>
      <c r="J27" s="397">
        <f>VLOOKUP($A27,'ANNEX 2_310 MUN ALFABÈTIC'!$A$4:$Q$313,11,0)</f>
        <v>109.9744269154112</v>
      </c>
      <c r="K27" s="398">
        <f>VLOOKUP($A27,'ANNEX 2_310 MUN ALFABÈTIC'!$A$4:$Q$313,12,0)</f>
        <v>97.189253479064561</v>
      </c>
      <c r="L27" s="398">
        <f>VLOOKUP($A27,'ANNEX 2_310 MUN ALFABÈTIC'!$A$4:$Q$313,13,0)</f>
        <v>134.4420228538074</v>
      </c>
      <c r="M27" s="399">
        <f>VLOOKUP($A27,'ANNEX 2_310 MUN ALFABÈTIC'!$A$4:$Q$313,14,0)</f>
        <v>96.026274967768174</v>
      </c>
      <c r="N27" s="398">
        <f>VLOOKUP($A27,'ANNEX 2_310 MUN ALFABÈTIC'!$A$4:$Q$313,15,0)</f>
        <v>116.30735116879195</v>
      </c>
      <c r="O27" s="400">
        <f>VLOOKUP($A27,'ANNEX 2_310 MUN ALFABÈTIC'!$A$4:$Q$313,16,0)</f>
        <v>95.628155616365959</v>
      </c>
      <c r="P27" s="401">
        <f>VLOOKUP($A27,'ANNEX 2_310 MUN ALFABÈTIC'!$A$4:$Q$313,17,0)</f>
        <v>93.413190974351622</v>
      </c>
      <c r="Q27" s="402">
        <f>VLOOKUP($A27,'ANNEX 2_310 MUN ALFABÈTIC'!$A$4:$R$313,18,0)</f>
        <v>218</v>
      </c>
    </row>
    <row r="28" spans="1:17" ht="15" customHeight="1">
      <c r="A28" s="388" t="s">
        <v>451</v>
      </c>
      <c r="B28" s="389" t="s">
        <v>452</v>
      </c>
      <c r="C28" s="390">
        <f>VLOOKUP($A28,'ANNEX 2_310 MUN ALFABÈTIC'!$A$4:$Q$313,4,0)</f>
        <v>632</v>
      </c>
      <c r="D28" s="391">
        <f>VLOOKUP($A28,'ANNEX 2_310 MUN ALFABÈTIC'!$A$4:$Q$313,5,0)</f>
        <v>6.7796610169491496</v>
      </c>
      <c r="E28" s="392">
        <f>VLOOKUP($A28,'ANNEX 2_310 MUN ALFABÈTIC'!$A$4:$Q$313,6,0)</f>
        <v>16327</v>
      </c>
      <c r="F28" s="393">
        <f>VLOOKUP($A28,'ANNEX 2_310 MUN ALFABÈTIC'!$A$4:$Q$313,7,0)</f>
        <v>12.355499823660802</v>
      </c>
      <c r="G28" s="394">
        <f>VLOOKUP($A28,'ANNEX 2_310 MUN ALFABÈTIC'!$A$4:$Q$313,8,0)</f>
        <v>5.5379746835443031</v>
      </c>
      <c r="H28" s="395">
        <f>VLOOKUP($A28,'ANNEX 2_310 MUN ALFABÈTIC'!$A$4:$Q$313,9,0)</f>
        <v>3.4</v>
      </c>
      <c r="I28" s="396">
        <f>VLOOKUP($A28,'ANNEX 2_310 MUN ALFABÈTIC'!$A$4:$Q$313,10,0)</f>
        <v>16.853932584269664</v>
      </c>
      <c r="J28" s="397">
        <f>VLOOKUP($A28,'ANNEX 2_310 MUN ALFABÈTIC'!$A$4:$Q$313,11,0)</f>
        <v>141.05415626107091</v>
      </c>
      <c r="K28" s="398">
        <f>VLOOKUP($A28,'ANNEX 2_310 MUN ALFABÈTIC'!$A$4:$Q$313,12,0)</f>
        <v>107.24580572808104</v>
      </c>
      <c r="L28" s="398">
        <f>VLOOKUP($A28,'ANNEX 2_310 MUN ALFABÈTIC'!$A$4:$Q$313,13,0)</f>
        <v>186.74070048736519</v>
      </c>
      <c r="M28" s="399">
        <f>VLOOKUP($A28,'ANNEX 2_310 MUN ALFABÈTIC'!$A$4:$Q$313,14,0)</f>
        <v>52.404694064809007</v>
      </c>
      <c r="N28" s="398">
        <f>VLOOKUP($A28,'ANNEX 2_310 MUN ALFABÈTIC'!$A$4:$Q$313,15,0)</f>
        <v>314.71400904496647</v>
      </c>
      <c r="O28" s="400">
        <f>VLOOKUP($A28,'ANNEX 2_310 MUN ALFABÈTIC'!$A$4:$Q$313,16,0)</f>
        <v>145.77597914113639</v>
      </c>
      <c r="P28" s="401">
        <f>VLOOKUP($A28,'ANNEX 2_310 MUN ALFABÈTIC'!$A$4:$Q$313,17,0)</f>
        <v>102.63948795137927</v>
      </c>
      <c r="Q28" s="402">
        <f>VLOOKUP($A28,'ANNEX 2_310 MUN ALFABÈTIC'!$A$4:$R$313,18,0)</f>
        <v>95</v>
      </c>
    </row>
    <row r="29" spans="1:17" ht="15" customHeight="1">
      <c r="A29" s="388" t="s">
        <v>233</v>
      </c>
      <c r="B29" s="389" t="s">
        <v>234</v>
      </c>
      <c r="C29" s="390">
        <f>VLOOKUP($A29,'ANNEX 2_310 MUN ALFABÈTIC'!$A$4:$Q$313,4,0)</f>
        <v>3422</v>
      </c>
      <c r="D29" s="391">
        <f>VLOOKUP($A29,'ANNEX 2_310 MUN ALFABÈTIC'!$A$4:$Q$313,5,0)</f>
        <v>8.7719298245614006</v>
      </c>
      <c r="E29" s="392">
        <f>VLOOKUP($A29,'ANNEX 2_310 MUN ALFABÈTIC'!$A$4:$Q$313,6,0)</f>
        <v>15336</v>
      </c>
      <c r="F29" s="403">
        <f>VLOOKUP($A29,'ANNEX 2_310 MUN ALFABÈTIC'!$A$4:$Q$313,7,0)</f>
        <v>15.949228373212515</v>
      </c>
      <c r="G29" s="394">
        <f>VLOOKUP($A29,'ANNEX 2_310 MUN ALFABÈTIC'!$A$4:$Q$313,8,0)</f>
        <v>2.5715955581531271</v>
      </c>
      <c r="H29" s="395">
        <f>VLOOKUP($A29,'ANNEX 2_310 MUN ALFABÈTIC'!$A$4:$Q$313,9,0)</f>
        <v>2</v>
      </c>
      <c r="I29" s="396">
        <f>VLOOKUP($A29,'ANNEX 2_310 MUN ALFABÈTIC'!$A$4:$Q$313,10,0)</f>
        <v>22.921348314606739</v>
      </c>
      <c r="J29" s="397">
        <f>VLOOKUP($A29,'ANNEX 2_310 MUN ALFABÈTIC'!$A$4:$Q$313,11,0)</f>
        <v>109.01812755092938</v>
      </c>
      <c r="K29" s="398">
        <f>VLOOKUP($A29,'ANNEX 2_310 MUN ALFABÈTIC'!$A$4:$Q$313,12,0)</f>
        <v>100.73630652574575</v>
      </c>
      <c r="L29" s="398">
        <f>VLOOKUP($A29,'ANNEX 2_310 MUN ALFABÈTIC'!$A$4:$Q$313,13,0)</f>
        <v>144.66371901835151</v>
      </c>
      <c r="M29" s="399">
        <f>VLOOKUP($A29,'ANNEX 2_310 MUN ALFABÈTIC'!$A$4:$Q$313,14,0)</f>
        <v>112.85439816135957</v>
      </c>
      <c r="N29" s="398">
        <f>VLOOKUP($A29,'ANNEX 2_310 MUN ALFABÈTIC'!$A$4:$Q$313,15,0)</f>
        <v>535.01381537644295</v>
      </c>
      <c r="O29" s="400">
        <f>VLOOKUP($A29,'ANNEX 2_310 MUN ALFABÈTIC'!$A$4:$Q$313,16,0)</f>
        <v>107.18821995671794</v>
      </c>
      <c r="P29" s="401">
        <f>VLOOKUP($A29,'ANNEX 2_310 MUN ALFABÈTIC'!$A$4:$Q$313,17,0)</f>
        <v>99.040867288333843</v>
      </c>
      <c r="Q29" s="402">
        <f>VLOOKUP($A29,'ANNEX 2_310 MUN ALFABÈTIC'!$A$4:$R$313,18,0)</f>
        <v>131</v>
      </c>
    </row>
    <row r="30" spans="1:17" ht="15" customHeight="1">
      <c r="A30" s="388" t="s">
        <v>512</v>
      </c>
      <c r="B30" s="389" t="s">
        <v>513</v>
      </c>
      <c r="C30" s="390">
        <f>VLOOKUP($A30,'ANNEX 2_310 MUN ALFABÈTIC'!$A$4:$Q$313,4,0)</f>
        <v>10061</v>
      </c>
      <c r="D30" s="391">
        <f>VLOOKUP($A30,'ANNEX 2_310 MUN ALFABÈTIC'!$A$4:$Q$313,5,0)</f>
        <v>11.8928338052712</v>
      </c>
      <c r="E30" s="392">
        <f>VLOOKUP($A30,'ANNEX 2_310 MUN ALFABÈTIC'!$A$4:$Q$313,6,0)</f>
        <v>13399</v>
      </c>
      <c r="F30" s="403">
        <f>VLOOKUP($A30,'ANNEX 2_310 MUN ALFABÈTIC'!$A$4:$Q$313,7,0)</f>
        <v>18.533860384566562</v>
      </c>
      <c r="G30" s="394">
        <f>VLOOKUP($A30,'ANNEX 2_310 MUN ALFABÈTIC'!$A$4:$Q$313,8,0)</f>
        <v>3.4092038564754996</v>
      </c>
      <c r="H30" s="395">
        <f>VLOOKUP($A30,'ANNEX 2_310 MUN ALFABÈTIC'!$A$4:$Q$313,9,0)</f>
        <v>12</v>
      </c>
      <c r="I30" s="396">
        <f>VLOOKUP($A30,'ANNEX 2_310 MUN ALFABÈTIC'!$A$4:$Q$313,10,0)</f>
        <v>33.936651583710407</v>
      </c>
      <c r="J30" s="397">
        <f>VLOOKUP($A30,'ANNEX 2_310 MUN ALFABÈTIC'!$A$4:$Q$313,11,0)</f>
        <v>80.409713962199703</v>
      </c>
      <c r="K30" s="398">
        <f>VLOOKUP($A30,'ANNEX 2_310 MUN ALFABÈTIC'!$A$4:$Q$313,12,0)</f>
        <v>88.012895874965267</v>
      </c>
      <c r="L30" s="398">
        <f>VLOOKUP($A30,'ANNEX 2_310 MUN ALFABÈTIC'!$A$4:$Q$313,13,0)</f>
        <v>124.48969853378409</v>
      </c>
      <c r="M30" s="399">
        <f>VLOOKUP($A30,'ANNEX 2_310 MUN ALFABÈTIC'!$A$4:$Q$313,14,0)</f>
        <v>85.127167880722581</v>
      </c>
      <c r="N30" s="398">
        <f>VLOOKUP($A30,'ANNEX 2_310 MUN ALFABÈTIC'!$A$4:$Q$313,15,0)</f>
        <v>89.168969229407153</v>
      </c>
      <c r="O30" s="400">
        <f>VLOOKUP($A30,'ANNEX 2_310 MUN ALFABÈTIC'!$A$4:$Q$313,16,0)</f>
        <v>72.396609865598066</v>
      </c>
      <c r="P30" s="401">
        <f>VLOOKUP($A30,'ANNEX 2_310 MUN ALFABÈTIC'!$A$4:$Q$313,17,0)</f>
        <v>87.019916970000367</v>
      </c>
      <c r="Q30" s="402">
        <f>VLOOKUP($A30,'ANNEX 2_310 MUN ALFABÈTIC'!$A$4:$R$313,18,0)</f>
        <v>295</v>
      </c>
    </row>
    <row r="31" spans="1:17" ht="15" customHeight="1">
      <c r="A31" s="411" t="s">
        <v>384</v>
      </c>
      <c r="B31" s="412" t="s">
        <v>385</v>
      </c>
      <c r="C31" s="410">
        <f>VLOOKUP($A31,'ANNEX 2_310 MUN ALFABÈTIC'!$A$4:$Q$313,4,0)</f>
        <v>7668</v>
      </c>
      <c r="D31" s="391">
        <f>VLOOKUP($A31,'ANNEX 2_310 MUN ALFABÈTIC'!$A$4:$Q$313,5,0)</f>
        <v>5.8223772471156394</v>
      </c>
      <c r="E31" s="392">
        <f>VLOOKUP($A31,'ANNEX 2_310 MUN ALFABÈTIC'!$A$4:$Q$313,6,0)</f>
        <v>16719</v>
      </c>
      <c r="F31" s="403">
        <f>VLOOKUP($A31,'ANNEX 2_310 MUN ALFABÈTIC'!$A$4:$Q$313,7,0)</f>
        <v>16.024035498693571</v>
      </c>
      <c r="G31" s="394">
        <f>VLOOKUP($A31,'ANNEX 2_310 MUN ALFABÈTIC'!$A$4:$Q$313,8,0)</f>
        <v>3.3646322378716746</v>
      </c>
      <c r="H31" s="395">
        <f>VLOOKUP($A31,'ANNEX 2_310 MUN ALFABÈTIC'!$A$4:$Q$313,9,0)</f>
        <v>4</v>
      </c>
      <c r="I31" s="396">
        <f>VLOOKUP($A31,'ANNEX 2_310 MUN ALFABÈTIC'!$A$4:$Q$313,10,0)</f>
        <v>16.119096509240247</v>
      </c>
      <c r="J31" s="397">
        <f>VLOOKUP($A31,'ANNEX 2_310 MUN ALFABÈTIC'!$A$4:$Q$313,11,0)</f>
        <v>164.24551757713391</v>
      </c>
      <c r="K31" s="398">
        <f>VLOOKUP($A31,'ANNEX 2_310 MUN ALFABÈTIC'!$A$4:$Q$313,12,0)</f>
        <v>109.82070349530146</v>
      </c>
      <c r="L31" s="398">
        <f>VLOOKUP($A31,'ANNEX 2_310 MUN ALFABÈTIC'!$A$4:$Q$313,13,0)</f>
        <v>143.9883662345884</v>
      </c>
      <c r="M31" s="399">
        <f>VLOOKUP($A31,'ANNEX 2_310 MUN ALFABÈTIC'!$A$4:$Q$313,14,0)</f>
        <v>86.254855958158174</v>
      </c>
      <c r="N31" s="398">
        <f>VLOOKUP($A31,'ANNEX 2_310 MUN ALFABÈTIC'!$A$4:$Q$313,15,0)</f>
        <v>267.50690768822147</v>
      </c>
      <c r="O31" s="400">
        <f>VLOOKUP($A31,'ANNEX 2_310 MUN ALFABÈTIC'!$A$4:$Q$313,16,0)</f>
        <v>152.42160275187879</v>
      </c>
      <c r="P31" s="401">
        <f>VLOOKUP($A31,'ANNEX 2_310 MUN ALFABÈTIC'!$A$4:$Q$313,17,0)</f>
        <v>102.37075113507372</v>
      </c>
      <c r="Q31" s="402">
        <f>VLOOKUP($A31,'ANNEX 2_310 MUN ALFABÈTIC'!$A$4:$R$313,18,0)</f>
        <v>98</v>
      </c>
    </row>
    <row r="32" spans="1:17" ht="15" customHeight="1">
      <c r="A32" s="388" t="s">
        <v>533</v>
      </c>
      <c r="B32" s="389" t="s">
        <v>534</v>
      </c>
      <c r="C32" s="390">
        <f>VLOOKUP($A32,'ANNEX 2_310 MUN ALFABÈTIC'!$A$4:$Q$313,4,0)</f>
        <v>6035</v>
      </c>
      <c r="D32" s="391">
        <f>VLOOKUP($A32,'ANNEX 2_310 MUN ALFABÈTIC'!$A$4:$Q$313,5,0)</f>
        <v>10.131987577639801</v>
      </c>
      <c r="E32" s="392">
        <f>VLOOKUP($A32,'ANNEX 2_310 MUN ALFABÈTIC'!$A$4:$Q$313,6,0)</f>
        <v>15571</v>
      </c>
      <c r="F32" s="403">
        <f>VLOOKUP($A32,'ANNEX 2_310 MUN ALFABÈTIC'!$A$4:$Q$313,7,0)</f>
        <v>13.800364477278096</v>
      </c>
      <c r="G32" s="394">
        <f>VLOOKUP($A32,'ANNEX 2_310 MUN ALFABÈTIC'!$A$4:$Q$313,8,0)</f>
        <v>5.4018227009113504</v>
      </c>
      <c r="H32" s="395">
        <f>VLOOKUP($A32,'ANNEX 2_310 MUN ALFABÈTIC'!$A$4:$Q$313,9,0)</f>
        <v>7.8</v>
      </c>
      <c r="I32" s="396">
        <f>VLOOKUP($A32,'ANNEX 2_310 MUN ALFABÈTIC'!$A$4:$Q$313,10,0)</f>
        <v>26.073619631901838</v>
      </c>
      <c r="J32" s="397">
        <f>VLOOKUP($A32,'ANNEX 2_310 MUN ALFABÈTIC'!$A$4:$Q$313,11,0)</f>
        <v>94.3841824867892</v>
      </c>
      <c r="K32" s="398">
        <f>VLOOKUP($A32,'ANNEX 2_310 MUN ALFABÈTIC'!$A$4:$Q$313,12,0)</f>
        <v>102.27993146272738</v>
      </c>
      <c r="L32" s="398">
        <f>VLOOKUP($A32,'ANNEX 2_310 MUN ALFABÈTIC'!$A$4:$Q$313,13,0)</f>
        <v>167.18940255098309</v>
      </c>
      <c r="M32" s="399">
        <f>VLOOKUP($A32,'ANNEX 2_310 MUN ALFABÈTIC'!$A$4:$Q$313,14,0)</f>
        <v>53.725545079595797</v>
      </c>
      <c r="N32" s="398">
        <f>VLOOKUP($A32,'ANNEX 2_310 MUN ALFABÈTIC'!$A$4:$Q$313,15,0)</f>
        <v>137.18302958370333</v>
      </c>
      <c r="O32" s="400">
        <f>VLOOKUP($A32,'ANNEX 2_310 MUN ALFABÈTIC'!$A$4:$Q$313,16,0)</f>
        <v>94.229284600152937</v>
      </c>
      <c r="P32" s="401">
        <f>VLOOKUP($A32,'ANNEX 2_310 MUN ALFABÈTIC'!$A$4:$Q$313,17,0)</f>
        <v>94.318042535642334</v>
      </c>
      <c r="Q32" s="402">
        <f>VLOOKUP($A32,'ANNEX 2_310 MUN ALFABÈTIC'!$A$4:$R$313,18,0)</f>
        <v>199</v>
      </c>
    </row>
    <row r="33" spans="1:17" ht="15" customHeight="1" thickBot="1">
      <c r="A33" s="404" t="s">
        <v>539</v>
      </c>
      <c r="B33" s="413" t="s">
        <v>540</v>
      </c>
      <c r="C33" s="390">
        <f>VLOOKUP($A33,'ANNEX 2_310 MUN ALFABÈTIC'!$A$4:$Q$313,4,0)</f>
        <v>223</v>
      </c>
      <c r="D33" s="391">
        <f>VLOOKUP($A33,'ANNEX 2_310 MUN ALFABÈTIC'!$A$4:$Q$313,5,0)</f>
        <v>6.5934065934065895</v>
      </c>
      <c r="E33" s="392">
        <f>VLOOKUP($A33,'ANNEX 2_310 MUN ALFABÈTIC'!$A$4:$Q$313,6,0)</f>
        <v>16441</v>
      </c>
      <c r="F33" s="393">
        <f>VLOOKUP($A33,'ANNEX 2_310 MUN ALFABÈTIC'!$A$4:$Q$313,7,0)</f>
        <v>15.374785815932391</v>
      </c>
      <c r="G33" s="394">
        <f>VLOOKUP($A33,'ANNEX 2_310 MUN ALFABÈTIC'!$A$4:$Q$313,8,0)</f>
        <v>2.2421524663677128</v>
      </c>
      <c r="H33" s="395">
        <f>VLOOKUP($A33,'ANNEX 2_310 MUN ALFABÈTIC'!$A$4:$Q$313,9,0)</f>
        <v>0.9</v>
      </c>
      <c r="I33" s="396">
        <f>VLOOKUP($A33,'ANNEX 2_310 MUN ALFABÈTIC'!$A$4:$Q$313,10,0)</f>
        <v>26.148659463091064</v>
      </c>
      <c r="J33" s="397">
        <f>VLOOKUP($A33,'ANNEX 2_310 MUN ALFABÈTIC'!$A$4:$Q$313,11,0)</f>
        <v>145.03873694641192</v>
      </c>
      <c r="K33" s="398">
        <f>VLOOKUP($A33,'ANNEX 2_310 MUN ALFABÈTIC'!$A$4:$Q$313,12,0)</f>
        <v>107.99462803793595</v>
      </c>
      <c r="L33" s="398">
        <f>VLOOKUP($A33,'ANNEX 2_310 MUN ALFABÈTIC'!$A$4:$Q$313,13,0)</f>
        <v>150.06873718858452</v>
      </c>
      <c r="M33" s="399">
        <f>VLOOKUP($A33,'ANNEX 2_310 MUN ALFABÈTIC'!$A$4:$Q$313,14,0)</f>
        <v>129.43627758728934</v>
      </c>
      <c r="N33" s="398">
        <f>VLOOKUP($A33,'ANNEX 2_310 MUN ALFABÈTIC'!$A$4:$Q$313,15,0)</f>
        <v>1188.9195897254288</v>
      </c>
      <c r="O33" s="400">
        <f>VLOOKUP($A33,'ANNEX 2_310 MUN ALFABÈTIC'!$A$4:$Q$313,16,0)</f>
        <v>93.958871135192808</v>
      </c>
      <c r="P33" s="401">
        <f>VLOOKUP($A33,'ANNEX 2_310 MUN ALFABÈTIC'!$A$4:$Q$313,17,0)</f>
        <v>105.80641156495</v>
      </c>
      <c r="Q33" s="429">
        <f>VLOOKUP($A33,'ANNEX 2_310 MUN ALFABÈTIC'!$A$4:$R$313,18,0)</f>
        <v>70</v>
      </c>
    </row>
    <row r="34" spans="1:17" ht="15.75" customHeight="1" thickBot="1">
      <c r="A34" s="520" t="s">
        <v>1022</v>
      </c>
      <c r="B34" s="521"/>
      <c r="C34" s="522"/>
      <c r="D34" s="489">
        <f>VLOOKUP(A1,'ANNEX 3_COMARQUES ALFABÈTIC'!$A$4:$N$15,2,0)</f>
        <v>10.68033157912337</v>
      </c>
      <c r="E34" s="490">
        <f>VLOOKUP(A1,'ANNEX 3_COMARQUES ALFABÈTIC'!$A$4:$N$15,3,0)</f>
        <v>14777.817597468147</v>
      </c>
      <c r="F34" s="491">
        <f>VLOOKUP(A1,'ANNEX 3_COMARQUES ALFABÈTIC'!$A$4:$N$15,4,0)</f>
        <v>16.79745064857492</v>
      </c>
      <c r="G34" s="492">
        <f>VLOOKUP(A1,'ANNEX 3_COMARQUES ALFABÈTIC'!$A$4:$N$15,5,0)</f>
        <v>3.7524895642921452</v>
      </c>
      <c r="H34" s="493">
        <f>VLOOKUP(A1,'ANNEX 3_COMARQUES ALFABÈTIC'!$A$4:$N$15,6,0)</f>
        <v>11.596834092707283</v>
      </c>
      <c r="I34" s="494">
        <f>VLOOKUP(A1,'ANNEX 3_COMARQUES ALFABÈTIC'!$A$4:$N$15,7,0)</f>
        <v>27.896098636439259</v>
      </c>
      <c r="J34" s="495">
        <f>VLOOKUP($A$1,'ANNEX 3_COMARQUES ALFABÈTIC'!$A$4:$N$15,8,0)</f>
        <v>92.497949658609059</v>
      </c>
      <c r="K34" s="496">
        <f>VLOOKUP($A$1,'ANNEX 3_COMARQUES ALFABÈTIC'!$A$4:$N$15,9,0)</f>
        <v>93.553684871978859</v>
      </c>
      <c r="L34" s="496">
        <f>VLOOKUP($A$1,'ANNEX 3_COMARQUES ALFABÈTIC'!$A$4:$N$15,10,0)</f>
        <v>140.61772180233217</v>
      </c>
      <c r="M34" s="497">
        <f>VLOOKUP($A$1,'ANNEX 3_COMARQUES ALFABÈTIC'!$A$4:$N$15,11,0)</f>
        <v>76.085497064391831</v>
      </c>
      <c r="N34" s="496">
        <f>VLOOKUP($A$1,'ANNEX 3_COMARQUES ALFABÈTIC'!$A$4:$N$15,12,0)</f>
        <v>92.035359133625391</v>
      </c>
      <c r="O34" s="498">
        <f>VLOOKUP($A$1,'ANNEX 3_COMARQUES ALFABÈTIC'!$A$4:$N$15,13,0)</f>
        <v>104.27187851345654</v>
      </c>
      <c r="P34" s="499">
        <f>VLOOKUP($A$1,'ANNEX 3_COMARQUES ALFABÈTIC'!$A$4:$N$15,14,0)</f>
        <v>98.302020666496134</v>
      </c>
      <c r="Q34" s="439"/>
    </row>
    <row r="35" spans="1:17" ht="15.75" customHeight="1" thickBot="1">
      <c r="A35" s="520" t="s">
        <v>1033</v>
      </c>
      <c r="B35" s="521"/>
      <c r="C35" s="522"/>
      <c r="D35" s="458">
        <f>'ANNEX 2_310 MUN ALFABÈTIC'!$E$314</f>
        <v>9.5629936448183628</v>
      </c>
      <c r="E35" s="459">
        <f>'ANNEX 2_310 MUN ALFABÈTIC'!$F$314</f>
        <v>15223.905391131739</v>
      </c>
      <c r="F35" s="460">
        <f>'ANNEX 2_310 MUN ALFABÈTIC'!$G$314</f>
        <v>23.072746919419348</v>
      </c>
      <c r="G35" s="461">
        <f>'ANNEX 2_310 MUN ALFABÈTIC'!$H$314</f>
        <v>2.9021586902979668</v>
      </c>
      <c r="H35" s="462">
        <f>'ANNEX 2_310 MUN ALFABÈTIC'!$I$314</f>
        <v>10.700276307528855</v>
      </c>
      <c r="I35" s="463">
        <f>'ANNEX 2_310 MUN ALFABÈTIC'!$J$314</f>
        <v>24.574152050227696</v>
      </c>
      <c r="J35" s="500">
        <v>100</v>
      </c>
      <c r="K35" s="501">
        <v>100</v>
      </c>
      <c r="L35" s="501">
        <v>100</v>
      </c>
      <c r="M35" s="502">
        <v>100</v>
      </c>
      <c r="N35" s="501">
        <v>100</v>
      </c>
      <c r="O35" s="503">
        <v>100</v>
      </c>
      <c r="P35" s="504">
        <v>100</v>
      </c>
      <c r="Q35" s="439"/>
    </row>
    <row r="36" spans="1:17" ht="9" customHeight="1">
      <c r="A36" s="288"/>
      <c r="B36" s="291"/>
      <c r="C36" s="292"/>
      <c r="D36" s="293"/>
      <c r="E36" s="294"/>
      <c r="F36" s="295"/>
      <c r="G36" s="296"/>
      <c r="H36" s="293"/>
      <c r="I36" s="297"/>
      <c r="J36" s="298"/>
      <c r="K36" s="298"/>
      <c r="L36" s="298"/>
      <c r="M36" s="299"/>
      <c r="N36" s="298"/>
      <c r="O36" s="299"/>
      <c r="P36" s="92"/>
      <c r="Q36" s="289"/>
    </row>
    <row r="37" spans="1:17" ht="32.15" customHeight="1">
      <c r="A37" s="523" t="s">
        <v>1044</v>
      </c>
      <c r="B37" s="523"/>
      <c r="C37" s="523"/>
      <c r="D37" s="523"/>
      <c r="E37" s="523"/>
      <c r="F37" s="523"/>
      <c r="G37" s="523"/>
      <c r="H37" s="523"/>
      <c r="I37" s="523"/>
      <c r="J37" s="523"/>
      <c r="K37" s="523"/>
      <c r="L37" s="523"/>
      <c r="M37" s="523"/>
      <c r="N37" s="523"/>
      <c r="O37" s="523"/>
      <c r="P37" s="523"/>
      <c r="Q37" s="523"/>
    </row>
    <row r="38" spans="1:17" ht="15.75" customHeight="1">
      <c r="B38" s="291"/>
      <c r="C38" s="292"/>
      <c r="D38" s="293"/>
      <c r="E38" s="294"/>
      <c r="F38" s="295"/>
      <c r="G38" s="296"/>
      <c r="H38" s="293"/>
      <c r="I38" s="297"/>
      <c r="J38" s="298"/>
      <c r="K38" s="298"/>
      <c r="L38" s="298"/>
      <c r="M38" s="299"/>
      <c r="N38" s="298"/>
      <c r="O38" s="299"/>
      <c r="P38" s="92"/>
      <c r="Q38" s="289"/>
    </row>
    <row r="39" spans="1:17" ht="15.75" customHeight="1">
      <c r="A39" s="288"/>
      <c r="B39" s="291"/>
      <c r="C39" s="292"/>
      <c r="D39" s="293"/>
      <c r="E39" s="294"/>
      <c r="F39" s="295"/>
      <c r="G39" s="296"/>
      <c r="H39" s="293"/>
      <c r="I39" s="297"/>
      <c r="J39" s="298"/>
      <c r="K39" s="298"/>
      <c r="L39" s="298"/>
      <c r="M39" s="299"/>
      <c r="N39" s="298"/>
      <c r="O39" s="299"/>
      <c r="P39" s="92"/>
      <c r="Q39" s="289"/>
    </row>
    <row r="40" spans="1:17" ht="15.75" customHeight="1">
      <c r="A40" s="288"/>
      <c r="B40" s="291"/>
      <c r="C40" s="292"/>
      <c r="D40" s="293"/>
      <c r="E40" s="294"/>
      <c r="F40" s="295"/>
      <c r="G40" s="296"/>
      <c r="H40" s="293"/>
      <c r="I40" s="297"/>
      <c r="J40" s="298"/>
      <c r="K40" s="298"/>
      <c r="L40" s="298"/>
      <c r="M40" s="299"/>
      <c r="N40" s="298"/>
      <c r="O40" s="299"/>
      <c r="P40" s="92"/>
      <c r="Q40" s="289"/>
    </row>
    <row r="41" spans="1:17" ht="15" customHeight="1">
      <c r="A41" s="301"/>
      <c r="D41" s="31"/>
      <c r="E41" s="31"/>
      <c r="F41" s="31"/>
      <c r="G41" s="31"/>
      <c r="H41" s="31"/>
      <c r="I41" s="31"/>
    </row>
    <row r="42" spans="1:17" ht="15" customHeight="1">
      <c r="A42" s="301"/>
    </row>
    <row r="43" spans="1:17" ht="15" customHeight="1">
      <c r="A43" s="301"/>
    </row>
    <row r="44" spans="1:17">
      <c r="D44"/>
      <c r="E44"/>
      <c r="F44"/>
      <c r="G44"/>
      <c r="H44"/>
      <c r="I44"/>
      <c r="M44"/>
      <c r="O44"/>
      <c r="P44"/>
    </row>
    <row r="45" spans="1:17">
      <c r="C45" s="33"/>
      <c r="F45"/>
    </row>
  </sheetData>
  <mergeCells count="5">
    <mergeCell ref="D2:I2"/>
    <mergeCell ref="A34:C34"/>
    <mergeCell ref="A35:C35"/>
    <mergeCell ref="A37:Q37"/>
    <mergeCell ref="J2:Q2"/>
  </mergeCells>
  <conditionalFormatting sqref="J4:P33">
    <cfRule type="cellIs" dxfId="183" priority="40" operator="greaterThanOrEqual">
      <formula>110</formula>
    </cfRule>
    <cfRule type="cellIs" dxfId="182" priority="41" operator="between">
      <formula>100.0001</formula>
      <formula>110</formula>
    </cfRule>
    <cfRule type="cellIs" dxfId="181" priority="42" operator="between">
      <formula>90.0001</formula>
      <formula>100</formula>
    </cfRule>
    <cfRule type="cellIs" dxfId="180" priority="43" operator="lessThanOrEqual">
      <formula>90</formula>
    </cfRule>
  </conditionalFormatting>
  <pageMargins left="0.23622047244094491" right="0.23622047244094491" top="0.55118110236220474" bottom="0.55118110236220474" header="0.31496062992125984" footer="0.31496062992125984"/>
  <pageSetup paperSize="8" scale="85" fitToHeight="5" orientation="landscape" r:id="rId1"/>
  <headerFooter>
    <oddHeader>&amp;L&amp;"Arial Rounded MT Bold,Negreta"&amp;16&amp;K08-018Annex 4: Valor dels municipis a l'Índex de vulnerabilitat social (per comarques). 2023</oddHeader>
    <oddFooter>&amp;LEls municipis apareixen per ordre alfabètic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  <pageSetUpPr fitToPage="1"/>
  </sheetPr>
  <dimension ref="A1:S45"/>
  <sheetViews>
    <sheetView zoomScale="85" zoomScaleNormal="85" workbookViewId="0">
      <pane xSplit="3" ySplit="3" topLeftCell="D4" activePane="bottomRight" state="frozen"/>
      <selection activeCell="D14" sqref="D14"/>
      <selection pane="topRight" activeCell="D14" sqref="D14"/>
      <selection pane="bottomLeft" activeCell="D14" sqref="D14"/>
      <selection pane="bottomRight" activeCell="A10" sqref="A10"/>
    </sheetView>
  </sheetViews>
  <sheetFormatPr defaultColWidth="9.1796875" defaultRowHeight="14.5"/>
  <cols>
    <col min="1" max="1" width="11.7265625" style="300" customWidth="1"/>
    <col min="2" max="2" width="33.453125" customWidth="1"/>
    <col min="3" max="3" width="11" customWidth="1"/>
    <col min="4" max="5" width="13" style="10" customWidth="1"/>
    <col min="6" max="6" width="14.54296875" style="10" customWidth="1"/>
    <col min="7" max="7" width="13" style="48" customWidth="1"/>
    <col min="8" max="8" width="13" style="10" customWidth="1"/>
    <col min="9" max="9" width="13.54296875" style="10" customWidth="1"/>
    <col min="10" max="11" width="13.1796875" customWidth="1"/>
    <col min="12" max="12" width="14.26953125" customWidth="1"/>
    <col min="13" max="13" width="13.1796875" style="53" customWidth="1"/>
    <col min="14" max="14" width="14" customWidth="1"/>
    <col min="15" max="15" width="13.6328125" style="53" customWidth="1"/>
    <col min="16" max="16" width="15.26953125" style="53" customWidth="1"/>
    <col min="17" max="17" width="7.7265625" customWidth="1"/>
  </cols>
  <sheetData>
    <row r="1" spans="1:19" ht="37" customHeight="1" thickBot="1">
      <c r="A1" s="472" t="s">
        <v>632</v>
      </c>
      <c r="B1" s="362"/>
      <c r="C1" s="362"/>
      <c r="D1" s="446"/>
      <c r="E1" s="446"/>
      <c r="F1" s="446"/>
      <c r="G1" s="447"/>
      <c r="H1" s="446"/>
      <c r="I1" s="446"/>
      <c r="J1" s="362"/>
      <c r="K1" s="362"/>
      <c r="L1" s="362"/>
      <c r="M1" s="448"/>
      <c r="N1" s="362"/>
      <c r="O1" s="448"/>
      <c r="P1" s="448"/>
      <c r="Q1" s="362"/>
    </row>
    <row r="2" spans="1:19" ht="15.75" customHeight="1" thickBot="1">
      <c r="A2" s="361"/>
      <c r="B2" s="362"/>
      <c r="C2" s="362"/>
      <c r="D2" s="518" t="s">
        <v>1017</v>
      </c>
      <c r="E2" s="519"/>
      <c r="F2" s="519"/>
      <c r="G2" s="519"/>
      <c r="H2" s="519"/>
      <c r="I2" s="519"/>
      <c r="J2" s="524" t="s">
        <v>1035</v>
      </c>
      <c r="K2" s="525"/>
      <c r="L2" s="525"/>
      <c r="M2" s="525"/>
      <c r="N2" s="525"/>
      <c r="O2" s="525"/>
      <c r="P2" s="525"/>
      <c r="Q2" s="525"/>
    </row>
    <row r="3" spans="1:19" ht="81" customHeight="1" thickBot="1">
      <c r="A3" s="363" t="s">
        <v>57</v>
      </c>
      <c r="B3" s="364" t="s">
        <v>1018</v>
      </c>
      <c r="C3" s="365" t="s">
        <v>644</v>
      </c>
      <c r="D3" s="366" t="s">
        <v>2</v>
      </c>
      <c r="E3" s="367" t="s">
        <v>1045</v>
      </c>
      <c r="F3" s="367" t="s">
        <v>1047</v>
      </c>
      <c r="G3" s="368" t="s">
        <v>1038</v>
      </c>
      <c r="H3" s="367" t="s">
        <v>1039</v>
      </c>
      <c r="I3" s="367" t="s">
        <v>1040</v>
      </c>
      <c r="J3" s="369" t="s">
        <v>1034</v>
      </c>
      <c r="K3" s="370" t="s">
        <v>1046</v>
      </c>
      <c r="L3" s="370" t="s">
        <v>1048</v>
      </c>
      <c r="M3" s="371" t="s">
        <v>1041</v>
      </c>
      <c r="N3" s="370" t="s">
        <v>1042</v>
      </c>
      <c r="O3" s="372" t="s">
        <v>1043</v>
      </c>
      <c r="P3" s="374" t="s">
        <v>1028</v>
      </c>
      <c r="Q3" s="374" t="s">
        <v>1016</v>
      </c>
    </row>
    <row r="4" spans="1:19" ht="15" customHeight="1">
      <c r="A4" s="375" t="s">
        <v>58</v>
      </c>
      <c r="B4" s="376" t="s">
        <v>59</v>
      </c>
      <c r="C4" s="377">
        <f>VLOOKUP($A4,'ANNEX 2_310 MUN ALFABÈTIC'!$A$4:$Q$313,4,0)</f>
        <v>12821</v>
      </c>
      <c r="D4" s="505">
        <f>VLOOKUP($A4,'ANNEX 2_310 MUN ALFABÈTIC'!$A$4:$Q$313,5,0)</f>
        <v>7.4131755178321104</v>
      </c>
      <c r="E4" s="506">
        <f>VLOOKUP($A4,'ANNEX 2_310 MUN ALFABÈTIC'!$A$4:$Q$313,6,0)</f>
        <v>15746</v>
      </c>
      <c r="F4" s="452">
        <f>VLOOKUP($A4,'ANNEX 2_310 MUN ALFABÈTIC'!$A$4:$Q$313,7,0)</f>
        <v>19.042463124719795</v>
      </c>
      <c r="G4" s="471">
        <f>VLOOKUP($A4,'ANNEX 2_310 MUN ALFABÈTIC'!$A$4:$Q$313,8,0)</f>
        <v>1.8407300522580141</v>
      </c>
      <c r="H4" s="453">
        <f>VLOOKUP($A4,'ANNEX 2_310 MUN ALFABÈTIC'!$A$4:$Q$313,9,0)</f>
        <v>5.7</v>
      </c>
      <c r="I4" s="381">
        <f>VLOOKUP($A4,'ANNEX 2_310 MUN ALFABÈTIC'!$A$4:$Q$313,10,0)</f>
        <v>5.9477487493051688</v>
      </c>
      <c r="J4" s="382">
        <f>VLOOKUP($A4,'ANNEX 2_310 MUN ALFABÈTIC'!$A$4:$Q$313,11,0)</f>
        <v>128.99996259113178</v>
      </c>
      <c r="K4" s="383">
        <f>VLOOKUP($A4,'ANNEX 2_310 MUN ALFABÈTIC'!$A$4:$Q$313,12,0)</f>
        <v>103.42943939452221</v>
      </c>
      <c r="L4" s="383">
        <f>VLOOKUP($A4,'ANNEX 2_310 MUN ALFABÈTIC'!$A$4:$Q$313,13,0)</f>
        <v>121.16471891426525</v>
      </c>
      <c r="M4" s="384">
        <f>VLOOKUP($A4,'ANNEX 2_310 MUN ALFABÈTIC'!$A$4:$Q$313,14,0)</f>
        <v>157.66346003521286</v>
      </c>
      <c r="N4" s="383">
        <f>VLOOKUP($A4,'ANNEX 2_310 MUN ALFABÈTIC'!$A$4:$Q$313,15,0)</f>
        <v>187.72414574612031</v>
      </c>
      <c r="O4" s="385">
        <f>VLOOKUP($A4,'ANNEX 2_310 MUN ALFABÈTIC'!$A$4:$Q$313,16,0)</f>
        <v>413.08041553329474</v>
      </c>
      <c r="P4" s="386">
        <f>VLOOKUP($A4,'ANNEX 2_310 MUN ALFABÈTIC'!$A$4:$Q$313,17,0)</f>
        <v>117.66225995567316</v>
      </c>
      <c r="Q4" s="387">
        <f>VLOOKUP($A4,'ANNEX 2_310 MUN ALFABÈTIC'!$A$4:$R$313,18,0)</f>
        <v>23</v>
      </c>
      <c r="S4" s="290"/>
    </row>
    <row r="5" spans="1:19" ht="15" customHeight="1">
      <c r="A5" s="388" t="s">
        <v>92</v>
      </c>
      <c r="B5" s="389" t="s">
        <v>93</v>
      </c>
      <c r="C5" s="390">
        <f>VLOOKUP($A5,'ANNEX 2_310 MUN ALFABÈTIC'!$A$4:$Q$313,4,0)</f>
        <v>7429</v>
      </c>
      <c r="D5" s="391">
        <f>VLOOKUP($A5,'ANNEX 2_310 MUN ALFABÈTIC'!$A$4:$Q$313,5,0)</f>
        <v>4.8898441698011803</v>
      </c>
      <c r="E5" s="392">
        <f>VLOOKUP($A5,'ANNEX 2_310 MUN ALFABÈTIC'!$A$4:$Q$313,6,0)</f>
        <v>20105</v>
      </c>
      <c r="F5" s="403">
        <f>VLOOKUP($A5,'ANNEX 2_310 MUN ALFABÈTIC'!$A$4:$Q$313,7,0)</f>
        <v>20.396403790541445</v>
      </c>
      <c r="G5" s="394">
        <f>VLOOKUP($A5,'ANNEX 2_310 MUN ALFABÈTIC'!$A$4:$Q$313,8,0)</f>
        <v>1.9921927581101091</v>
      </c>
      <c r="H5" s="395">
        <f>VLOOKUP($A5,'ANNEX 2_310 MUN ALFABÈTIC'!$A$4:$Q$313,9,0)</f>
        <v>3.8</v>
      </c>
      <c r="I5" s="396">
        <f>VLOOKUP($A5,'ANNEX 2_310 MUN ALFABÈTIC'!$A$4:$Q$313,10,0)</f>
        <v>13.236549957301452</v>
      </c>
      <c r="J5" s="397">
        <f>VLOOKUP($A5,'ANNEX 2_310 MUN ALFABÈTIC'!$A$4:$Q$313,11,0)</f>
        <v>195.56847442864813</v>
      </c>
      <c r="K5" s="398">
        <f>VLOOKUP($A5,'ANNEX 2_310 MUN ALFABÈTIC'!$A$4:$Q$313,12,0)</f>
        <v>132.06203982134312</v>
      </c>
      <c r="L5" s="398">
        <f>VLOOKUP($A5,'ANNEX 2_310 MUN ALFABÈTIC'!$A$4:$Q$313,13,0)</f>
        <v>113.12164220890264</v>
      </c>
      <c r="M5" s="399">
        <f>VLOOKUP($A5,'ANNEX 2_310 MUN ALFABÈTIC'!$A$4:$Q$313,14,0)</f>
        <v>145.67660074475401</v>
      </c>
      <c r="N5" s="398">
        <f>VLOOKUP($A5,'ANNEX 2_310 MUN ALFABÈTIC'!$A$4:$Q$313,15,0)</f>
        <v>281.5862186191805</v>
      </c>
      <c r="O5" s="400">
        <f>VLOOKUP($A5,'ANNEX 2_310 MUN ALFABÈTIC'!$A$4:$Q$313,16,0)</f>
        <v>185.61472081290762</v>
      </c>
      <c r="P5" s="401">
        <f>VLOOKUP($A5,'ANNEX 2_310 MUN ALFABÈTIC'!$A$4:$Q$313,17,0)</f>
        <v>111.94695295542391</v>
      </c>
      <c r="Q5" s="402">
        <f>VLOOKUP($A5,'ANNEX 2_310 MUN ALFABÈTIC'!$A$4:$R$313,18,0)</f>
        <v>51</v>
      </c>
    </row>
    <row r="6" spans="1:19" ht="15" customHeight="1">
      <c r="A6" s="388" t="s">
        <v>159</v>
      </c>
      <c r="B6" s="389" t="s">
        <v>23</v>
      </c>
      <c r="C6" s="390">
        <f>VLOOKUP($A6,'ANNEX 2_310 MUN ALFABÈTIC'!$A$4:$Q$313,4,0)</f>
        <v>68327</v>
      </c>
      <c r="D6" s="391">
        <f>VLOOKUP($A6,'ANNEX 2_310 MUN ALFABÈTIC'!$A$4:$Q$313,5,0)</f>
        <v>7.3772256219440902</v>
      </c>
      <c r="E6" s="392">
        <f>VLOOKUP($A6,'ANNEX 2_310 MUN ALFABÈTIC'!$A$4:$Q$313,6,0)</f>
        <v>17587</v>
      </c>
      <c r="F6" s="403">
        <f>VLOOKUP($A6,'ANNEX 2_310 MUN ALFABÈTIC'!$A$4:$Q$313,7,0)</f>
        <v>27.414091382680581</v>
      </c>
      <c r="G6" s="394">
        <f>VLOOKUP($A6,'ANNEX 2_310 MUN ALFABÈTIC'!$A$4:$Q$313,8,0)</f>
        <v>2.2524038813353431</v>
      </c>
      <c r="H6" s="395">
        <f>VLOOKUP($A6,'ANNEX 2_310 MUN ALFABÈTIC'!$A$4:$Q$313,9,0)</f>
        <v>11</v>
      </c>
      <c r="I6" s="396">
        <f>VLOOKUP($A6,'ANNEX 2_310 MUN ALFABÈTIC'!$A$4:$Q$313,10,0)</f>
        <v>16.577386646259804</v>
      </c>
      <c r="J6" s="397">
        <f>VLOOKUP($A6,'ANNEX 2_310 MUN ALFABÈTIC'!$A$4:$Q$313,11,0)</f>
        <v>129.62859121961171</v>
      </c>
      <c r="K6" s="398">
        <f>VLOOKUP($A6,'ANNEX 2_310 MUN ALFABÈTIC'!$A$4:$Q$313,12,0)</f>
        <v>115.52226283700381</v>
      </c>
      <c r="L6" s="398">
        <f>VLOOKUP($A6,'ANNEX 2_310 MUN ALFABÈTIC'!$A$4:$Q$313,13,0)</f>
        <v>84.163821435263898</v>
      </c>
      <c r="M6" s="399">
        <f>VLOOKUP($A6,'ANNEX 2_310 MUN ALFABÈTIC'!$A$4:$Q$313,14,0)</f>
        <v>128.8471714307922</v>
      </c>
      <c r="N6" s="398">
        <f>VLOOKUP($A6,'ANNEX 2_310 MUN ALFABÈTIC'!$A$4:$Q$313,15,0)</f>
        <v>97.275239159353262</v>
      </c>
      <c r="O6" s="400">
        <f>VLOOKUP($A6,'ANNEX 2_310 MUN ALFABÈTIC'!$A$4:$Q$313,16,0)</f>
        <v>148.20783138366019</v>
      </c>
      <c r="P6" s="401">
        <f>VLOOKUP($A6,'ANNEX 2_310 MUN ALFABÈTIC'!$A$4:$Q$313,17,0)</f>
        <v>98.790119886092612</v>
      </c>
      <c r="Q6" s="402">
        <f>VLOOKUP($A6,'ANNEX 2_310 MUN ALFABÈTIC'!$A$4:$R$313,18,0)</f>
        <v>135</v>
      </c>
    </row>
    <row r="7" spans="1:19" ht="15" customHeight="1">
      <c r="A7" s="388" t="s">
        <v>178</v>
      </c>
      <c r="B7" s="389" t="s">
        <v>179</v>
      </c>
      <c r="C7" s="390">
        <f>VLOOKUP($A7,'ANNEX 2_310 MUN ALFABÈTIC'!$A$4:$Q$313,4,0)</f>
        <v>2085</v>
      </c>
      <c r="D7" s="391">
        <f>VLOOKUP($A7,'ANNEX 2_310 MUN ALFABÈTIC'!$A$4:$Q$313,5,0)</f>
        <v>4.5275590551181102</v>
      </c>
      <c r="E7" s="392">
        <f>VLOOKUP($A7,'ANNEX 2_310 MUN ALFABÈTIC'!$A$4:$Q$313,6,0)</f>
        <v>17767</v>
      </c>
      <c r="F7" s="403">
        <f>VLOOKUP($A7,'ANNEX 2_310 MUN ALFABÈTIC'!$A$4:$Q$313,7,0)</f>
        <v>18.17281168654571</v>
      </c>
      <c r="G7" s="394">
        <f>VLOOKUP($A7,'ANNEX 2_310 MUN ALFABÈTIC'!$A$4:$Q$313,8,0)</f>
        <v>4.1247002398081536</v>
      </c>
      <c r="H7" s="395">
        <f>VLOOKUP($A7,'ANNEX 2_310 MUN ALFABÈTIC'!$A$4:$Q$313,9,0)</f>
        <v>4.4000000000000004</v>
      </c>
      <c r="I7" s="396">
        <f>VLOOKUP($A7,'ANNEX 2_310 MUN ALFABÈTIC'!$A$4:$Q$313,10,0)</f>
        <v>13.764044943820226</v>
      </c>
      <c r="J7" s="397">
        <f>VLOOKUP($A7,'ANNEX 2_310 MUN ALFABÈTIC'!$A$4:$Q$313,11,0)</f>
        <v>211.21742485077081</v>
      </c>
      <c r="K7" s="398">
        <f>VLOOKUP($A7,'ANNEX 2_310 MUN ALFABÈTIC'!$A$4:$Q$313,12,0)</f>
        <v>116.70461385256421</v>
      </c>
      <c r="L7" s="398">
        <f>VLOOKUP($A7,'ANNEX 2_310 MUN ALFABÈTIC'!$A$4:$Q$313,13,0)</f>
        <v>126.96300009811537</v>
      </c>
      <c r="M7" s="399">
        <f>VLOOKUP($A7,'ANNEX 2_310 MUN ALFABÈTIC'!$A$4:$Q$313,14,0)</f>
        <v>70.360475224084425</v>
      </c>
      <c r="N7" s="398">
        <f>VLOOKUP($A7,'ANNEX 2_310 MUN ALFABÈTIC'!$A$4:$Q$313,15,0)</f>
        <v>243.18809789838315</v>
      </c>
      <c r="O7" s="400">
        <f>VLOOKUP($A7,'ANNEX 2_310 MUN ALFABÈTIC'!$A$4:$Q$313,16,0)</f>
        <v>178.50119894833026</v>
      </c>
      <c r="P7" s="401">
        <f>VLOOKUP($A7,'ANNEX 2_310 MUN ALFABÈTIC'!$A$4:$Q$313,17,0)</f>
        <v>104.03435908320924</v>
      </c>
      <c r="Q7" s="402">
        <f>VLOOKUP($A7,'ANNEX 2_310 MUN ALFABÈTIC'!$A$4:$R$313,18,0)</f>
        <v>79</v>
      </c>
    </row>
    <row r="8" spans="1:19" ht="15" customHeight="1">
      <c r="A8" s="388" t="s">
        <v>182</v>
      </c>
      <c r="B8" s="389" t="s">
        <v>183</v>
      </c>
      <c r="C8" s="390">
        <f>VLOOKUP($A8,'ANNEX 2_310 MUN ALFABÈTIC'!$A$4:$Q$313,4,0)</f>
        <v>9461</v>
      </c>
      <c r="D8" s="391">
        <f>VLOOKUP($A8,'ANNEX 2_310 MUN ALFABÈTIC'!$A$4:$Q$313,5,0)</f>
        <v>7.5707837505129296</v>
      </c>
      <c r="E8" s="392">
        <f>VLOOKUP($A8,'ANNEX 2_310 MUN ALFABÈTIC'!$A$4:$Q$313,6,0)</f>
        <v>17265</v>
      </c>
      <c r="F8" s="403">
        <f>VLOOKUP($A8,'ANNEX 2_310 MUN ALFABÈTIC'!$A$4:$Q$313,7,0)</f>
        <v>20.955133626091477</v>
      </c>
      <c r="G8" s="394">
        <f>VLOOKUP($A8,'ANNEX 2_310 MUN ALFABÈTIC'!$A$4:$Q$313,8,0)</f>
        <v>2.4733114892717474</v>
      </c>
      <c r="H8" s="395">
        <f>VLOOKUP($A8,'ANNEX 2_310 MUN ALFABÈTIC'!$A$4:$Q$313,9,0)</f>
        <v>4.3</v>
      </c>
      <c r="I8" s="396">
        <f>VLOOKUP($A8,'ANNEX 2_310 MUN ALFABÈTIC'!$A$4:$Q$313,10,0)</f>
        <v>15.914137675795706</v>
      </c>
      <c r="J8" s="397">
        <f>VLOOKUP($A8,'ANNEX 2_310 MUN ALFABÈTIC'!$A$4:$Q$313,11,0)</f>
        <v>126.31444722180129</v>
      </c>
      <c r="K8" s="398">
        <f>VLOOKUP($A8,'ANNEX 2_310 MUN ALFABÈTIC'!$A$4:$Q$313,12,0)</f>
        <v>113.40716824250133</v>
      </c>
      <c r="L8" s="398">
        <f>VLOOKUP($A8,'ANNEX 2_310 MUN ALFABÈTIC'!$A$4:$Q$313,13,0)</f>
        <v>110.1054630865785</v>
      </c>
      <c r="M8" s="399">
        <f>VLOOKUP($A8,'ANNEX 2_310 MUN ALFABÈTIC'!$A$4:$Q$313,14,0)</f>
        <v>117.33898875602164</v>
      </c>
      <c r="N8" s="398">
        <f>VLOOKUP($A8,'ANNEX 2_310 MUN ALFABÈTIC'!$A$4:$Q$313,15,0)</f>
        <v>248.84363505881069</v>
      </c>
      <c r="O8" s="400">
        <f>VLOOKUP($A8,'ANNEX 2_310 MUN ALFABÈTIC'!$A$4:$Q$313,16,0)</f>
        <v>154.38464684061296</v>
      </c>
      <c r="P8" s="401">
        <f>VLOOKUP($A8,'ANNEX 2_310 MUN ALFABÈTIC'!$A$4:$Q$313,17,0)</f>
        <v>100.97069316181555</v>
      </c>
      <c r="Q8" s="402">
        <f>VLOOKUP($A8,'ANNEX 2_310 MUN ALFABÈTIC'!$A$4:$R$313,18,0)</f>
        <v>110</v>
      </c>
    </row>
    <row r="9" spans="1:19" ht="15" customHeight="1">
      <c r="A9" s="388" t="s">
        <v>184</v>
      </c>
      <c r="B9" s="389" t="s">
        <v>185</v>
      </c>
      <c r="C9" s="390">
        <f>VLOOKUP($A9,'ANNEX 2_310 MUN ALFABÈTIC'!$A$4:$Q$313,4,0)</f>
        <v>4823</v>
      </c>
      <c r="D9" s="391">
        <f>VLOOKUP($A9,'ANNEX 2_310 MUN ALFABÈTIC'!$A$4:$Q$313,5,0)</f>
        <v>5.6831922611850096</v>
      </c>
      <c r="E9" s="392">
        <f>VLOOKUP($A9,'ANNEX 2_310 MUN ALFABÈTIC'!$A$4:$Q$313,6,0)</f>
        <v>19840</v>
      </c>
      <c r="F9" s="403">
        <f>VLOOKUP($A9,'ANNEX 2_310 MUN ALFABÈTIC'!$A$4:$Q$313,7,0)</f>
        <v>21.115662434245767</v>
      </c>
      <c r="G9" s="394">
        <f>VLOOKUP($A9,'ANNEX 2_310 MUN ALFABÈTIC'!$A$4:$Q$313,8,0)</f>
        <v>1.9697283848227245</v>
      </c>
      <c r="H9" s="395">
        <f>VLOOKUP($A9,'ANNEX 2_310 MUN ALFABÈTIC'!$A$4:$Q$313,9,0)</f>
        <v>2.1</v>
      </c>
      <c r="I9" s="396">
        <f>VLOOKUP($A9,'ANNEX 2_310 MUN ALFABÈTIC'!$A$4:$Q$313,10,0)</f>
        <v>11.563517915309445</v>
      </c>
      <c r="J9" s="397">
        <f>VLOOKUP($A9,'ANNEX 2_310 MUN ALFABÈTIC'!$A$4:$Q$313,11,0)</f>
        <v>168.26799455882514</v>
      </c>
      <c r="K9" s="398">
        <f>VLOOKUP($A9,'ANNEX 2_310 MUN ALFABÈTIC'!$A$4:$Q$313,12,0)</f>
        <v>130.32135638176811</v>
      </c>
      <c r="L9" s="398">
        <f>VLOOKUP($A9,'ANNEX 2_310 MUN ALFABÈTIC'!$A$4:$Q$313,13,0)</f>
        <v>109.26840202749003</v>
      </c>
      <c r="M9" s="399">
        <f>VLOOKUP($A9,'ANNEX 2_310 MUN ALFABÈTIC'!$A$4:$Q$313,14,0)</f>
        <v>147.33801435060099</v>
      </c>
      <c r="N9" s="398">
        <f>VLOOKUP($A9,'ANNEX 2_310 MUN ALFABÈTIC'!$A$4:$Q$313,15,0)</f>
        <v>509.53696702518374</v>
      </c>
      <c r="O9" s="400">
        <f>VLOOKUP($A9,'ANNEX 2_310 MUN ALFABÈTIC'!$A$4:$Q$313,16,0)</f>
        <v>212.46981609271504</v>
      </c>
      <c r="P9" s="401">
        <f>VLOOKUP($A9,'ANNEX 2_310 MUN ALFABÈTIC'!$A$4:$Q$313,17,0)</f>
        <v>113.01455187579003</v>
      </c>
      <c r="Q9" s="402">
        <f>VLOOKUP($A9,'ANNEX 2_310 MUN ALFABÈTIC'!$A$4:$R$313,18,0)</f>
        <v>45</v>
      </c>
    </row>
    <row r="10" spans="1:19" ht="15" customHeight="1">
      <c r="A10" s="388" t="s">
        <v>190</v>
      </c>
      <c r="B10" s="389" t="s">
        <v>191</v>
      </c>
      <c r="C10" s="390">
        <f>VLOOKUP($A10,'ANNEX 2_310 MUN ALFABÈTIC'!$A$4:$Q$313,4,0)</f>
        <v>15529</v>
      </c>
      <c r="D10" s="391">
        <f>VLOOKUP($A10,'ANNEX 2_310 MUN ALFABÈTIC'!$A$4:$Q$313,5,0)</f>
        <v>6.6257515030060095</v>
      </c>
      <c r="E10" s="392">
        <f>VLOOKUP($A10,'ANNEX 2_310 MUN ALFABÈTIC'!$A$4:$Q$313,6,0)</f>
        <v>17036</v>
      </c>
      <c r="F10" s="403">
        <f>VLOOKUP($A10,'ANNEX 2_310 MUN ALFABÈTIC'!$A$4:$Q$313,7,0)</f>
        <v>19.987807343282952</v>
      </c>
      <c r="G10" s="394">
        <f>VLOOKUP($A10,'ANNEX 2_310 MUN ALFABÈTIC'!$A$4:$Q$313,8,0)</f>
        <v>2.3890784982935154</v>
      </c>
      <c r="H10" s="395">
        <f>VLOOKUP($A10,'ANNEX 2_310 MUN ALFABÈTIC'!$A$4:$Q$313,9,0)</f>
        <v>6.6</v>
      </c>
      <c r="I10" s="396">
        <f>VLOOKUP($A10,'ANNEX 2_310 MUN ALFABÈTIC'!$A$4:$Q$313,10,0)</f>
        <v>19.656328583403184</v>
      </c>
      <c r="J10" s="397">
        <f>VLOOKUP($A10,'ANNEX 2_310 MUN ALFABÈTIC'!$A$4:$Q$313,11,0)</f>
        <v>144.33070181517928</v>
      </c>
      <c r="K10" s="398">
        <f>VLOOKUP($A10,'ANNEX 2_310 MUN ALFABÈTIC'!$A$4:$Q$313,12,0)</f>
        <v>111.90295500603837</v>
      </c>
      <c r="L10" s="398">
        <f>VLOOKUP($A10,'ANNEX 2_310 MUN ALFABÈTIC'!$A$4:$Q$313,13,0)</f>
        <v>115.4341070191129</v>
      </c>
      <c r="M10" s="399">
        <f>VLOOKUP($A10,'ANNEX 2_310 MUN ALFABÈTIC'!$A$4:$Q$313,14,0)</f>
        <v>121.47607089390061</v>
      </c>
      <c r="N10" s="398">
        <f>VLOOKUP($A10,'ANNEX 2_310 MUN ALFABÈTIC'!$A$4:$Q$313,15,0)</f>
        <v>162.12539859892212</v>
      </c>
      <c r="O10" s="400">
        <f>VLOOKUP($A10,'ANNEX 2_310 MUN ALFABÈTIC'!$A$4:$Q$313,16,0)</f>
        <v>124.992747980673</v>
      </c>
      <c r="P10" s="401">
        <f>VLOOKUP($A10,'ANNEX 2_310 MUN ALFABÈTIC'!$A$4:$Q$313,17,0)</f>
        <v>99.895800407343117</v>
      </c>
      <c r="Q10" s="402">
        <f>VLOOKUP($A10,'ANNEX 2_310 MUN ALFABÈTIC'!$A$4:$R$313,18,0)</f>
        <v>119</v>
      </c>
    </row>
    <row r="11" spans="1:19" ht="15" customHeight="1">
      <c r="A11" s="406" t="s">
        <v>192</v>
      </c>
      <c r="B11" s="407" t="s">
        <v>51</v>
      </c>
      <c r="C11" s="390">
        <f>VLOOKUP($A11,'ANNEX 2_310 MUN ALFABÈTIC'!$A$4:$Q$313,4,0)</f>
        <v>90076</v>
      </c>
      <c r="D11" s="391">
        <f>VLOOKUP($A11,'ANNEX 2_310 MUN ALFABÈTIC'!$A$4:$Q$313,5,0)</f>
        <v>9.2681360519254099</v>
      </c>
      <c r="E11" s="392">
        <f>VLOOKUP($A11,'ANNEX 2_310 MUN ALFABÈTIC'!$A$4:$Q$313,6,0)</f>
        <v>14101</v>
      </c>
      <c r="F11" s="403">
        <f>VLOOKUP($A11,'ANNEX 2_310 MUN ALFABÈTIC'!$A$4:$Q$313,7,0)</f>
        <v>26.220417525281132</v>
      </c>
      <c r="G11" s="394">
        <f>VLOOKUP($A11,'ANNEX 2_310 MUN ALFABÈTIC'!$A$4:$Q$313,8,0)</f>
        <v>3.5037079799280604</v>
      </c>
      <c r="H11" s="395">
        <f>VLOOKUP($A11,'ANNEX 2_310 MUN ALFABÈTIC'!$A$4:$Q$313,9,0)</f>
        <v>14.3</v>
      </c>
      <c r="I11" s="396">
        <f>VLOOKUP($A11,'ANNEX 2_310 MUN ALFABÈTIC'!$A$4:$Q$313,10,0)</f>
        <v>26.252693965517242</v>
      </c>
      <c r="J11" s="397">
        <f>VLOOKUP($A11,'ANNEX 2_310 MUN ALFABÈTIC'!$A$4:$Q$313,11,0)</f>
        <v>103.18141200389152</v>
      </c>
      <c r="K11" s="398">
        <f>VLOOKUP($A11,'ANNEX 2_310 MUN ALFABÈTIC'!$A$4:$Q$313,12,0)</f>
        <v>92.624064835650799</v>
      </c>
      <c r="L11" s="398">
        <f>VLOOKUP($A11,'ANNEX 2_310 MUN ALFABÈTIC'!$A$4:$Q$313,13,0)</f>
        <v>87.995345219705712</v>
      </c>
      <c r="M11" s="399">
        <f>VLOOKUP($A11,'ANNEX 2_310 MUN ALFABÈTIC'!$A$4:$Q$313,14,0)</f>
        <v>82.831066599264801</v>
      </c>
      <c r="N11" s="398">
        <f>VLOOKUP($A11,'ANNEX 2_310 MUN ALFABÈTIC'!$A$4:$Q$313,15,0)</f>
        <v>74.827107045656348</v>
      </c>
      <c r="O11" s="400">
        <f>VLOOKUP($A11,'ANNEX 2_310 MUN ALFABÈTIC'!$A$4:$Q$313,16,0)</f>
        <v>93.586529751108017</v>
      </c>
      <c r="P11" s="401">
        <f>VLOOKUP($A11,'ANNEX 2_310 MUN ALFABÈTIC'!$A$4:$Q$313,17,0)</f>
        <v>86.196350286064188</v>
      </c>
      <c r="Q11" s="402">
        <f>VLOOKUP($A11,'ANNEX 2_310 MUN ALFABÈTIC'!$A$4:$R$313,18,0)</f>
        <v>299</v>
      </c>
    </row>
    <row r="12" spans="1:19" ht="15" customHeight="1">
      <c r="A12" s="411" t="s">
        <v>197</v>
      </c>
      <c r="B12" s="412" t="s">
        <v>198</v>
      </c>
      <c r="C12" s="410">
        <f>VLOOKUP($A12,'ANNEX 2_310 MUN ALFABÈTIC'!$A$4:$Q$313,4,0)</f>
        <v>22392</v>
      </c>
      <c r="D12" s="391">
        <f>VLOOKUP($A12,'ANNEX 2_310 MUN ALFABÈTIC'!$A$4:$Q$313,5,0)</f>
        <v>9.0536478732125012</v>
      </c>
      <c r="E12" s="392">
        <f>VLOOKUP($A12,'ANNEX 2_310 MUN ALFABÈTIC'!$A$4:$Q$313,6,0)</f>
        <v>15138</v>
      </c>
      <c r="F12" s="403">
        <f>VLOOKUP($A12,'ANNEX 2_310 MUN ALFABÈTIC'!$A$4:$Q$313,7,0)</f>
        <v>20.448711621339786</v>
      </c>
      <c r="G12" s="394">
        <f>VLOOKUP($A12,'ANNEX 2_310 MUN ALFABÈTIC'!$A$4:$Q$313,8,0)</f>
        <v>2.4964272954626652</v>
      </c>
      <c r="H12" s="395">
        <f>VLOOKUP($A12,'ANNEX 2_310 MUN ALFABÈTIC'!$A$4:$Q$313,9,0)</f>
        <v>7.1</v>
      </c>
      <c r="I12" s="396">
        <f>VLOOKUP($A12,'ANNEX 2_310 MUN ALFABÈTIC'!$A$4:$Q$313,10,0)</f>
        <v>27.297895902547065</v>
      </c>
      <c r="J12" s="397">
        <f>VLOOKUP($A12,'ANNEX 2_310 MUN ALFABÈTIC'!$A$4:$Q$313,11,0)</f>
        <v>105.62586240086594</v>
      </c>
      <c r="K12" s="398">
        <f>VLOOKUP($A12,'ANNEX 2_310 MUN ALFABÈTIC'!$A$4:$Q$313,12,0)</f>
        <v>99.435720408629308</v>
      </c>
      <c r="L12" s="398">
        <f>VLOOKUP($A12,'ANNEX 2_310 MUN ALFABÈTIC'!$A$4:$Q$313,13,0)</f>
        <v>112.83227690169578</v>
      </c>
      <c r="M12" s="399">
        <f>VLOOKUP($A12,'ANNEX 2_310 MUN ALFABÈTIC'!$A$4:$Q$313,14,0)</f>
        <v>116.25248191977116</v>
      </c>
      <c r="N12" s="398">
        <f>VLOOKUP($A12,'ANNEX 2_310 MUN ALFABÈTIC'!$A$4:$Q$313,15,0)</f>
        <v>150.70811700744872</v>
      </c>
      <c r="O12" s="400">
        <f>VLOOKUP($A12,'ANNEX 2_310 MUN ALFABÈTIC'!$A$4:$Q$313,16,0)</f>
        <v>90.003219794730384</v>
      </c>
      <c r="P12" s="401">
        <f>VLOOKUP($A12,'ANNEX 2_310 MUN ALFABÈTIC'!$A$4:$Q$313,17,0)</f>
        <v>92.96301635628393</v>
      </c>
      <c r="Q12" s="402">
        <f>VLOOKUP($A12,'ANNEX 2_310 MUN ALFABÈTIC'!$A$4:$R$313,18,0)</f>
        <v>229</v>
      </c>
    </row>
    <row r="13" spans="1:19" ht="15" customHeight="1">
      <c r="A13" s="388" t="s">
        <v>199</v>
      </c>
      <c r="B13" s="389" t="s">
        <v>38</v>
      </c>
      <c r="C13" s="390">
        <f>VLOOKUP($A13,'ANNEX 2_310 MUN ALFABÈTIC'!$A$4:$Q$313,4,0)</f>
        <v>46968</v>
      </c>
      <c r="D13" s="391">
        <f>VLOOKUP($A13,'ANNEX 2_310 MUN ALFABÈTIC'!$A$4:$Q$313,5,0)</f>
        <v>7.8212290502793298</v>
      </c>
      <c r="E13" s="392">
        <f>VLOOKUP($A13,'ANNEX 2_310 MUN ALFABÈTIC'!$A$4:$Q$313,6,0)</f>
        <v>16998</v>
      </c>
      <c r="F13" s="403">
        <f>VLOOKUP($A13,'ANNEX 2_310 MUN ALFABÈTIC'!$A$4:$Q$313,7,0)</f>
        <v>28.27604084539302</v>
      </c>
      <c r="G13" s="394">
        <f>VLOOKUP($A13,'ANNEX 2_310 MUN ALFABÈTIC'!$A$4:$Q$313,8,0)</f>
        <v>3.6918753193663769</v>
      </c>
      <c r="H13" s="395">
        <f>VLOOKUP($A13,'ANNEX 2_310 MUN ALFABÈTIC'!$A$4:$Q$313,9,0)</f>
        <v>10</v>
      </c>
      <c r="I13" s="396">
        <f>VLOOKUP($A13,'ANNEX 2_310 MUN ALFABÈTIC'!$A$4:$Q$313,10,0)</f>
        <v>17.038260390861549</v>
      </c>
      <c r="J13" s="397">
        <f>VLOOKUP($A13,'ANNEX 2_310 MUN ALFABÈTIC'!$A$4:$Q$313,11,0)</f>
        <v>122.26970445874906</v>
      </c>
      <c r="K13" s="398">
        <f>VLOOKUP($A13,'ANNEX 2_310 MUN ALFABÈTIC'!$A$4:$Q$313,12,0)</f>
        <v>111.65334756942006</v>
      </c>
      <c r="L13" s="398">
        <f>VLOOKUP($A13,'ANNEX 2_310 MUN ALFABÈTIC'!$A$4:$Q$313,13,0)</f>
        <v>81.598223193890192</v>
      </c>
      <c r="M13" s="399">
        <f>VLOOKUP($A13,'ANNEX 2_310 MUN ALFABÈTIC'!$A$4:$Q$313,14,0)</f>
        <v>78.609336427863269</v>
      </c>
      <c r="N13" s="398">
        <f>VLOOKUP($A13,'ANNEX 2_310 MUN ALFABÈTIC'!$A$4:$Q$313,15,0)</f>
        <v>107.00276307528858</v>
      </c>
      <c r="O13" s="400">
        <f>VLOOKUP($A13,'ANNEX 2_310 MUN ALFABÈTIC'!$A$4:$Q$313,16,0)</f>
        <v>144.19890695932597</v>
      </c>
      <c r="P13" s="401">
        <f>VLOOKUP($A13,'ANNEX 2_310 MUN ALFABÈTIC'!$A$4:$Q$313,17,0)</f>
        <v>93.499963117818382</v>
      </c>
      <c r="Q13" s="402">
        <f>VLOOKUP($A13,'ANNEX 2_310 MUN ALFABÈTIC'!$A$4:$R$313,18,0)</f>
        <v>214</v>
      </c>
    </row>
    <row r="14" spans="1:19" ht="15" customHeight="1">
      <c r="A14" s="388" t="s">
        <v>218</v>
      </c>
      <c r="B14" s="389" t="s">
        <v>33</v>
      </c>
      <c r="C14" s="390">
        <f>VLOOKUP($A14,'ANNEX 2_310 MUN ALFABÈTIC'!$A$4:$Q$313,4,0)</f>
        <v>47498</v>
      </c>
      <c r="D14" s="391">
        <f>VLOOKUP($A14,'ANNEX 2_310 MUN ALFABÈTIC'!$A$4:$Q$313,5,0)</f>
        <v>8.8329740905291896</v>
      </c>
      <c r="E14" s="392">
        <f>VLOOKUP($A14,'ANNEX 2_310 MUN ALFABÈTIC'!$A$4:$Q$313,6,0)</f>
        <v>15988</v>
      </c>
      <c r="F14" s="403">
        <f>VLOOKUP($A14,'ANNEX 2_310 MUN ALFABÈTIC'!$A$4:$Q$313,7,0)</f>
        <v>27.317112454547466</v>
      </c>
      <c r="G14" s="394">
        <f>VLOOKUP($A14,'ANNEX 2_310 MUN ALFABÈTIC'!$A$4:$Q$313,8,0)</f>
        <v>2.854857046612489</v>
      </c>
      <c r="H14" s="395">
        <f>VLOOKUP($A14,'ANNEX 2_310 MUN ALFABÈTIC'!$A$4:$Q$313,9,0)</f>
        <v>7.7</v>
      </c>
      <c r="I14" s="396">
        <f>VLOOKUP($A14,'ANNEX 2_310 MUN ALFABÈTIC'!$A$4:$Q$313,10,0)</f>
        <v>20.949057920446617</v>
      </c>
      <c r="J14" s="397">
        <f>VLOOKUP($A14,'ANNEX 2_310 MUN ALFABÈTIC'!$A$4:$Q$313,11,0)</f>
        <v>108.26470843010746</v>
      </c>
      <c r="K14" s="398">
        <f>VLOOKUP($A14,'ANNEX 2_310 MUN ALFABÈTIC'!$A$4:$Q$313,12,0)</f>
        <v>105.01904464877562</v>
      </c>
      <c r="L14" s="398">
        <f>VLOOKUP($A14,'ANNEX 2_310 MUN ALFABÈTIC'!$A$4:$Q$313,13,0)</f>
        <v>84.462612795586466</v>
      </c>
      <c r="M14" s="399">
        <f>VLOOKUP($A14,'ANNEX 2_310 MUN ALFABÈTIC'!$A$4:$Q$313,14,0)</f>
        <v>101.6568830912779</v>
      </c>
      <c r="N14" s="398">
        <f>VLOOKUP($A14,'ANNEX 2_310 MUN ALFABÈTIC'!$A$4:$Q$313,15,0)</f>
        <v>138.96462737050467</v>
      </c>
      <c r="O14" s="400">
        <f>VLOOKUP($A14,'ANNEX 2_310 MUN ALFABÈTIC'!$A$4:$Q$313,16,0)</f>
        <v>117.27966642608024</v>
      </c>
      <c r="P14" s="401">
        <f>VLOOKUP($A14,'ANNEX 2_310 MUN ALFABÈTIC'!$A$4:$Q$313,17,0)</f>
        <v>92.020514337132653</v>
      </c>
      <c r="Q14" s="402">
        <f>VLOOKUP($A14,'ANNEX 2_310 MUN ALFABÈTIC'!$A$4:$R$313,18,0)</f>
        <v>236</v>
      </c>
    </row>
    <row r="15" spans="1:19" ht="15" customHeight="1">
      <c r="A15" s="388" t="s">
        <v>259</v>
      </c>
      <c r="B15" s="389" t="s">
        <v>48</v>
      </c>
      <c r="C15" s="390">
        <f>VLOOKUP($A15,'ANNEX 2_310 MUN ALFABÈTIC'!$A$4:$Q$313,4,0)</f>
        <v>28643</v>
      </c>
      <c r="D15" s="391">
        <f>VLOOKUP($A15,'ANNEX 2_310 MUN ALFABÈTIC'!$A$4:$Q$313,5,0)</f>
        <v>10.2016340604153</v>
      </c>
      <c r="E15" s="392">
        <f>VLOOKUP($A15,'ANNEX 2_310 MUN ALFABÈTIC'!$A$4:$Q$313,6,0)</f>
        <v>13859</v>
      </c>
      <c r="F15" s="403">
        <f>VLOOKUP($A15,'ANNEX 2_310 MUN ALFABÈTIC'!$A$4:$Q$313,7,0)</f>
        <v>20.696494438597139</v>
      </c>
      <c r="G15" s="394">
        <f>VLOOKUP($A15,'ANNEX 2_310 MUN ALFABÈTIC'!$A$4:$Q$313,8,0)</f>
        <v>2.890758649582795</v>
      </c>
      <c r="H15" s="395">
        <f>VLOOKUP($A15,'ANNEX 2_310 MUN ALFABÈTIC'!$A$4:$Q$313,9,0)</f>
        <v>16.5</v>
      </c>
      <c r="I15" s="396">
        <f>VLOOKUP($A15,'ANNEX 2_310 MUN ALFABÈTIC'!$A$4:$Q$313,10,0)</f>
        <v>34.185238192598646</v>
      </c>
      <c r="J15" s="397">
        <f>VLOOKUP($A15,'ANNEX 2_310 MUN ALFABÈTIC'!$A$4:$Q$313,11,0)</f>
        <v>93.739822347921603</v>
      </c>
      <c r="K15" s="398">
        <f>VLOOKUP($A15,'ANNEX 2_310 MUN ALFABÈTIC'!$A$4:$Q$313,12,0)</f>
        <v>91.034459581397385</v>
      </c>
      <c r="L15" s="398">
        <f>VLOOKUP($A15,'ANNEX 2_310 MUN ALFABÈTIC'!$A$4:$Q$313,13,0)</f>
        <v>111.48142497209919</v>
      </c>
      <c r="M15" s="399">
        <f>VLOOKUP($A15,'ANNEX 2_310 MUN ALFABÈTIC'!$A$4:$Q$313,14,0)</f>
        <v>100.39436155338728</v>
      </c>
      <c r="N15" s="398">
        <f>VLOOKUP($A15,'ANNEX 2_310 MUN ALFABÈTIC'!$A$4:$Q$313,15,0)</f>
        <v>64.850159439568841</v>
      </c>
      <c r="O15" s="400">
        <f>VLOOKUP($A15,'ANNEX 2_310 MUN ALFABÈTIC'!$A$4:$Q$313,16,0)</f>
        <v>71.870159599547549</v>
      </c>
      <c r="P15" s="401">
        <f>VLOOKUP($A15,'ANNEX 2_310 MUN ALFABÈTIC'!$A$4:$Q$313,17,0)</f>
        <v>87.83848173510593</v>
      </c>
      <c r="Q15" s="402">
        <f>VLOOKUP($A15,'ANNEX 2_310 MUN ALFABÈTIC'!$A$4:$R$313,18,0)</f>
        <v>291</v>
      </c>
    </row>
    <row r="16" spans="1:19" ht="15" customHeight="1">
      <c r="A16" s="388" t="s">
        <v>271</v>
      </c>
      <c r="B16" s="389" t="s">
        <v>13</v>
      </c>
      <c r="C16" s="390">
        <f>VLOOKUP($A16,'ANNEX 2_310 MUN ALFABÈTIC'!$A$4:$Q$313,4,0)</f>
        <v>26568</v>
      </c>
      <c r="D16" s="391">
        <f>VLOOKUP($A16,'ANNEX 2_310 MUN ALFABÈTIC'!$A$4:$Q$313,5,0)</f>
        <v>6.5427509293680295</v>
      </c>
      <c r="E16" s="392">
        <f>VLOOKUP($A16,'ANNEX 2_310 MUN ALFABÈTIC'!$A$4:$Q$313,6,0)</f>
        <v>17376</v>
      </c>
      <c r="F16" s="403">
        <f>VLOOKUP($A16,'ANNEX 2_310 MUN ALFABÈTIC'!$A$4:$Q$313,7,0)</f>
        <v>22.046181575019418</v>
      </c>
      <c r="G16" s="394">
        <f>VLOOKUP($A16,'ANNEX 2_310 MUN ALFABÈTIC'!$A$4:$Q$313,8,0)</f>
        <v>2.807889190003011</v>
      </c>
      <c r="H16" s="395">
        <f>VLOOKUP($A16,'ANNEX 2_310 MUN ALFABÈTIC'!$A$4:$Q$313,9,0)</f>
        <v>4.8</v>
      </c>
      <c r="I16" s="396">
        <f>VLOOKUP($A16,'ANNEX 2_310 MUN ALFABÈTIC'!$A$4:$Q$313,10,0)</f>
        <v>11.513859275053305</v>
      </c>
      <c r="J16" s="397">
        <f>VLOOKUP($A16,'ANNEX 2_310 MUN ALFABÈTIC'!$A$4:$Q$313,11,0)</f>
        <v>146.16166423046249</v>
      </c>
      <c r="K16" s="398">
        <f>VLOOKUP($A16,'ANNEX 2_310 MUN ALFABÈTIC'!$A$4:$Q$313,12,0)</f>
        <v>114.1362847020969</v>
      </c>
      <c r="L16" s="398">
        <f>VLOOKUP($A16,'ANNEX 2_310 MUN ALFABÈTIC'!$A$4:$Q$313,13,0)</f>
        <v>104.6564315045066</v>
      </c>
      <c r="M16" s="399">
        <f>VLOOKUP($A16,'ANNEX 2_310 MUN ALFABÈTIC'!$A$4:$Q$313,14,0)</f>
        <v>103.35730842337318</v>
      </c>
      <c r="N16" s="398">
        <f>VLOOKUP($A16,'ANNEX 2_310 MUN ALFABÈTIC'!$A$4:$Q$313,15,0)</f>
        <v>222.9224230735179</v>
      </c>
      <c r="O16" s="400">
        <f>VLOOKUP($A16,'ANNEX 2_310 MUN ALFABÈTIC'!$A$4:$Q$313,16,0)</f>
        <v>213.38618669535882</v>
      </c>
      <c r="P16" s="401">
        <f>VLOOKUP($A16,'ANNEX 2_310 MUN ALFABÈTIC'!$A$4:$Q$313,17,0)</f>
        <v>103.54280247864938</v>
      </c>
      <c r="Q16" s="402">
        <f>VLOOKUP($A16,'ANNEX 2_310 MUN ALFABÈTIC'!$A$4:$R$313,18,0)</f>
        <v>85</v>
      </c>
    </row>
    <row r="17" spans="1:17" ht="15" customHeight="1">
      <c r="A17" s="388" t="s">
        <v>314</v>
      </c>
      <c r="B17" s="389" t="s">
        <v>28</v>
      </c>
      <c r="C17" s="390">
        <f>VLOOKUP($A17,'ANNEX 2_310 MUN ALFABÈTIC'!$A$4:$Q$313,4,0)</f>
        <v>24458</v>
      </c>
      <c r="D17" s="391">
        <f>VLOOKUP($A17,'ANNEX 2_310 MUN ALFABÈTIC'!$A$4:$Q$313,5,0)</f>
        <v>8.9835512442007612</v>
      </c>
      <c r="E17" s="392">
        <f>VLOOKUP($A17,'ANNEX 2_310 MUN ALFABÈTIC'!$A$4:$Q$313,6,0)</f>
        <v>14665</v>
      </c>
      <c r="F17" s="403">
        <f>VLOOKUP($A17,'ANNEX 2_310 MUN ALFABÈTIC'!$A$4:$Q$313,7,0)</f>
        <v>19.826381126320651</v>
      </c>
      <c r="G17" s="394">
        <f>VLOOKUP($A17,'ANNEX 2_310 MUN ALFABÈTIC'!$A$4:$Q$313,8,0)</f>
        <v>2.9356447788044813</v>
      </c>
      <c r="H17" s="395">
        <f>VLOOKUP($A17,'ANNEX 2_310 MUN ALFABÈTIC'!$A$4:$Q$313,9,0)</f>
        <v>8.3000000000000007</v>
      </c>
      <c r="I17" s="396">
        <f>VLOOKUP($A17,'ANNEX 2_310 MUN ALFABÈTIC'!$A$4:$Q$313,10,0)</f>
        <v>26.710700132100396</v>
      </c>
      <c r="J17" s="397">
        <f>VLOOKUP($A17,'ANNEX 2_310 MUN ALFABÈTIC'!$A$4:$Q$313,11,0)</f>
        <v>106.45003723879968</v>
      </c>
      <c r="K17" s="398">
        <f>VLOOKUP($A17,'ANNEX 2_310 MUN ALFABÈTIC'!$A$4:$Q$313,12,0)</f>
        <v>96.328764684406707</v>
      </c>
      <c r="L17" s="398">
        <f>VLOOKUP($A17,'ANNEX 2_310 MUN ALFABÈTIC'!$A$4:$Q$313,13,0)</f>
        <v>116.37397048112307</v>
      </c>
      <c r="M17" s="399">
        <f>VLOOKUP($A17,'ANNEX 2_310 MUN ALFABÈTIC'!$A$4:$Q$313,14,0)</f>
        <v>98.859327642489788</v>
      </c>
      <c r="N17" s="398">
        <f>VLOOKUP($A17,'ANNEX 2_310 MUN ALFABÈTIC'!$A$4:$Q$313,15,0)</f>
        <v>128.91899165697419</v>
      </c>
      <c r="O17" s="400">
        <f>VLOOKUP($A17,'ANNEX 2_310 MUN ALFABÈTIC'!$A$4:$Q$313,16,0)</f>
        <v>91.981809263695069</v>
      </c>
      <c r="P17" s="401">
        <f>VLOOKUP($A17,'ANNEX 2_310 MUN ALFABÈTIC'!$A$4:$Q$313,17,0)</f>
        <v>91.342829082174106</v>
      </c>
      <c r="Q17" s="402">
        <f>VLOOKUP($A17,'ANNEX 2_310 MUN ALFABÈTIC'!$A$4:$R$313,18,0)</f>
        <v>248</v>
      </c>
    </row>
    <row r="18" spans="1:17" ht="15" customHeight="1">
      <c r="A18" s="388" t="s">
        <v>332</v>
      </c>
      <c r="B18" s="389" t="s">
        <v>333</v>
      </c>
      <c r="C18" s="390">
        <f>VLOOKUP($A18,'ANNEX 2_310 MUN ALFABÈTIC'!$A$4:$Q$313,4,0)</f>
        <v>11715</v>
      </c>
      <c r="D18" s="391">
        <f>VLOOKUP($A18,'ANNEX 2_310 MUN ALFABÈTIC'!$A$4:$Q$313,5,0)</f>
        <v>6.6723695466210406</v>
      </c>
      <c r="E18" s="392">
        <f>VLOOKUP($A18,'ANNEX 2_310 MUN ALFABÈTIC'!$A$4:$Q$313,6,0)</f>
        <v>17055</v>
      </c>
      <c r="F18" s="403">
        <f>VLOOKUP($A18,'ANNEX 2_310 MUN ALFABÈTIC'!$A$4:$Q$313,7,0)</f>
        <v>22.73162331895562</v>
      </c>
      <c r="G18" s="394">
        <f>VLOOKUP($A18,'ANNEX 2_310 MUN ALFABÈTIC'!$A$4:$Q$313,8,0)</f>
        <v>2.6547161758429363</v>
      </c>
      <c r="H18" s="395">
        <f>VLOOKUP($A18,'ANNEX 2_310 MUN ALFABÈTIC'!$A$4:$Q$313,9,0)</f>
        <v>4.5</v>
      </c>
      <c r="I18" s="396">
        <f>VLOOKUP($A18,'ANNEX 2_310 MUN ALFABÈTIC'!$A$4:$Q$313,10,0)</f>
        <v>16.163410301953817</v>
      </c>
      <c r="J18" s="397">
        <f>VLOOKUP($A18,'ANNEX 2_310 MUN ALFABÈTIC'!$A$4:$Q$313,11,0)</f>
        <v>143.32230218964963</v>
      </c>
      <c r="K18" s="398">
        <f>VLOOKUP($A18,'ANNEX 2_310 MUN ALFABÈTIC'!$A$4:$Q$313,12,0)</f>
        <v>112.02775872434752</v>
      </c>
      <c r="L18" s="398">
        <f>VLOOKUP($A18,'ANNEX 2_310 MUN ALFABÈTIC'!$A$4:$Q$313,13,0)</f>
        <v>101.50065657730336</v>
      </c>
      <c r="M18" s="399">
        <f>VLOOKUP($A18,'ANNEX 2_310 MUN ALFABÈTIC'!$A$4:$Q$313,14,0)</f>
        <v>109.32086513453596</v>
      </c>
      <c r="N18" s="398">
        <f>VLOOKUP($A18,'ANNEX 2_310 MUN ALFABÈTIC'!$A$4:$Q$313,15,0)</f>
        <v>237.78391794508576</v>
      </c>
      <c r="O18" s="400">
        <f>VLOOKUP($A18,'ANNEX 2_310 MUN ALFABÈTIC'!$A$4:$Q$313,16,0)</f>
        <v>152.00372192207641</v>
      </c>
      <c r="P18" s="401">
        <f>VLOOKUP($A18,'ANNEX 2_310 MUN ALFABÈTIC'!$A$4:$Q$313,17,0)</f>
        <v>99.534708128039739</v>
      </c>
      <c r="Q18" s="402">
        <f>VLOOKUP($A18,'ANNEX 2_310 MUN ALFABÈTIC'!$A$4:$R$313,18,0)</f>
        <v>123</v>
      </c>
    </row>
    <row r="19" spans="1:17" ht="15" customHeight="1">
      <c r="A19" s="408" t="s">
        <v>602</v>
      </c>
      <c r="B19" s="407" t="s">
        <v>628</v>
      </c>
      <c r="C19" s="390">
        <f>VLOOKUP($A19,'ANNEX 2_310 MUN ALFABÈTIC'!$A$4:$Q$313,4,0)</f>
        <v>3036</v>
      </c>
      <c r="D19" s="391">
        <f>VLOOKUP($A19,'ANNEX 2_310 MUN ALFABÈTIC'!$A$4:$Q$313,5,0)</f>
        <v>6.02721970187946</v>
      </c>
      <c r="E19" s="392">
        <f>VLOOKUP($A19,'ANNEX 2_310 MUN ALFABÈTIC'!$A$4:$Q$313,6,0)</f>
        <v>17934</v>
      </c>
      <c r="F19" s="403">
        <f>VLOOKUP($A19,'ANNEX 2_310 MUN ALFABÈTIC'!$A$4:$Q$313,7,0)</f>
        <v>19.742820932892339</v>
      </c>
      <c r="G19" s="394">
        <f>VLOOKUP($A19,'ANNEX 2_310 MUN ALFABÈTIC'!$A$4:$Q$313,8,0)</f>
        <v>2.9644268774703555</v>
      </c>
      <c r="H19" s="395">
        <f>VLOOKUP($A19,'ANNEX 2_310 MUN ALFABÈTIC'!$A$4:$Q$313,9,0)</f>
        <v>4.2</v>
      </c>
      <c r="I19" s="396">
        <f>VLOOKUP($A19,'ANNEX 2_310 MUN ALFABÈTIC'!$A$4:$Q$313,10,0)</f>
        <v>14.531548757170173</v>
      </c>
      <c r="J19" s="397">
        <f>VLOOKUP($A19,'ANNEX 2_310 MUN ALFABÈTIC'!$A$4:$Q$313,11,0)</f>
        <v>158.66343219306154</v>
      </c>
      <c r="K19" s="398">
        <f>VLOOKUP($A19,'ANNEX 2_310 MUN ALFABÈTIC'!$A$4:$Q$313,12,0)</f>
        <v>117.80157285033413</v>
      </c>
      <c r="L19" s="398">
        <f>VLOOKUP($A19,'ANNEX 2_310 MUN ALFABÈTIC'!$A$4:$Q$313,13,0)</f>
        <v>116.86651567091519</v>
      </c>
      <c r="M19" s="399">
        <f>VLOOKUP($A19,'ANNEX 2_310 MUN ALFABÈTIC'!$A$4:$Q$313,14,0)</f>
        <v>97.89948648605143</v>
      </c>
      <c r="N19" s="398">
        <f>VLOOKUP($A19,'ANNEX 2_310 MUN ALFABÈTIC'!$A$4:$Q$313,15,0)</f>
        <v>254.76848351259187</v>
      </c>
      <c r="O19" s="400">
        <f>VLOOKUP($A19,'ANNEX 2_310 MUN ALFABÈTIC'!$A$4:$Q$313,16,0)</f>
        <v>169.07341164432509</v>
      </c>
      <c r="P19" s="401">
        <f>VLOOKUP($A19,'ANNEX 2_310 MUN ALFABÈTIC'!$A$4:$Q$313,17,0)</f>
        <v>103.16656274680219</v>
      </c>
      <c r="Q19" s="402">
        <f>VLOOKUP($A19,'ANNEX 2_310 MUN ALFABÈTIC'!$A$4:$R$313,18,0)</f>
        <v>88</v>
      </c>
    </row>
    <row r="20" spans="1:17" ht="15" customHeight="1">
      <c r="A20" s="388" t="s">
        <v>334</v>
      </c>
      <c r="B20" s="389" t="s">
        <v>618</v>
      </c>
      <c r="C20" s="390">
        <f>VLOOKUP($A20,'ANNEX 2_310 MUN ALFABÈTIC'!$A$4:$Q$313,4,0)</f>
        <v>4318</v>
      </c>
      <c r="D20" s="391">
        <f>VLOOKUP($A20,'ANNEX 2_310 MUN ALFABÈTIC'!$A$4:$Q$313,5,0)</f>
        <v>6.9042316258351901</v>
      </c>
      <c r="E20" s="392">
        <f>VLOOKUP($A20,'ANNEX 2_310 MUN ALFABÈTIC'!$A$4:$Q$313,6,0)</f>
        <v>16439</v>
      </c>
      <c r="F20" s="403">
        <f>VLOOKUP($A20,'ANNEX 2_310 MUN ALFABÈTIC'!$A$4:$Q$313,7,0)</f>
        <v>24.400523415977958</v>
      </c>
      <c r="G20" s="394">
        <f>VLOOKUP($A20,'ANNEX 2_310 MUN ALFABÈTIC'!$A$4:$Q$313,8,0)</f>
        <v>2.5937934228809634</v>
      </c>
      <c r="H20" s="395">
        <f>VLOOKUP($A20,'ANNEX 2_310 MUN ALFABÈTIC'!$A$4:$Q$313,9,0)</f>
        <v>5.9</v>
      </c>
      <c r="I20" s="396">
        <f>VLOOKUP($A20,'ANNEX 2_310 MUN ALFABÈTIC'!$A$4:$Q$313,10,0)</f>
        <v>17.77456647398844</v>
      </c>
      <c r="J20" s="397">
        <f>VLOOKUP($A20,'ANNEX 2_310 MUN ALFABÈTIC'!$A$4:$Q$313,11,0)</f>
        <v>138.5091660168853</v>
      </c>
      <c r="K20" s="398">
        <f>VLOOKUP($A20,'ANNEX 2_310 MUN ALFABÈTIC'!$A$4:$Q$313,12,0)</f>
        <v>107.98149080442973</v>
      </c>
      <c r="L20" s="398">
        <f>VLOOKUP($A20,'ANNEX 2_310 MUN ALFABÈTIC'!$A$4:$Q$313,13,0)</f>
        <v>94.558409777024906</v>
      </c>
      <c r="M20" s="399">
        <f>VLOOKUP($A20,'ANNEX 2_310 MUN ALFABÈTIC'!$A$4:$Q$313,14,0)</f>
        <v>111.88858236345197</v>
      </c>
      <c r="N20" s="398">
        <f>VLOOKUP($A20,'ANNEX 2_310 MUN ALFABÈTIC'!$A$4:$Q$313,15,0)</f>
        <v>181.36061538184507</v>
      </c>
      <c r="O20" s="400">
        <f>VLOOKUP($A20,'ANNEX 2_310 MUN ALFABÈTIC'!$A$4:$Q$313,16,0)</f>
        <v>138.22551050379059</v>
      </c>
      <c r="P20" s="401">
        <f>VLOOKUP($A20,'ANNEX 2_310 MUN ALFABÈTIC'!$A$4:$Q$313,17,0)</f>
        <v>96.851976789663084</v>
      </c>
      <c r="Q20" s="402">
        <f>VLOOKUP($A20,'ANNEX 2_310 MUN ALFABÈTIC'!$A$4:$R$313,18,0)</f>
        <v>157</v>
      </c>
    </row>
    <row r="21" spans="1:17" ht="15" customHeight="1">
      <c r="A21" s="388" t="s">
        <v>351</v>
      </c>
      <c r="B21" s="389" t="s">
        <v>29</v>
      </c>
      <c r="C21" s="390">
        <f>VLOOKUP($A21,'ANNEX 2_310 MUN ALFABÈTIC'!$A$4:$Q$313,4,0)</f>
        <v>65409</v>
      </c>
      <c r="D21" s="391">
        <f>VLOOKUP($A21,'ANNEX 2_310 MUN ALFABÈTIC'!$A$4:$Q$313,5,0)</f>
        <v>9.1973297054450001</v>
      </c>
      <c r="E21" s="392">
        <f>VLOOKUP($A21,'ANNEX 2_310 MUN ALFABÈTIC'!$A$4:$Q$313,6,0)</f>
        <v>14848</v>
      </c>
      <c r="F21" s="403">
        <f>VLOOKUP($A21,'ANNEX 2_310 MUN ALFABÈTIC'!$A$4:$Q$313,7,0)</f>
        <v>24.254999606717284</v>
      </c>
      <c r="G21" s="394">
        <f>VLOOKUP($A21,'ANNEX 2_310 MUN ALFABÈTIC'!$A$4:$Q$313,8,0)</f>
        <v>2.8803375682245562</v>
      </c>
      <c r="H21" s="395">
        <f>VLOOKUP($A21,'ANNEX 2_310 MUN ALFABÈTIC'!$A$4:$Q$313,9,0)</f>
        <v>7.8</v>
      </c>
      <c r="I21" s="396">
        <f>VLOOKUP($A21,'ANNEX 2_310 MUN ALFABÈTIC'!$A$4:$Q$313,10,0)</f>
        <v>25.548374461417939</v>
      </c>
      <c r="J21" s="397">
        <f>VLOOKUP($A21,'ANNEX 2_310 MUN ALFABÈTIC'!$A$4:$Q$313,11,0)</f>
        <v>103.97576199923422</v>
      </c>
      <c r="K21" s="398">
        <f>VLOOKUP($A21,'ANNEX 2_310 MUN ALFABÈTIC'!$A$4:$Q$313,12,0)</f>
        <v>97.530821550226449</v>
      </c>
      <c r="L21" s="398">
        <f>VLOOKUP($A21,'ANNEX 2_310 MUN ALFABÈTIC'!$A$4:$Q$313,13,0)</f>
        <v>95.125736110214092</v>
      </c>
      <c r="M21" s="399">
        <f>VLOOKUP($A21,'ANNEX 2_310 MUN ALFABÈTIC'!$A$4:$Q$313,14,0)</f>
        <v>100.75758905185761</v>
      </c>
      <c r="N21" s="398">
        <f>VLOOKUP($A21,'ANNEX 2_310 MUN ALFABÈTIC'!$A$4:$Q$313,15,0)</f>
        <v>137.18302958370333</v>
      </c>
      <c r="O21" s="400">
        <f>VLOOKUP($A21,'ANNEX 2_310 MUN ALFABÈTIC'!$A$4:$Q$313,16,0)</f>
        <v>96.166530225275821</v>
      </c>
      <c r="P21" s="401">
        <f>VLOOKUP($A21,'ANNEX 2_310 MUN ALFABÈTIC'!$A$4:$Q$313,17,0)</f>
        <v>89.851423678722313</v>
      </c>
      <c r="Q21" s="402">
        <f>VLOOKUP($A21,'ANNEX 2_310 MUN ALFABÈTIC'!$A$4:$R$313,18,0)</f>
        <v>274</v>
      </c>
    </row>
    <row r="22" spans="1:17" ht="15" customHeight="1">
      <c r="A22" s="388" t="s">
        <v>391</v>
      </c>
      <c r="B22" s="389" t="s">
        <v>24</v>
      </c>
      <c r="C22" s="390">
        <f>VLOOKUP($A22,'ANNEX 2_310 MUN ALFABÈTIC'!$A$4:$Q$313,4,0)</f>
        <v>26862</v>
      </c>
      <c r="D22" s="391">
        <f>VLOOKUP($A22,'ANNEX 2_310 MUN ALFABÈTIC'!$A$4:$Q$313,5,0)</f>
        <v>9.0634896697330696</v>
      </c>
      <c r="E22" s="392">
        <f>VLOOKUP($A22,'ANNEX 2_310 MUN ALFABÈTIC'!$A$4:$Q$313,6,0)</f>
        <v>14785</v>
      </c>
      <c r="F22" s="403">
        <f>VLOOKUP($A22,'ANNEX 2_310 MUN ALFABÈTIC'!$A$4:$Q$313,7,0)</f>
        <v>21.949875549545833</v>
      </c>
      <c r="G22" s="394">
        <f>VLOOKUP($A22,'ANNEX 2_310 MUN ALFABÈTIC'!$A$4:$Q$313,8,0)</f>
        <v>2.2522522522522523</v>
      </c>
      <c r="H22" s="395">
        <f>VLOOKUP($A22,'ANNEX 2_310 MUN ALFABÈTIC'!$A$4:$Q$313,9,0)</f>
        <v>8.8000000000000007</v>
      </c>
      <c r="I22" s="396">
        <f>VLOOKUP($A22,'ANNEX 2_310 MUN ALFABÈTIC'!$A$4:$Q$313,10,0)</f>
        <v>23.140084598158747</v>
      </c>
      <c r="J22" s="397">
        <f>VLOOKUP($A22,'ANNEX 2_310 MUN ALFABÈTIC'!$A$4:$Q$313,11,0)</f>
        <v>105.51116615439365</v>
      </c>
      <c r="K22" s="398">
        <f>VLOOKUP($A22,'ANNEX 2_310 MUN ALFABÈTIC'!$A$4:$Q$313,12,0)</f>
        <v>97.116998694780307</v>
      </c>
      <c r="L22" s="398">
        <f>VLOOKUP($A22,'ANNEX 2_310 MUN ALFABÈTIC'!$A$4:$Q$313,13,0)</f>
        <v>105.1156161106196</v>
      </c>
      <c r="M22" s="399">
        <f>VLOOKUP($A22,'ANNEX 2_310 MUN ALFABÈTIC'!$A$4:$Q$313,14,0)</f>
        <v>128.85584584922972</v>
      </c>
      <c r="N22" s="398">
        <f>VLOOKUP($A22,'ANNEX 2_310 MUN ALFABÈTIC'!$A$4:$Q$313,15,0)</f>
        <v>121.59404894919157</v>
      </c>
      <c r="O22" s="400">
        <f>VLOOKUP($A22,'ANNEX 2_310 MUN ALFABÈTIC'!$A$4:$Q$313,16,0)</f>
        <v>106.17500184273779</v>
      </c>
      <c r="P22" s="401">
        <f>VLOOKUP($A22,'ANNEX 2_310 MUN ALFABÈTIC'!$A$4:$Q$313,17,0)</f>
        <v>93.380244225561427</v>
      </c>
      <c r="Q22" s="402">
        <f>VLOOKUP($A22,'ANNEX 2_310 MUN ALFABÈTIC'!$A$4:$R$313,18,0)</f>
        <v>220</v>
      </c>
    </row>
    <row r="23" spans="1:17" ht="15" customHeight="1">
      <c r="A23" s="388" t="s">
        <v>398</v>
      </c>
      <c r="B23" s="389" t="s">
        <v>35</v>
      </c>
      <c r="C23" s="390">
        <f>VLOOKUP($A23,'ANNEX 2_310 MUN ALFABÈTIC'!$A$4:$Q$313,4,0)</f>
        <v>83667</v>
      </c>
      <c r="D23" s="391">
        <f>VLOOKUP($A23,'ANNEX 2_310 MUN ALFABÈTIC'!$A$4:$Q$313,5,0)</f>
        <v>9.2281632051848597</v>
      </c>
      <c r="E23" s="392">
        <f>VLOOKUP($A23,'ANNEX 2_310 MUN ALFABÈTIC'!$A$4:$Q$313,6,0)</f>
        <v>14530</v>
      </c>
      <c r="F23" s="403">
        <f>VLOOKUP($A23,'ANNEX 2_310 MUN ALFABÈTIC'!$A$4:$Q$313,7,0)</f>
        <v>24.983881996284644</v>
      </c>
      <c r="G23" s="394">
        <f>VLOOKUP($A23,'ANNEX 2_310 MUN ALFABÈTIC'!$A$4:$Q$313,8,0)</f>
        <v>2.8744905398783271</v>
      </c>
      <c r="H23" s="395">
        <f>VLOOKUP($A23,'ANNEX 2_310 MUN ALFABÈTIC'!$A$4:$Q$313,9,0)</f>
        <v>8.9</v>
      </c>
      <c r="I23" s="396">
        <f>VLOOKUP($A23,'ANNEX 2_310 MUN ALFABÈTIC'!$A$4:$Q$313,10,0)</f>
        <v>24.139998501086712</v>
      </c>
      <c r="J23" s="397">
        <f>VLOOKUP($A23,'ANNEX 2_310 MUN ALFABÈTIC'!$A$4:$Q$313,11,0)</f>
        <v>103.62835411759274</v>
      </c>
      <c r="K23" s="398">
        <f>VLOOKUP($A23,'ANNEX 2_310 MUN ALFABÈTIC'!$A$4:$Q$313,12,0)</f>
        <v>95.442001422736411</v>
      </c>
      <c r="L23" s="398">
        <f>VLOOKUP($A23,'ANNEX 2_310 MUN ALFABÈTIC'!$A$4:$Q$313,13,0)</f>
        <v>92.350527923765014</v>
      </c>
      <c r="M23" s="399">
        <f>VLOOKUP($A23,'ANNEX 2_310 MUN ALFABÈTIC'!$A$4:$Q$313,14,0)</f>
        <v>100.96254101503534</v>
      </c>
      <c r="N23" s="398">
        <f>VLOOKUP($A23,'ANNEX 2_310 MUN ALFABÈTIC'!$A$4:$Q$313,15,0)</f>
        <v>120.22782368009953</v>
      </c>
      <c r="O23" s="400">
        <f>VLOOKUP($A23,'ANNEX 2_310 MUN ALFABÈTIC'!$A$4:$Q$313,16,0)</f>
        <v>101.77707860006747</v>
      </c>
      <c r="P23" s="401">
        <f>VLOOKUP($A23,'ANNEX 2_310 MUN ALFABÈTIC'!$A$4:$Q$313,17,0)</f>
        <v>89.33362745227042</v>
      </c>
      <c r="Q23" s="402">
        <f>VLOOKUP($A23,'ANNEX 2_310 MUN ALFABÈTIC'!$A$4:$R$313,18,0)</f>
        <v>278</v>
      </c>
    </row>
    <row r="24" spans="1:17" ht="15" customHeight="1">
      <c r="A24" s="388" t="s">
        <v>405</v>
      </c>
      <c r="B24" s="389" t="s">
        <v>406</v>
      </c>
      <c r="C24" s="390">
        <f>VLOOKUP($A24,'ANNEX 2_310 MUN ALFABÈTIC'!$A$4:$Q$313,4,0)</f>
        <v>4190</v>
      </c>
      <c r="D24" s="391">
        <f>VLOOKUP($A24,'ANNEX 2_310 MUN ALFABÈTIC'!$A$4:$Q$313,5,0)</f>
        <v>6.5633546034639902</v>
      </c>
      <c r="E24" s="392">
        <f>VLOOKUP($A24,'ANNEX 2_310 MUN ALFABÈTIC'!$A$4:$Q$313,6,0)</f>
        <v>16155</v>
      </c>
      <c r="F24" s="403">
        <f>VLOOKUP($A24,'ANNEX 2_310 MUN ALFABÈTIC'!$A$4:$Q$313,7,0)</f>
        <v>22.292752220924612</v>
      </c>
      <c r="G24" s="394">
        <f>VLOOKUP($A24,'ANNEX 2_310 MUN ALFABÈTIC'!$A$4:$Q$313,8,0)</f>
        <v>1.7899761336515514</v>
      </c>
      <c r="H24" s="395">
        <f>VLOOKUP($A24,'ANNEX 2_310 MUN ALFABÈTIC'!$A$4:$Q$313,9,0)</f>
        <v>2.2999999999999998</v>
      </c>
      <c r="I24" s="396">
        <f>VLOOKUP($A24,'ANNEX 2_310 MUN ALFABÈTIC'!$A$4:$Q$313,10,0)</f>
        <v>14.827018121911037</v>
      </c>
      <c r="J24" s="397">
        <f>VLOOKUP($A24,'ANNEX 2_310 MUN ALFABÈTIC'!$A$4:$Q$313,11,0)</f>
        <v>145.70283372730205</v>
      </c>
      <c r="K24" s="398">
        <f>VLOOKUP($A24,'ANNEX 2_310 MUN ALFABÈTIC'!$A$4:$Q$313,12,0)</f>
        <v>106.11600364654555</v>
      </c>
      <c r="L24" s="398">
        <f>VLOOKUP($A24,'ANNEX 2_310 MUN ALFABÈTIC'!$A$4:$Q$313,13,0)</f>
        <v>103.49887125091092</v>
      </c>
      <c r="M24" s="399">
        <f>VLOOKUP($A24,'ANNEX 2_310 MUN ALFABÈTIC'!$A$4:$Q$313,14,0)</f>
        <v>162.13393216464641</v>
      </c>
      <c r="N24" s="398">
        <f>VLOOKUP($A24,'ANNEX 2_310 MUN ALFABÈTIC'!$A$4:$Q$313,15,0)</f>
        <v>465.22940467516781</v>
      </c>
      <c r="O24" s="400">
        <f>VLOOKUP($A24,'ANNEX 2_310 MUN ALFABÈTIC'!$A$4:$Q$313,16,0)</f>
        <v>165.70415606492472</v>
      </c>
      <c r="P24" s="401">
        <f>VLOOKUP($A24,'ANNEX 2_310 MUN ALFABÈTIC'!$A$4:$Q$313,17,0)</f>
        <v>104.09995087251392</v>
      </c>
      <c r="Q24" s="402">
        <f>VLOOKUP($A24,'ANNEX 2_310 MUN ALFABÈTIC'!$A$4:$R$313,18,0)</f>
        <v>78</v>
      </c>
    </row>
    <row r="25" spans="1:17" ht="15" customHeight="1">
      <c r="A25" s="411" t="s">
        <v>412</v>
      </c>
      <c r="B25" s="412" t="s">
        <v>413</v>
      </c>
      <c r="C25" s="410">
        <f>VLOOKUP($A25,'ANNEX 2_310 MUN ALFABÈTIC'!$A$4:$Q$313,4,0)</f>
        <v>7889</v>
      </c>
      <c r="D25" s="391">
        <f>VLOOKUP($A25,'ANNEX 2_310 MUN ALFABÈTIC'!$A$4:$Q$313,5,0)</f>
        <v>5.63866513233602</v>
      </c>
      <c r="E25" s="392">
        <f>VLOOKUP($A25,'ANNEX 2_310 MUN ALFABÈTIC'!$A$4:$Q$313,6,0)</f>
        <v>18304</v>
      </c>
      <c r="F25" s="403">
        <f>VLOOKUP($A25,'ANNEX 2_310 MUN ALFABÈTIC'!$A$4:$Q$313,7,0)</f>
        <v>20.82883184639444</v>
      </c>
      <c r="G25" s="394">
        <f>VLOOKUP($A25,'ANNEX 2_310 MUN ALFABÈTIC'!$A$4:$Q$313,8,0)</f>
        <v>2.6999619723665864</v>
      </c>
      <c r="H25" s="395">
        <f>VLOOKUP($A25,'ANNEX 2_310 MUN ALFABÈTIC'!$A$4:$Q$313,9,0)</f>
        <v>3.6</v>
      </c>
      <c r="I25" s="396">
        <f>VLOOKUP($A25,'ANNEX 2_310 MUN ALFABÈTIC'!$A$4:$Q$313,10,0)</f>
        <v>14.155629139072849</v>
      </c>
      <c r="J25" s="397">
        <f>VLOOKUP($A25,'ANNEX 2_310 MUN ALFABÈTIC'!$A$4:$Q$313,11,0)</f>
        <v>169.5967648438195</v>
      </c>
      <c r="K25" s="398">
        <f>VLOOKUP($A25,'ANNEX 2_310 MUN ALFABÈTIC'!$A$4:$Q$313,12,0)</f>
        <v>120.23196104898605</v>
      </c>
      <c r="L25" s="398">
        <f>VLOOKUP($A25,'ANNEX 2_310 MUN ALFABÈTIC'!$A$4:$Q$313,13,0)</f>
        <v>110.77312011337469</v>
      </c>
      <c r="M25" s="399">
        <f>VLOOKUP($A25,'ANNEX 2_310 MUN ALFABÈTIC'!$A$4:$Q$313,14,0)</f>
        <v>107.48887280638807</v>
      </c>
      <c r="N25" s="398">
        <f>VLOOKUP($A25,'ANNEX 2_310 MUN ALFABÈTIC'!$A$4:$Q$313,15,0)</f>
        <v>297.22989743135719</v>
      </c>
      <c r="O25" s="400">
        <f>VLOOKUP($A25,'ANNEX 2_310 MUN ALFABÈTIC'!$A$4:$Q$313,16,0)</f>
        <v>173.5633577789205</v>
      </c>
      <c r="P25" s="401">
        <f>VLOOKUP($A25,'ANNEX 2_310 MUN ALFABÈTIC'!$A$4:$Q$313,17,0)</f>
        <v>104.63699157926158</v>
      </c>
      <c r="Q25" s="402">
        <f>VLOOKUP($A25,'ANNEX 2_310 MUN ALFABÈTIC'!$A$4:$R$313,18,0)</f>
        <v>77</v>
      </c>
    </row>
    <row r="26" spans="1:17" ht="15" customHeight="1">
      <c r="A26" s="388" t="s">
        <v>418</v>
      </c>
      <c r="B26" s="389" t="s">
        <v>18</v>
      </c>
      <c r="C26" s="390">
        <f>VLOOKUP($A26,'ANNEX 2_310 MUN ALFABÈTIC'!$A$4:$Q$313,4,0)</f>
        <v>45956</v>
      </c>
      <c r="D26" s="391">
        <f>VLOOKUP($A26,'ANNEX 2_310 MUN ALFABÈTIC'!$A$4:$Q$313,5,0)</f>
        <v>7.3347015258320702</v>
      </c>
      <c r="E26" s="392">
        <f>VLOOKUP($A26,'ANNEX 2_310 MUN ALFABÈTIC'!$A$4:$Q$313,6,0)</f>
        <v>16721</v>
      </c>
      <c r="F26" s="403">
        <f>VLOOKUP($A26,'ANNEX 2_310 MUN ALFABÈTIC'!$A$4:$Q$313,7,0)</f>
        <v>24.764659535953879</v>
      </c>
      <c r="G26" s="394">
        <f>VLOOKUP($A26,'ANNEX 2_310 MUN ALFABÈTIC'!$A$4:$Q$313,8,0)</f>
        <v>2.8614326747323529</v>
      </c>
      <c r="H26" s="395">
        <f>VLOOKUP($A26,'ANNEX 2_310 MUN ALFABÈTIC'!$A$4:$Q$313,9,0)</f>
        <v>6.5</v>
      </c>
      <c r="I26" s="396">
        <f>VLOOKUP($A26,'ANNEX 2_310 MUN ALFABÈTIC'!$A$4:$Q$313,10,0)</f>
        <v>17.892376681614351</v>
      </c>
      <c r="J26" s="397">
        <f>VLOOKUP($A26,'ANNEX 2_310 MUN ALFABÈTIC'!$A$4:$Q$313,11,0)</f>
        <v>130.38013354924499</v>
      </c>
      <c r="K26" s="398">
        <f>VLOOKUP($A26,'ANNEX 2_310 MUN ALFABÈTIC'!$A$4:$Q$313,12,0)</f>
        <v>109.83384072880769</v>
      </c>
      <c r="L26" s="398">
        <f>VLOOKUP($A26,'ANNEX 2_310 MUN ALFABÈTIC'!$A$4:$Q$313,13,0)</f>
        <v>93.168036031029729</v>
      </c>
      <c r="M26" s="399">
        <f>VLOOKUP($A26,'ANNEX 2_310 MUN ALFABÈTIC'!$A$4:$Q$313,14,0)</f>
        <v>101.42327359036757</v>
      </c>
      <c r="N26" s="398">
        <f>VLOOKUP($A26,'ANNEX 2_310 MUN ALFABÈTIC'!$A$4:$Q$313,15,0)</f>
        <v>164.61963550044399</v>
      </c>
      <c r="O26" s="400">
        <f>VLOOKUP($A26,'ANNEX 2_310 MUN ALFABÈTIC'!$A$4:$Q$313,16,0)</f>
        <v>137.31538121345531</v>
      </c>
      <c r="P26" s="401">
        <f>VLOOKUP($A26,'ANNEX 2_310 MUN ALFABÈTIC'!$A$4:$Q$313,17,0)</f>
        <v>96.004196895680479</v>
      </c>
      <c r="Q26" s="402">
        <f>VLOOKUP($A26,'ANNEX 2_310 MUN ALFABÈTIC'!$A$4:$R$313,18,0)</f>
        <v>177</v>
      </c>
    </row>
    <row r="27" spans="1:17" ht="15" customHeight="1">
      <c r="A27" s="388" t="s">
        <v>429</v>
      </c>
      <c r="B27" s="389" t="s">
        <v>15</v>
      </c>
      <c r="C27" s="390">
        <f>VLOOKUP($A27,'ANNEX 2_310 MUN ALFABÈTIC'!$A$4:$Q$313,4,0)</f>
        <v>34552</v>
      </c>
      <c r="D27" s="391">
        <f>VLOOKUP($A27,'ANNEX 2_310 MUN ALFABÈTIC'!$A$4:$Q$313,5,0)</f>
        <v>7.0119339918917403</v>
      </c>
      <c r="E27" s="392">
        <f>VLOOKUP($A27,'ANNEX 2_310 MUN ALFABÈTIC'!$A$4:$Q$313,6,0)</f>
        <v>17198</v>
      </c>
      <c r="F27" s="403">
        <f>VLOOKUP($A27,'ANNEX 2_310 MUN ALFABÈTIC'!$A$4:$Q$313,7,0)</f>
        <v>26.702399940079307</v>
      </c>
      <c r="G27" s="394">
        <f>VLOOKUP($A27,'ANNEX 2_310 MUN ALFABÈTIC'!$A$4:$Q$313,8,0)</f>
        <v>2.4398008798332946</v>
      </c>
      <c r="H27" s="395">
        <f>VLOOKUP($A27,'ANNEX 2_310 MUN ALFABÈTIC'!$A$4:$Q$313,9,0)</f>
        <v>6.6</v>
      </c>
      <c r="I27" s="396">
        <f>VLOOKUP($A27,'ANNEX 2_310 MUN ALFABÈTIC'!$A$4:$Q$313,10,0)</f>
        <v>15.467359050445104</v>
      </c>
      <c r="J27" s="397">
        <f>VLOOKUP($A27,'ANNEX 2_310 MUN ALFABÈTIC'!$A$4:$Q$313,11,0)</f>
        <v>136.38168379617582</v>
      </c>
      <c r="K27" s="398">
        <f>VLOOKUP($A27,'ANNEX 2_310 MUN ALFABÈTIC'!$A$4:$Q$313,12,0)</f>
        <v>112.96707092004273</v>
      </c>
      <c r="L27" s="398">
        <f>VLOOKUP($A27,'ANNEX 2_310 MUN ALFABÈTIC'!$A$4:$Q$313,13,0)</f>
        <v>86.407015740888582</v>
      </c>
      <c r="M27" s="399">
        <f>VLOOKUP($A27,'ANNEX 2_310 MUN ALFABÈTIC'!$A$4:$Q$313,14,0)</f>
        <v>118.95063709036222</v>
      </c>
      <c r="N27" s="398">
        <f>VLOOKUP($A27,'ANNEX 2_310 MUN ALFABÈTIC'!$A$4:$Q$313,15,0)</f>
        <v>162.12539859892212</v>
      </c>
      <c r="O27" s="400">
        <f>VLOOKUP($A27,'ANNEX 2_310 MUN ALFABÈTIC'!$A$4:$Q$313,16,0)</f>
        <v>158.84408688242814</v>
      </c>
      <c r="P27" s="401">
        <f>VLOOKUP($A27,'ANNEX 2_310 MUN ALFABÈTIC'!$A$4:$Q$313,17,0)</f>
        <v>98.804012765927638</v>
      </c>
      <c r="Q27" s="402">
        <f>VLOOKUP($A27,'ANNEX 2_310 MUN ALFABÈTIC'!$A$4:$R$313,18,0)</f>
        <v>133</v>
      </c>
    </row>
    <row r="28" spans="1:17" ht="15" customHeight="1">
      <c r="A28" s="408" t="s">
        <v>436</v>
      </c>
      <c r="B28" s="409" t="s">
        <v>12</v>
      </c>
      <c r="C28" s="410">
        <f>VLOOKUP($A28,'ANNEX 2_310 MUN ALFABÈTIC'!$A$4:$Q$313,4,0)</f>
        <v>20478</v>
      </c>
      <c r="D28" s="391">
        <f>VLOOKUP($A28,'ANNEX 2_310 MUN ALFABÈTIC'!$A$4:$Q$313,5,0)</f>
        <v>5.1759410801964005</v>
      </c>
      <c r="E28" s="392">
        <f>VLOOKUP($A28,'ANNEX 2_310 MUN ALFABÈTIC'!$A$4:$Q$313,6,0)</f>
        <v>23701</v>
      </c>
      <c r="F28" s="403">
        <f>VLOOKUP($A28,'ANNEX 2_310 MUN ALFABÈTIC'!$A$4:$Q$313,7,0)</f>
        <v>24.316743595872246</v>
      </c>
      <c r="G28" s="394">
        <f>VLOOKUP($A28,'ANNEX 2_310 MUN ALFABÈTIC'!$A$4:$Q$313,8,0)</f>
        <v>2.7932415274929192</v>
      </c>
      <c r="H28" s="395">
        <f>VLOOKUP($A28,'ANNEX 2_310 MUN ALFABÈTIC'!$A$4:$Q$313,9,0)</f>
        <v>5.2</v>
      </c>
      <c r="I28" s="396">
        <f>VLOOKUP($A28,'ANNEX 2_310 MUN ALFABÈTIC'!$A$4:$Q$313,10,0)</f>
        <v>9.0692124105011924</v>
      </c>
      <c r="J28" s="397">
        <f>VLOOKUP($A28,'ANNEX 2_310 MUN ALFABÈTIC'!$A$4:$Q$313,11,0)</f>
        <v>184.75854915364485</v>
      </c>
      <c r="K28" s="398">
        <f>VLOOKUP($A28,'ANNEX 2_310 MUN ALFABÈTIC'!$A$4:$Q$313,12,0)</f>
        <v>155.6827856655386</v>
      </c>
      <c r="L28" s="398">
        <f>VLOOKUP($A28,'ANNEX 2_310 MUN ALFABÈTIC'!$A$4:$Q$313,13,0)</f>
        <v>94.88419709017262</v>
      </c>
      <c r="M28" s="399">
        <f>VLOOKUP($A28,'ANNEX 2_310 MUN ALFABÈTIC'!$A$4:$Q$313,14,0)</f>
        <v>103.89931059426883</v>
      </c>
      <c r="N28" s="398">
        <f>VLOOKUP($A28,'ANNEX 2_310 MUN ALFABÈTIC'!$A$4:$Q$313,15,0)</f>
        <v>205.77454437555497</v>
      </c>
      <c r="O28" s="400">
        <f>VLOOKUP($A28,'ANNEX 2_310 MUN ALFABÈTIC'!$A$4:$Q$313,16,0)</f>
        <v>270.90538997694921</v>
      </c>
      <c r="P28" s="401">
        <f>VLOOKUP($A28,'ANNEX 2_310 MUN ALFABÈTIC'!$A$4:$Q$313,17,0)</f>
        <v>117.02481363519327</v>
      </c>
      <c r="Q28" s="402">
        <f>VLOOKUP($A28,'ANNEX 2_310 MUN ALFABÈTIC'!$A$4:$R$313,18,0)</f>
        <v>26</v>
      </c>
    </row>
    <row r="29" spans="1:17" ht="15" customHeight="1">
      <c r="A29" s="388" t="s">
        <v>514</v>
      </c>
      <c r="B29" s="389" t="s">
        <v>25</v>
      </c>
      <c r="C29" s="390">
        <f>VLOOKUP($A29,'ANNEX 2_310 MUN ALFABÈTIC'!$A$4:$Q$313,4,0)</f>
        <v>28422</v>
      </c>
      <c r="D29" s="391">
        <f>VLOOKUP($A29,'ANNEX 2_310 MUN ALFABÈTIC'!$A$4:$Q$313,5,0)</f>
        <v>10.2045241020452</v>
      </c>
      <c r="E29" s="392">
        <f>VLOOKUP($A29,'ANNEX 2_310 MUN ALFABÈTIC'!$A$4:$Q$313,6,0)</f>
        <v>14167</v>
      </c>
      <c r="F29" s="403">
        <f>VLOOKUP($A29,'ANNEX 2_310 MUN ALFABÈTIC'!$A$4:$Q$313,7,0)</f>
        <v>22.997596870283214</v>
      </c>
      <c r="G29" s="394">
        <f>VLOOKUP($A29,'ANNEX 2_310 MUN ALFABÈTIC'!$A$4:$Q$313,8,0)</f>
        <v>2.6599113362887903</v>
      </c>
      <c r="H29" s="395">
        <f>VLOOKUP($A29,'ANNEX 2_310 MUN ALFABÈTIC'!$A$4:$Q$313,9,0)</f>
        <v>6.8</v>
      </c>
      <c r="I29" s="396">
        <f>VLOOKUP($A29,'ANNEX 2_310 MUN ALFABÈTIC'!$A$4:$Q$313,10,0)</f>
        <v>25.145945945945947</v>
      </c>
      <c r="J29" s="397">
        <f>VLOOKUP($A29,'ANNEX 2_310 MUN ALFABÈTIC'!$A$4:$Q$313,11,0)</f>
        <v>93.713274124187123</v>
      </c>
      <c r="K29" s="398">
        <f>VLOOKUP($A29,'ANNEX 2_310 MUN ALFABÈTIC'!$A$4:$Q$313,12,0)</f>
        <v>93.057593541356283</v>
      </c>
      <c r="L29" s="398">
        <f>VLOOKUP($A29,'ANNEX 2_310 MUN ALFABÈTIC'!$A$4:$Q$313,13,0)</f>
        <v>100.3267734866387</v>
      </c>
      <c r="M29" s="399">
        <f>VLOOKUP($A29,'ANNEX 2_310 MUN ALFABÈTIC'!$A$4:$Q$313,14,0)</f>
        <v>109.10734695191643</v>
      </c>
      <c r="N29" s="398">
        <f>VLOOKUP($A29,'ANNEX 2_310 MUN ALFABÈTIC'!$A$4:$Q$313,15,0)</f>
        <v>157.35700452248324</v>
      </c>
      <c r="O29" s="400">
        <f>VLOOKUP($A29,'ANNEX 2_310 MUN ALFABÈTIC'!$A$4:$Q$313,16,0)</f>
        <v>97.705551826604349</v>
      </c>
      <c r="P29" s="401">
        <f>VLOOKUP($A29,'ANNEX 2_310 MUN ALFABÈTIC'!$A$4:$Q$313,17,0)</f>
        <v>89.777399819736729</v>
      </c>
      <c r="Q29" s="402">
        <f>VLOOKUP($A29,'ANNEX 2_310 MUN ALFABÈTIC'!$A$4:$R$313,18,0)</f>
        <v>276</v>
      </c>
    </row>
    <row r="30" spans="1:17" ht="15" customHeight="1">
      <c r="A30" s="388" t="s">
        <v>480</v>
      </c>
      <c r="B30" s="389" t="s">
        <v>481</v>
      </c>
      <c r="C30" s="390">
        <f>VLOOKUP($A30,'ANNEX 2_310 MUN ALFABÈTIC'!$A$4:$Q$313,4,0)</f>
        <v>8373</v>
      </c>
      <c r="D30" s="391">
        <f>VLOOKUP($A30,'ANNEX 2_310 MUN ALFABÈTIC'!$A$4:$Q$313,5,0)</f>
        <v>5.4558172068081099</v>
      </c>
      <c r="E30" s="392">
        <f>VLOOKUP($A30,'ANNEX 2_310 MUN ALFABÈTIC'!$A$4:$Q$313,6,0)</f>
        <v>17136</v>
      </c>
      <c r="F30" s="403">
        <f>VLOOKUP($A30,'ANNEX 2_310 MUN ALFABÈTIC'!$A$4:$Q$313,7,0)</f>
        <v>22.041132636712145</v>
      </c>
      <c r="G30" s="394">
        <f>VLOOKUP($A30,'ANNEX 2_310 MUN ALFABÈTIC'!$A$4:$Q$313,8,0)</f>
        <v>2.80664039173534</v>
      </c>
      <c r="H30" s="395">
        <f>VLOOKUP($A30,'ANNEX 2_310 MUN ALFABÈTIC'!$A$4:$Q$313,9,0)</f>
        <v>2.6</v>
      </c>
      <c r="I30" s="396">
        <f>VLOOKUP($A30,'ANNEX 2_310 MUN ALFABÈTIC'!$A$4:$Q$313,10,0)</f>
        <v>12.631578947368421</v>
      </c>
      <c r="J30" s="397">
        <f>VLOOKUP($A30,'ANNEX 2_310 MUN ALFABÈTIC'!$A$4:$Q$313,11,0)</f>
        <v>175.28068266079481</v>
      </c>
      <c r="K30" s="398">
        <f>VLOOKUP($A30,'ANNEX 2_310 MUN ALFABÈTIC'!$A$4:$Q$313,12,0)</f>
        <v>112.5598166813497</v>
      </c>
      <c r="L30" s="398">
        <f>VLOOKUP($A30,'ANNEX 2_310 MUN ALFABÈTIC'!$A$4:$Q$313,13,0)</f>
        <v>104.68040503957101</v>
      </c>
      <c r="M30" s="399">
        <f>VLOOKUP($A30,'ANNEX 2_310 MUN ALFABÈTIC'!$A$4:$Q$313,14,0)</f>
        <v>103.40329665474415</v>
      </c>
      <c r="N30" s="398">
        <f>VLOOKUP($A30,'ANNEX 2_310 MUN ALFABÈTIC'!$A$4:$Q$313,15,0)</f>
        <v>411.54908875110993</v>
      </c>
      <c r="O30" s="400">
        <f>VLOOKUP($A30,'ANNEX 2_310 MUN ALFABÈTIC'!$A$4:$Q$313,16,0)</f>
        <v>194.50446655067356</v>
      </c>
      <c r="P30" s="401">
        <f>VLOOKUP($A30,'ANNEX 2_310 MUN ALFABÈTIC'!$A$4:$Q$313,17,0)</f>
        <v>103.81740196179007</v>
      </c>
      <c r="Q30" s="402">
        <f>VLOOKUP($A30,'ANNEX 2_310 MUN ALFABÈTIC'!$A$4:$R$313,18,0)</f>
        <v>82</v>
      </c>
    </row>
    <row r="31" spans="1:17" ht="15" customHeight="1">
      <c r="A31" s="388" t="s">
        <v>558</v>
      </c>
      <c r="B31" s="389" t="s">
        <v>559</v>
      </c>
      <c r="C31" s="390">
        <f>VLOOKUP($A31,'ANNEX 2_310 MUN ALFABÈTIC'!$A$4:$Q$313,4,0)</f>
        <v>6217</v>
      </c>
      <c r="D31" s="391">
        <f>VLOOKUP($A31,'ANNEX 2_310 MUN ALFABÈTIC'!$A$4:$Q$313,5,0)</f>
        <v>5.9421182266009893</v>
      </c>
      <c r="E31" s="392">
        <f>VLOOKUP($A31,'ANNEX 2_310 MUN ALFABÈTIC'!$A$4:$Q$313,6,0)</f>
        <v>17407</v>
      </c>
      <c r="F31" s="403">
        <f>VLOOKUP($A31,'ANNEX 2_310 MUN ALFABÈTIC'!$A$4:$Q$313,7,0)</f>
        <v>21.027141538596776</v>
      </c>
      <c r="G31" s="394">
        <f>VLOOKUP($A31,'ANNEX 2_310 MUN ALFABÈTIC'!$A$4:$Q$313,8,0)</f>
        <v>2.2036351938233874</v>
      </c>
      <c r="H31" s="395">
        <f>VLOOKUP($A31,'ANNEX 2_310 MUN ALFABÈTIC'!$A$4:$Q$313,9,0)</f>
        <v>3.1</v>
      </c>
      <c r="I31" s="396">
        <f>VLOOKUP($A31,'ANNEX 2_310 MUN ALFABÈTIC'!$A$4:$Q$313,10,0)</f>
        <v>13.586956521739129</v>
      </c>
      <c r="J31" s="397">
        <f>VLOOKUP($A31,'ANNEX 2_310 MUN ALFABÈTIC'!$A$4:$Q$313,11,0)</f>
        <v>160.93576869621774</v>
      </c>
      <c r="K31" s="398">
        <f>VLOOKUP($A31,'ANNEX 2_310 MUN ALFABÈTIC'!$A$4:$Q$313,12,0)</f>
        <v>114.33991182144341</v>
      </c>
      <c r="L31" s="398">
        <f>VLOOKUP($A31,'ANNEX 2_310 MUN ALFABÈTIC'!$A$4:$Q$313,13,0)</f>
        <v>109.72840448649534</v>
      </c>
      <c r="M31" s="399">
        <f>VLOOKUP($A31,'ANNEX 2_310 MUN ALFABÈTIC'!$A$4:$Q$313,14,0)</f>
        <v>131.69869034731724</v>
      </c>
      <c r="N31" s="398">
        <f>VLOOKUP($A31,'ANNEX 2_310 MUN ALFABÈTIC'!$A$4:$Q$313,15,0)</f>
        <v>345.17020346867287</v>
      </c>
      <c r="O31" s="400">
        <f>VLOOKUP($A31,'ANNEX 2_310 MUN ALFABÈTIC'!$A$4:$Q$313,16,0)</f>
        <v>180.82773142900515</v>
      </c>
      <c r="P31" s="401">
        <f>VLOOKUP($A31,'ANNEX 2_310 MUN ALFABÈTIC'!$A$4:$Q$313,17,0)</f>
        <v>105.27571881569997</v>
      </c>
      <c r="Q31" s="402">
        <f>VLOOKUP($A31,'ANNEX 2_310 MUN ALFABÈTIC'!$A$4:$R$313,18,0)</f>
        <v>74</v>
      </c>
    </row>
    <row r="32" spans="1:17" ht="15" customHeight="1">
      <c r="A32" s="388" t="s">
        <v>570</v>
      </c>
      <c r="B32" s="389" t="s">
        <v>571</v>
      </c>
      <c r="C32" s="390">
        <f>VLOOKUP($A32,'ANNEX 2_310 MUN ALFABÈTIC'!$A$4:$Q$313,4,0)</f>
        <v>15795</v>
      </c>
      <c r="D32" s="391">
        <f>VLOOKUP($A32,'ANNEX 2_310 MUN ALFABÈTIC'!$A$4:$Q$313,5,0)</f>
        <v>8.0409539268323105</v>
      </c>
      <c r="E32" s="392">
        <f>VLOOKUP($A32,'ANNEX 2_310 MUN ALFABÈTIC'!$A$4:$Q$313,6,0)</f>
        <v>15450</v>
      </c>
      <c r="F32" s="403">
        <f>VLOOKUP($A32,'ANNEX 2_310 MUN ALFABÈTIC'!$A$4:$Q$313,7,0)</f>
        <v>23.925991837183417</v>
      </c>
      <c r="G32" s="394">
        <f>VLOOKUP($A32,'ANNEX 2_310 MUN ALFABÈTIC'!$A$4:$Q$313,8,0)</f>
        <v>2.5577714466603356</v>
      </c>
      <c r="H32" s="395">
        <f>VLOOKUP($A32,'ANNEX 2_310 MUN ALFABÈTIC'!$A$4:$Q$313,9,0)</f>
        <v>4.7</v>
      </c>
      <c r="I32" s="396">
        <f>VLOOKUP($A32,'ANNEX 2_310 MUN ALFABÈTIC'!$A$4:$Q$313,10,0)</f>
        <v>21.165381319622963</v>
      </c>
      <c r="J32" s="397">
        <f>VLOOKUP($A32,'ANNEX 2_310 MUN ALFABÈTIC'!$A$4:$Q$313,11,0)</f>
        <v>118.92859643066816</v>
      </c>
      <c r="K32" s="398">
        <f>VLOOKUP($A32,'ANNEX 2_310 MUN ALFABÈTIC'!$A$4:$Q$313,12,0)</f>
        <v>101.48512883560066</v>
      </c>
      <c r="L32" s="398">
        <f>VLOOKUP($A32,'ANNEX 2_310 MUN ALFABÈTIC'!$A$4:$Q$313,13,0)</f>
        <v>96.433815895406113</v>
      </c>
      <c r="M32" s="399">
        <f>VLOOKUP($A32,'ANNEX 2_310 MUN ALFABÈTIC'!$A$4:$Q$313,14,0)</f>
        <v>113.46434780509007</v>
      </c>
      <c r="N32" s="398">
        <f>VLOOKUP($A32,'ANNEX 2_310 MUN ALFABÈTIC'!$A$4:$Q$313,15,0)</f>
        <v>227.66545335167785</v>
      </c>
      <c r="O32" s="400">
        <f>VLOOKUP($A32,'ANNEX 2_310 MUN ALFABÈTIC'!$A$4:$Q$313,16,0)</f>
        <v>116.08099508099862</v>
      </c>
      <c r="P32" s="401">
        <f>VLOOKUP($A32,'ANNEX 2_310 MUN ALFABÈTIC'!$A$4:$Q$313,17,0)</f>
        <v>93.900484711407074</v>
      </c>
      <c r="Q32" s="402">
        <f>VLOOKUP($A32,'ANNEX 2_310 MUN ALFABÈTIC'!$A$4:$R$313,18,0)</f>
        <v>205</v>
      </c>
    </row>
    <row r="33" spans="1:17" ht="15" customHeight="1" thickBot="1">
      <c r="A33" s="388" t="s">
        <v>581</v>
      </c>
      <c r="B33" s="389" t="s">
        <v>19</v>
      </c>
      <c r="C33" s="390">
        <f>VLOOKUP($A33,'ANNEX 2_310 MUN ALFABÈTIC'!$A$4:$Q$313,4,0)</f>
        <v>66615</v>
      </c>
      <c r="D33" s="391">
        <f>VLOOKUP($A33,'ANNEX 2_310 MUN ALFABÈTIC'!$A$4:$Q$313,5,0)</f>
        <v>8.8794048783379314</v>
      </c>
      <c r="E33" s="392">
        <f>VLOOKUP($A33,'ANNEX 2_310 MUN ALFABÈTIC'!$A$4:$Q$313,6,0)</f>
        <v>14835</v>
      </c>
      <c r="F33" s="403">
        <f>VLOOKUP($A33,'ANNEX 2_310 MUN ALFABÈTIC'!$A$4:$Q$313,7,0)</f>
        <v>25.772407078943331</v>
      </c>
      <c r="G33" s="394">
        <f>VLOOKUP($A33,'ANNEX 2_310 MUN ALFABÈTIC'!$A$4:$Q$313,8,0)</f>
        <v>2.3928544622082115</v>
      </c>
      <c r="H33" s="395">
        <f>VLOOKUP($A33,'ANNEX 2_310 MUN ALFABÈTIC'!$A$4:$Q$313,9,0)</f>
        <v>6.9</v>
      </c>
      <c r="I33" s="396">
        <f>VLOOKUP($A33,'ANNEX 2_310 MUN ALFABÈTIC'!$A$4:$Q$313,10,0)</f>
        <v>22.169625246548325</v>
      </c>
      <c r="J33" s="397">
        <f>VLOOKUP($A33,'ANNEX 2_310 MUN ALFABÈTIC'!$A$4:$Q$313,11,0)</f>
        <v>107.69858764012558</v>
      </c>
      <c r="K33" s="398">
        <f>VLOOKUP($A33,'ANNEX 2_310 MUN ALFABÈTIC'!$A$4:$Q$313,12,0)</f>
        <v>97.44542953243598</v>
      </c>
      <c r="L33" s="398">
        <f>VLOOKUP($A33,'ANNEX 2_310 MUN ALFABÈTIC'!$A$4:$Q$313,13,0)</f>
        <v>89.524997990080379</v>
      </c>
      <c r="M33" s="399">
        <f>VLOOKUP($A33,'ANNEX 2_310 MUN ALFABÈTIC'!$A$4:$Q$313,14,0)</f>
        <v>121.28437964504332</v>
      </c>
      <c r="N33" s="398">
        <f>VLOOKUP($A33,'ANNEX 2_310 MUN ALFABÈTIC'!$A$4:$Q$313,15,0)</f>
        <v>155.07646822505592</v>
      </c>
      <c r="O33" s="400">
        <f>VLOOKUP($A33,'ANNEX 2_310 MUN ALFABÈTIC'!$A$4:$Q$313,16,0)</f>
        <v>110.82273595189153</v>
      </c>
      <c r="P33" s="401">
        <f>VLOOKUP($A33,'ANNEX 2_310 MUN ALFABÈTIC'!$A$4:$Q$313,17,0)</f>
        <v>91.836043055269968</v>
      </c>
      <c r="Q33" s="429">
        <f>VLOOKUP($A33,'ANNEX 2_310 MUN ALFABÈTIC'!$A$4:$R$313,18,0)</f>
        <v>240</v>
      </c>
    </row>
    <row r="34" spans="1:17" ht="15.75" customHeight="1" thickBot="1">
      <c r="A34" s="520" t="s">
        <v>1023</v>
      </c>
      <c r="B34" s="521"/>
      <c r="C34" s="522"/>
      <c r="D34" s="489">
        <f>VLOOKUP(A1,'ANNEX 3_COMARQUES ALFABÈTIC'!$A$4:$N$15,2,0)</f>
        <v>8.2669088514880809</v>
      </c>
      <c r="E34" s="490">
        <f>VLOOKUP(A1,'ANNEX 3_COMARQUES ALFABÈTIC'!$A$4:$N$15,3,0)</f>
        <v>15886.427615956753</v>
      </c>
      <c r="F34" s="491">
        <f>VLOOKUP(A1,'ANNEX 3_COMARQUES ALFABÈTIC'!$A$4:$N$15,4,0)</f>
        <v>24.511874024729032</v>
      </c>
      <c r="G34" s="492">
        <f>VLOOKUP(A1,'ANNEX 3_COMARQUES ALFABÈTIC'!$A$4:$N$15,5,0)</f>
        <v>2.7787030736212959</v>
      </c>
      <c r="H34" s="493">
        <f>VLOOKUP(A1,'ANNEX 3_COMARQUES ALFABÈTIC'!$A$4:$N$15,6,0)</f>
        <v>8.4735562212398214</v>
      </c>
      <c r="I34" s="494">
        <f>VLOOKUP(A1,'ANNEX 3_COMARQUES ALFABÈTIC'!$A$4:$N$15,7,0)</f>
        <v>20.952512404813501</v>
      </c>
      <c r="J34" s="495">
        <f>VLOOKUP($A$1,'ANNEX 3_COMARQUES ALFABÈTIC'!$A$4:$N$15,8,0)</f>
        <v>114.00156277648519</v>
      </c>
      <c r="K34" s="496">
        <f>VLOOKUP($A$1,'ANNEX 3_COMARQUES ALFABÈTIC'!$A$4:$N$15,9,0)</f>
        <v>105.72709006579528</v>
      </c>
      <c r="L34" s="496">
        <f>VLOOKUP($A$1,'ANNEX 3_COMARQUES ALFABÈTIC'!$A$4:$N$15,10,0)</f>
        <v>95.921915251694486</v>
      </c>
      <c r="M34" s="497">
        <f>VLOOKUP($A$1,'ANNEX 3_COMARQUES ALFABÈTIC'!$A$4:$N$15,11,0)</f>
        <v>106.30880886326248</v>
      </c>
      <c r="N34" s="496">
        <f>VLOOKUP($A$1,'ANNEX 3_COMARQUES ALFABÈTIC'!$A$4:$N$15,12,0)</f>
        <v>125.36195145611494</v>
      </c>
      <c r="O34" s="498">
        <f>VLOOKUP($A$1,'ANNEX 3_COMARQUES ALFABÈTIC'!$A$4:$N$15,13,0)</f>
        <v>101.25093797745683</v>
      </c>
      <c r="P34" s="499">
        <f>VLOOKUP($A$1,'ANNEX 3_COMARQUES ALFABÈTIC'!$A$4:$N$15,14,0)</f>
        <v>109.72329220814736</v>
      </c>
      <c r="Q34" s="439"/>
    </row>
    <row r="35" spans="1:17" ht="15.75" customHeight="1" thickBot="1">
      <c r="A35" s="520" t="s">
        <v>1033</v>
      </c>
      <c r="B35" s="521"/>
      <c r="C35" s="522"/>
      <c r="D35" s="458">
        <f>'ANNEX 2_310 MUN ALFABÈTIC'!$E$314</f>
        <v>9.5629936448183628</v>
      </c>
      <c r="E35" s="459">
        <f>'ANNEX 2_310 MUN ALFABÈTIC'!$F$314</f>
        <v>15223.905391131739</v>
      </c>
      <c r="F35" s="460">
        <f>'ANNEX 2_310 MUN ALFABÈTIC'!$G$314</f>
        <v>23.072746919419348</v>
      </c>
      <c r="G35" s="461">
        <f>'ANNEX 2_310 MUN ALFABÈTIC'!$H$314</f>
        <v>2.9021586902979668</v>
      </c>
      <c r="H35" s="462">
        <f>'ANNEX 2_310 MUN ALFABÈTIC'!$I$314</f>
        <v>10.700276307528855</v>
      </c>
      <c r="I35" s="463">
        <f>'ANNEX 2_310 MUN ALFABÈTIC'!$J$314</f>
        <v>24.574152050227696</v>
      </c>
      <c r="J35" s="500">
        <v>100</v>
      </c>
      <c r="K35" s="501">
        <v>100</v>
      </c>
      <c r="L35" s="501">
        <v>100</v>
      </c>
      <c r="M35" s="502">
        <v>100</v>
      </c>
      <c r="N35" s="501">
        <v>100</v>
      </c>
      <c r="O35" s="503">
        <v>100</v>
      </c>
      <c r="P35" s="504">
        <v>100</v>
      </c>
      <c r="Q35" s="439"/>
    </row>
    <row r="36" spans="1:17" ht="9" customHeight="1">
      <c r="A36" s="288"/>
      <c r="B36" s="291"/>
      <c r="C36" s="292"/>
      <c r="D36" s="293"/>
      <c r="E36" s="294"/>
      <c r="F36" s="295"/>
      <c r="G36" s="296"/>
      <c r="H36" s="293"/>
      <c r="I36" s="297"/>
      <c r="J36" s="298"/>
      <c r="K36" s="298"/>
      <c r="L36" s="298"/>
      <c r="M36" s="299"/>
      <c r="N36" s="298"/>
      <c r="O36" s="299"/>
      <c r="P36" s="92"/>
      <c r="Q36" s="289"/>
    </row>
    <row r="37" spans="1:17" ht="33.5" customHeight="1">
      <c r="A37" s="523" t="s">
        <v>1044</v>
      </c>
      <c r="B37" s="523"/>
      <c r="C37" s="523"/>
      <c r="D37" s="523"/>
      <c r="E37" s="523"/>
      <c r="F37" s="523"/>
      <c r="G37" s="523"/>
      <c r="H37" s="523"/>
      <c r="I37" s="523"/>
      <c r="J37" s="523"/>
      <c r="K37" s="523"/>
      <c r="L37" s="523"/>
      <c r="M37" s="523"/>
      <c r="N37" s="523"/>
      <c r="O37" s="523"/>
      <c r="P37" s="523"/>
      <c r="Q37" s="523"/>
    </row>
    <row r="38" spans="1:17" ht="15.75" customHeight="1">
      <c r="B38" s="291"/>
      <c r="C38" s="292"/>
      <c r="D38" s="293"/>
      <c r="E38" s="294"/>
      <c r="F38" s="295"/>
      <c r="G38" s="296"/>
      <c r="H38" s="293"/>
      <c r="I38" s="297"/>
      <c r="J38" s="298"/>
      <c r="K38" s="298"/>
      <c r="L38" s="298"/>
      <c r="M38" s="299"/>
      <c r="N38" s="298"/>
      <c r="O38" s="299"/>
      <c r="P38" s="92"/>
      <c r="Q38" s="289"/>
    </row>
    <row r="39" spans="1:17" ht="15.75" customHeight="1">
      <c r="A39" s="288"/>
      <c r="B39" s="291"/>
      <c r="C39" s="292"/>
      <c r="D39" s="293"/>
      <c r="E39" s="294"/>
      <c r="F39" s="295"/>
      <c r="G39" s="296"/>
      <c r="H39" s="293"/>
      <c r="I39" s="297"/>
      <c r="J39" s="298"/>
      <c r="K39" s="298"/>
      <c r="L39" s="298"/>
      <c r="M39" s="299"/>
      <c r="N39" s="298"/>
      <c r="O39" s="299"/>
      <c r="P39" s="92"/>
      <c r="Q39" s="289"/>
    </row>
    <row r="40" spans="1:17" ht="15.75" customHeight="1">
      <c r="A40" s="288"/>
      <c r="B40" s="291"/>
      <c r="C40" s="292"/>
      <c r="D40" s="293"/>
      <c r="E40" s="294"/>
      <c r="F40" s="295"/>
      <c r="G40" s="296"/>
      <c r="H40" s="293"/>
      <c r="I40" s="297"/>
      <c r="J40" s="298"/>
      <c r="K40" s="298"/>
      <c r="L40" s="298"/>
      <c r="M40" s="299"/>
      <c r="N40" s="298"/>
      <c r="O40" s="299"/>
      <c r="P40" s="92"/>
      <c r="Q40" s="289"/>
    </row>
    <row r="41" spans="1:17" ht="15" customHeight="1">
      <c r="A41" s="301"/>
      <c r="D41" s="31"/>
      <c r="E41" s="31"/>
      <c r="F41" s="31"/>
      <c r="G41" s="31"/>
      <c r="H41" s="31"/>
      <c r="I41" s="31"/>
    </row>
    <row r="42" spans="1:17" ht="15" customHeight="1">
      <c r="A42" s="301"/>
    </row>
    <row r="43" spans="1:17" ht="15" customHeight="1">
      <c r="A43" s="301"/>
    </row>
    <row r="44" spans="1:17">
      <c r="D44"/>
      <c r="E44"/>
      <c r="F44"/>
      <c r="G44"/>
      <c r="H44"/>
      <c r="I44"/>
      <c r="M44"/>
      <c r="O44"/>
      <c r="P44"/>
    </row>
    <row r="45" spans="1:17">
      <c r="C45" s="33"/>
      <c r="F45"/>
    </row>
  </sheetData>
  <mergeCells count="5">
    <mergeCell ref="D2:I2"/>
    <mergeCell ref="A34:C34"/>
    <mergeCell ref="A35:C35"/>
    <mergeCell ref="A37:Q37"/>
    <mergeCell ref="J2:Q2"/>
  </mergeCells>
  <conditionalFormatting sqref="J4:P33">
    <cfRule type="cellIs" dxfId="179" priority="40" operator="greaterThanOrEqual">
      <formula>110</formula>
    </cfRule>
    <cfRule type="cellIs" dxfId="178" priority="41" operator="between">
      <formula>100.0001</formula>
      <formula>110</formula>
    </cfRule>
    <cfRule type="cellIs" dxfId="177" priority="42" operator="between">
      <formula>90.0001</formula>
      <formula>100</formula>
    </cfRule>
    <cfRule type="cellIs" dxfId="176" priority="43" operator="lessThanOrEqual">
      <formula>90</formula>
    </cfRule>
  </conditionalFormatting>
  <pageMargins left="0.23622047244094491" right="0.23622047244094491" top="0.55118110236220474" bottom="0.55118110236220474" header="0.31496062992125984" footer="0.31496062992125984"/>
  <pageSetup paperSize="8" scale="85" fitToHeight="5" orientation="landscape" r:id="rId1"/>
  <headerFooter>
    <oddHeader>&amp;L&amp;"Arial Rounded MT Bold,Negreta"&amp;16&amp;K08-018Annex 4: Valor dels municipis a l'Índex de vulnerabilitat social (per comarques). 2023</oddHeader>
    <oddFooter>&amp;L&amp;"Segoe UI,Normal"Els municipis apareixen per ordre alfabètic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  <pageSetUpPr fitToPage="1"/>
  </sheetPr>
  <dimension ref="A1:Q19"/>
  <sheetViews>
    <sheetView zoomScale="85" zoomScaleNormal="85" workbookViewId="0">
      <pane xSplit="3" ySplit="3" topLeftCell="D4" activePane="bottomRight" state="frozen"/>
      <selection activeCell="D14" sqref="D14"/>
      <selection pane="topRight" activeCell="D14" sqref="D14"/>
      <selection pane="bottomLeft" activeCell="D14" sqref="D14"/>
      <selection pane="bottomRight" activeCell="C25" sqref="C25"/>
    </sheetView>
  </sheetViews>
  <sheetFormatPr defaultColWidth="9.1796875" defaultRowHeight="13.5"/>
  <cols>
    <col min="1" max="1" width="11.7265625" style="361" customWidth="1"/>
    <col min="2" max="2" width="33.453125" style="362" customWidth="1"/>
    <col min="3" max="3" width="11" style="362" customWidth="1"/>
    <col min="4" max="5" width="13" style="446" customWidth="1"/>
    <col min="6" max="6" width="14.08984375" style="446" customWidth="1"/>
    <col min="7" max="7" width="13" style="447" customWidth="1"/>
    <col min="8" max="8" width="13" style="446" customWidth="1"/>
    <col min="9" max="9" width="13.54296875" style="446" customWidth="1"/>
    <col min="10" max="11" width="13.1796875" style="362" customWidth="1"/>
    <col min="12" max="12" width="13.90625" style="362" customWidth="1"/>
    <col min="13" max="13" width="13.1796875" style="448" customWidth="1"/>
    <col min="14" max="14" width="13.1796875" style="362" customWidth="1"/>
    <col min="15" max="15" width="13.453125" style="448" customWidth="1"/>
    <col min="16" max="16" width="15.453125" style="448" customWidth="1"/>
    <col min="17" max="17" width="7.7265625" style="362" customWidth="1"/>
    <col min="18" max="16384" width="9.1796875" style="362"/>
  </cols>
  <sheetData>
    <row r="1" spans="1:17" ht="34.5" customHeight="1" thickBot="1">
      <c r="A1" s="472" t="s">
        <v>640</v>
      </c>
    </row>
    <row r="2" spans="1:17" ht="15.75" customHeight="1" thickBot="1">
      <c r="D2" s="518" t="s">
        <v>1017</v>
      </c>
      <c r="E2" s="519"/>
      <c r="F2" s="519"/>
      <c r="G2" s="519"/>
      <c r="H2" s="519"/>
      <c r="I2" s="519"/>
      <c r="J2" s="524" t="s">
        <v>1035</v>
      </c>
      <c r="K2" s="525"/>
      <c r="L2" s="525"/>
      <c r="M2" s="525"/>
      <c r="N2" s="525"/>
      <c r="O2" s="525"/>
      <c r="P2" s="525"/>
      <c r="Q2" s="526"/>
    </row>
    <row r="3" spans="1:17" ht="85.5" customHeight="1" thickBot="1">
      <c r="A3" s="363" t="s">
        <v>57</v>
      </c>
      <c r="B3" s="364" t="s">
        <v>1018</v>
      </c>
      <c r="C3" s="365" t="s">
        <v>644</v>
      </c>
      <c r="D3" s="366" t="s">
        <v>2</v>
      </c>
      <c r="E3" s="367" t="s">
        <v>1045</v>
      </c>
      <c r="F3" s="367" t="s">
        <v>1047</v>
      </c>
      <c r="G3" s="368" t="s">
        <v>1038</v>
      </c>
      <c r="H3" s="367" t="s">
        <v>1039</v>
      </c>
      <c r="I3" s="367" t="s">
        <v>1040</v>
      </c>
      <c r="J3" s="369" t="s">
        <v>1034</v>
      </c>
      <c r="K3" s="370" t="s">
        <v>1046</v>
      </c>
      <c r="L3" s="370" t="s">
        <v>1048</v>
      </c>
      <c r="M3" s="371" t="s">
        <v>1041</v>
      </c>
      <c r="N3" s="370" t="s">
        <v>1042</v>
      </c>
      <c r="O3" s="372" t="s">
        <v>1043</v>
      </c>
      <c r="P3" s="374" t="s">
        <v>1028</v>
      </c>
      <c r="Q3" s="374" t="s">
        <v>1016</v>
      </c>
    </row>
    <row r="4" spans="1:17" ht="15" customHeight="1">
      <c r="A4" s="388" t="s">
        <v>85</v>
      </c>
      <c r="B4" s="389" t="s">
        <v>50</v>
      </c>
      <c r="C4" s="390">
        <f>VLOOKUP($A4,'ANNEX 2_310 MUN ALFABÈTIC'!$A$4:$Q$313,4,0)</f>
        <v>224301</v>
      </c>
      <c r="D4" s="391">
        <f>VLOOKUP($A4,'ANNEX 2_310 MUN ALFABÈTIC'!$A$4:$Q$313,5,0)</f>
        <v>11.3920504943931</v>
      </c>
      <c r="E4" s="392">
        <f>VLOOKUP($A4,'ANNEX 2_310 MUN ALFABÈTIC'!$A$4:$Q$313,6,0)</f>
        <v>13744</v>
      </c>
      <c r="F4" s="403">
        <f>VLOOKUP($A4,'ANNEX 2_310 MUN ALFABÈTIC'!$A$4:$Q$313,7,0)</f>
        <v>28.035969492423529</v>
      </c>
      <c r="G4" s="394">
        <f>VLOOKUP($A4,'ANNEX 2_310 MUN ALFABÈTIC'!$A$4:$Q$313,8,0)</f>
        <v>2.7900009362419249</v>
      </c>
      <c r="H4" s="395">
        <f>VLOOKUP($A4,'ANNEX 2_310 MUN ALFABÈTIC'!$A$4:$Q$313,9,0)</f>
        <v>13.5</v>
      </c>
      <c r="I4" s="396">
        <f>VLOOKUP($A4,'ANNEX 2_310 MUN ALFABÈTIC'!$A$4:$Q$313,10,0)</f>
        <v>26.000770882660646</v>
      </c>
      <c r="J4" s="397">
        <f>VLOOKUP($A4,'ANNEX 2_310 MUN ALFABÈTIC'!$A$4:$Q$313,11,0)</f>
        <v>83.944445730161078</v>
      </c>
      <c r="K4" s="398">
        <f>VLOOKUP($A4,'ANNEX 2_310 MUN ALFABÈTIC'!$A$4:$Q$313,12,0)</f>
        <v>90.279068654789356</v>
      </c>
      <c r="L4" s="398">
        <f>VLOOKUP($A4,'ANNEX 2_310 MUN ALFABÈTIC'!$A$4:$Q$313,13,0)</f>
        <v>82.296946876242515</v>
      </c>
      <c r="M4" s="399">
        <f>VLOOKUP($A4,'ANNEX 2_310 MUN ALFABÈTIC'!$A$4:$Q$313,14,0)</f>
        <v>104.01998983581404</v>
      </c>
      <c r="N4" s="398">
        <f>VLOOKUP($A4,'ANNEX 2_310 MUN ALFABÈTIC'!$A$4:$Q$313,15,0)</f>
        <v>79.261305981695259</v>
      </c>
      <c r="O4" s="400">
        <f>VLOOKUP($A4,'ANNEX 2_310 MUN ALFABÈTIC'!$A$4:$Q$313,16,0)</f>
        <v>94.493295446446396</v>
      </c>
      <c r="P4" s="401">
        <f>VLOOKUP($A4,'ANNEX 2_310 MUN ALFABÈTIC'!$A$4:$Q$313,17,0)</f>
        <v>86.095935450252497</v>
      </c>
      <c r="Q4" s="387">
        <f>VLOOKUP($A4,'ANNEX 2_310 MUN ALFABÈTIC'!$A$4:$R$313,18,0)</f>
        <v>300</v>
      </c>
    </row>
    <row r="5" spans="1:17" ht="15" customHeight="1">
      <c r="A5" s="388" t="s">
        <v>239</v>
      </c>
      <c r="B5" s="389" t="s">
        <v>56</v>
      </c>
      <c r="C5" s="390">
        <f>VLOOKUP($A5,'ANNEX 2_310 MUN ALFABÈTIC'!$A$4:$Q$313,4,0)</f>
        <v>276617</v>
      </c>
      <c r="D5" s="391">
        <f>VLOOKUP($A5,'ANNEX 2_310 MUN ALFABÈTIC'!$A$4:$Q$313,5,0)</f>
        <v>9.3155996323501</v>
      </c>
      <c r="E5" s="392">
        <f>VLOOKUP($A5,'ANNEX 2_310 MUN ALFABÈTIC'!$A$4:$Q$313,6,0)</f>
        <v>12632</v>
      </c>
      <c r="F5" s="403">
        <f>VLOOKUP($A5,'ANNEX 2_310 MUN ALFABÈTIC'!$A$4:$Q$313,7,0)</f>
        <v>27.68844942897875</v>
      </c>
      <c r="G5" s="394">
        <f>VLOOKUP($A5,'ANNEX 2_310 MUN ALFABÈTIC'!$A$4:$Q$313,8,0)</f>
        <v>3.2893856849000604</v>
      </c>
      <c r="H5" s="395">
        <f>VLOOKUP($A5,'ANNEX 2_310 MUN ALFABÈTIC'!$A$4:$Q$313,9,0)</f>
        <v>20.6</v>
      </c>
      <c r="I5" s="396">
        <f>VLOOKUP($A5,'ANNEX 2_310 MUN ALFABÈTIC'!$A$4:$Q$313,10,0)</f>
        <v>31.919941598734642</v>
      </c>
      <c r="J5" s="397">
        <f>VLOOKUP($A5,'ANNEX 2_310 MUN ALFABÈTIC'!$A$4:$Q$313,11,0)</f>
        <v>102.65569606071458</v>
      </c>
      <c r="K5" s="398">
        <f>VLOOKUP($A5,'ANNEX 2_310 MUN ALFABÈTIC'!$A$4:$Q$313,12,0)</f>
        <v>82.97476682532735</v>
      </c>
      <c r="L5" s="398">
        <f>VLOOKUP($A5,'ANNEX 2_310 MUN ALFABÈTIC'!$A$4:$Q$313,13,0)</f>
        <v>83.329862795680427</v>
      </c>
      <c r="M5" s="399">
        <f>VLOOKUP($A5,'ANNEX 2_310 MUN ALFABÈTIC'!$A$4:$Q$313,14,0)</f>
        <v>88.227984441603766</v>
      </c>
      <c r="N5" s="398">
        <f>VLOOKUP($A5,'ANNEX 2_310 MUN ALFABÈTIC'!$A$4:$Q$313,15,0)</f>
        <v>51.943088871499313</v>
      </c>
      <c r="O5" s="400">
        <f>VLOOKUP($A5,'ANNEX 2_310 MUN ALFABÈTIC'!$A$4:$Q$313,16,0)</f>
        <v>76.970645991031788</v>
      </c>
      <c r="P5" s="401">
        <f>VLOOKUP($A5,'ANNEX 2_310 MUN ALFABÈTIC'!$A$4:$Q$313,17,0)</f>
        <v>82.729571874114555</v>
      </c>
      <c r="Q5" s="402">
        <f>VLOOKUP($A5,'ANNEX 2_310 MUN ALFABÈTIC'!$A$4:$R$313,18,0)</f>
        <v>308</v>
      </c>
    </row>
    <row r="6" spans="1:17" ht="15" customHeight="1">
      <c r="A6" s="408" t="s">
        <v>388</v>
      </c>
      <c r="B6" s="409" t="s">
        <v>52</v>
      </c>
      <c r="C6" s="410">
        <f>VLOOKUP($A6,'ANNEX 2_310 MUN ALFABÈTIC'!$A$4:$Q$313,4,0)</f>
        <v>37906</v>
      </c>
      <c r="D6" s="391">
        <f>VLOOKUP($A6,'ANNEX 2_310 MUN ALFABÈTIC'!$A$4:$Q$313,5,0)</f>
        <v>13.936686521067701</v>
      </c>
      <c r="E6" s="392">
        <f>VLOOKUP($A6,'ANNEX 2_310 MUN ALFABÈTIC'!$A$4:$Q$313,6,0)</f>
        <v>12520</v>
      </c>
      <c r="F6" s="403">
        <f>VLOOKUP($A6,'ANNEX 2_310 MUN ALFABÈTIC'!$A$4:$Q$313,7,0)</f>
        <v>28.493178139439074</v>
      </c>
      <c r="G6" s="394">
        <f>VLOOKUP($A6,'ANNEX 2_310 MUN ALFABÈTIC'!$A$4:$Q$313,8,0)</f>
        <v>2.9335725215005541</v>
      </c>
      <c r="H6" s="395">
        <f>VLOOKUP($A6,'ANNEX 2_310 MUN ALFABÈTIC'!$A$4:$Q$313,9,0)</f>
        <v>12.9</v>
      </c>
      <c r="I6" s="396">
        <f>VLOOKUP($A6,'ANNEX 2_310 MUN ALFABÈTIC'!$A$4:$Q$313,10,0)</f>
        <v>37.034197209017023</v>
      </c>
      <c r="J6" s="397">
        <f>VLOOKUP($A6,'ANNEX 2_310 MUN ALFABÈTIC'!$A$4:$Q$313,11,0)</f>
        <v>68.617412254787041</v>
      </c>
      <c r="K6" s="398">
        <f>VLOOKUP($A6,'ANNEX 2_310 MUN ALFABÈTIC'!$A$4:$Q$313,12,0)</f>
        <v>82.239081748978663</v>
      </c>
      <c r="L6" s="398">
        <f>VLOOKUP($A6,'ANNEX 2_310 MUN ALFABÈTIC'!$A$4:$Q$313,13,0)</f>
        <v>80.976389529123864</v>
      </c>
      <c r="M6" s="399">
        <f>VLOOKUP($A6,'ANNEX 2_310 MUN ALFABÈTIC'!$A$4:$Q$313,14,0)</f>
        <v>98.92916125398807</v>
      </c>
      <c r="N6" s="398">
        <f>VLOOKUP($A6,'ANNEX 2_310 MUN ALFABÈTIC'!$A$4:$Q$313,15,0)</f>
        <v>82.947878352936883</v>
      </c>
      <c r="O6" s="400">
        <f>VLOOKUP($A6,'ANNEX 2_310 MUN ALFABÈTIC'!$A$4:$Q$313,16,0)</f>
        <v>66.341346917394816</v>
      </c>
      <c r="P6" s="401">
        <f>VLOOKUP($A6,'ANNEX 2_310 MUN ALFABÈTIC'!$A$4:$Q$313,17,0)</f>
        <v>81.55637225250149</v>
      </c>
      <c r="Q6" s="402">
        <f>VLOOKUP($A6,'ANNEX 2_310 MUN ALFABÈTIC'!$A$4:$R$313,18,0)</f>
        <v>310</v>
      </c>
    </row>
    <row r="7" spans="1:17" ht="15" customHeight="1" thickBot="1">
      <c r="A7" s="388" t="s">
        <v>482</v>
      </c>
      <c r="B7" s="389" t="s">
        <v>55</v>
      </c>
      <c r="C7" s="390">
        <f>VLOOKUP($A7,'ANNEX 2_310 MUN ALFABÈTIC'!$A$4:$Q$313,4,0)</f>
        <v>119195</v>
      </c>
      <c r="D7" s="391">
        <f>VLOOKUP($A7,'ANNEX 2_310 MUN ALFABÈTIC'!$A$4:$Q$313,5,0)</f>
        <v>12.087813135951899</v>
      </c>
      <c r="E7" s="392">
        <f>VLOOKUP($A7,'ANNEX 2_310 MUN ALFABÈTIC'!$A$4:$Q$313,6,0)</f>
        <v>11872</v>
      </c>
      <c r="F7" s="403">
        <f>VLOOKUP($A7,'ANNEX 2_310 MUN ALFABÈTIC'!$A$4:$Q$313,7,0)</f>
        <v>25.246470260093286</v>
      </c>
      <c r="G7" s="394">
        <f>VLOOKUP($A7,'ANNEX 2_310 MUN ALFABÈTIC'!$A$4:$Q$313,8,0)</f>
        <v>2.8214270732832754</v>
      </c>
      <c r="H7" s="395">
        <f>VLOOKUP($A7,'ANNEX 2_310 MUN ALFABÈTIC'!$A$4:$Q$313,9,0)</f>
        <v>20.7</v>
      </c>
      <c r="I7" s="396">
        <f>VLOOKUP($A7,'ANNEX 2_310 MUN ALFABÈTIC'!$A$4:$Q$313,10,0)</f>
        <v>38.337053571428569</v>
      </c>
      <c r="J7" s="397">
        <f>VLOOKUP($A7,'ANNEX 2_310 MUN ALFABÈTIC'!$A$4:$Q$313,11,0)</f>
        <v>79.112685952894566</v>
      </c>
      <c r="K7" s="398">
        <f>VLOOKUP($A7,'ANNEX 2_310 MUN ALFABÈTIC'!$A$4:$Q$313,12,0)</f>
        <v>77.982618092961232</v>
      </c>
      <c r="L7" s="398">
        <f>VLOOKUP($A7,'ANNEX 2_310 MUN ALFABÈTIC'!$A$4:$Q$313,13,0)</f>
        <v>91.389991082793429</v>
      </c>
      <c r="M7" s="399">
        <f>VLOOKUP($A7,'ANNEX 2_310 MUN ALFABÈTIC'!$A$4:$Q$313,14,0)</f>
        <v>102.86137528696585</v>
      </c>
      <c r="N7" s="398">
        <f>VLOOKUP($A7,'ANNEX 2_310 MUN ALFABÈTIC'!$A$4:$Q$313,15,0)</f>
        <v>51.692156075018644</v>
      </c>
      <c r="O7" s="400">
        <f>VLOOKUP($A7,'ANNEX 2_310 MUN ALFABÈTIC'!$A$4:$Q$313,16,0)</f>
        <v>64.086785393483254</v>
      </c>
      <c r="P7" s="401">
        <f>VLOOKUP($A7,'ANNEX 2_310 MUN ALFABÈTIC'!$A$4:$Q$313,17,0)</f>
        <v>81.925507803167633</v>
      </c>
      <c r="Q7" s="429">
        <f>VLOOKUP($A7,'ANNEX 2_310 MUN ALFABÈTIC'!$A$4:$R$313,18,0)</f>
        <v>309</v>
      </c>
    </row>
    <row r="8" spans="1:17" ht="15.75" customHeight="1" thickBot="1">
      <c r="A8" s="520" t="s">
        <v>1024</v>
      </c>
      <c r="B8" s="521"/>
      <c r="C8" s="522"/>
      <c r="D8" s="489">
        <f>VLOOKUP(A1,'ANNEX 3_COMARQUES ALFABÈTIC'!$A$4:$N$15,2,0)</f>
        <v>10.791774200216153</v>
      </c>
      <c r="E8" s="490">
        <f>VLOOKUP(A1,'ANNEX 3_COMARQUES ALFABÈTIC'!$A$4:$N$15,3,0)</f>
        <v>12866.930967038945</v>
      </c>
      <c r="F8" s="491">
        <f>VLOOKUP(A1,'ANNEX 3_COMARQUES ALFABÈTIC'!$A$4:$N$15,4,0)</f>
        <v>27.410921632994334</v>
      </c>
      <c r="G8" s="492">
        <f>VLOOKUP(A1,'ANNEX 3_COMARQUES ALFABÈTIC'!$A$4:$N$15,5,0)</f>
        <v>3.0138947355623471</v>
      </c>
      <c r="H8" s="493">
        <f>VLOOKUP(A1,'ANNEX 3_COMARQUES ALFABÈTIC'!$A$4:$N$15,6,0)</f>
        <v>17.754346910955459</v>
      </c>
      <c r="I8" s="494">
        <f>VLOOKUP(A1,'ANNEX 3_COMARQUES ALFABÈTIC'!$A$4:$N$15,7,0)</f>
        <v>31.35927803729113</v>
      </c>
      <c r="J8" s="495">
        <f>VLOOKUP($A$1,'ANNEX 3_COMARQUES ALFABÈTIC'!$A$4:$N$15,8,0)</f>
        <v>93.978503174074277</v>
      </c>
      <c r="K8" s="496">
        <f>VLOOKUP($A$1,'ANNEX 3_COMARQUES ALFABÈTIC'!$A$4:$N$15,9,0)</f>
        <v>85.266274797002069</v>
      </c>
      <c r="L8" s="496">
        <f>VLOOKUP($A$1,'ANNEX 3_COMARQUES ALFABÈTIC'!$A$4:$N$15,10,0)</f>
        <v>84.066688950642373</v>
      </c>
      <c r="M8" s="497">
        <f>VLOOKUP($A$1,'ANNEX 3_COMARQUES ALFABÈTIC'!$A$4:$N$15,11,0)</f>
        <v>95.959680291944167</v>
      </c>
      <c r="N8" s="496">
        <f>VLOOKUP($A$1,'ANNEX 3_COMARQUES ALFABÈTIC'!$A$4:$N$15,12,0)</f>
        <v>60.121470962575209</v>
      </c>
      <c r="O8" s="498">
        <f>VLOOKUP($A$1,'ANNEX 3_COMARQUES ALFABÈTIC'!$A$4:$N$15,13,0)</f>
        <v>96.461252432910882</v>
      </c>
      <c r="P8" s="499">
        <f>VLOOKUP($A$1,'ANNEX 3_COMARQUES ALFABÈTIC'!$A$4:$N$15,14,0)</f>
        <v>79.238215137185733</v>
      </c>
      <c r="Q8" s="439"/>
    </row>
    <row r="9" spans="1:17" ht="15.75" customHeight="1" thickBot="1">
      <c r="A9" s="520" t="s">
        <v>1033</v>
      </c>
      <c r="B9" s="521"/>
      <c r="C9" s="522"/>
      <c r="D9" s="458">
        <f>'ANNEX 2_310 MUN ALFABÈTIC'!$E$314</f>
        <v>9.5629936448183628</v>
      </c>
      <c r="E9" s="459">
        <f>'ANNEX 2_310 MUN ALFABÈTIC'!$F$314</f>
        <v>15223.905391131739</v>
      </c>
      <c r="F9" s="460">
        <f>'ANNEX 2_310 MUN ALFABÈTIC'!$G$314</f>
        <v>23.072746919419348</v>
      </c>
      <c r="G9" s="461">
        <f>'ANNEX 2_310 MUN ALFABÈTIC'!$H$314</f>
        <v>2.9021586902979668</v>
      </c>
      <c r="H9" s="462">
        <f>'ANNEX 2_310 MUN ALFABÈTIC'!$I$314</f>
        <v>10.700276307528855</v>
      </c>
      <c r="I9" s="463">
        <f>'ANNEX 2_310 MUN ALFABÈTIC'!$J$314</f>
        <v>24.574152050227696</v>
      </c>
      <c r="J9" s="500">
        <v>100</v>
      </c>
      <c r="K9" s="501">
        <v>100</v>
      </c>
      <c r="L9" s="501">
        <v>100</v>
      </c>
      <c r="M9" s="502">
        <v>100</v>
      </c>
      <c r="N9" s="501">
        <v>100</v>
      </c>
      <c r="O9" s="503">
        <v>100</v>
      </c>
      <c r="P9" s="504">
        <v>100</v>
      </c>
      <c r="Q9" s="439"/>
    </row>
    <row r="10" spans="1:17" ht="9" customHeight="1">
      <c r="A10" s="507"/>
      <c r="B10" s="464"/>
      <c r="C10" s="508"/>
      <c r="D10" s="465"/>
      <c r="E10" s="466"/>
      <c r="F10" s="467"/>
      <c r="G10" s="468"/>
      <c r="H10" s="465"/>
      <c r="I10" s="469"/>
      <c r="J10" s="436"/>
      <c r="K10" s="436"/>
      <c r="L10" s="436"/>
      <c r="M10" s="437"/>
      <c r="N10" s="436"/>
      <c r="O10" s="437"/>
      <c r="P10" s="438"/>
      <c r="Q10" s="439"/>
    </row>
    <row r="11" spans="1:17" ht="30" customHeight="1">
      <c r="A11" s="527" t="s">
        <v>1044</v>
      </c>
      <c r="B11" s="527"/>
      <c r="C11" s="527"/>
      <c r="D11" s="527"/>
      <c r="E11" s="527"/>
      <c r="F11" s="527"/>
      <c r="G11" s="527"/>
      <c r="H11" s="527"/>
      <c r="I11" s="527"/>
      <c r="J11" s="527"/>
      <c r="K11" s="527"/>
      <c r="L11" s="527"/>
      <c r="M11" s="527"/>
      <c r="N11" s="527"/>
      <c r="O11" s="527"/>
      <c r="P11" s="527"/>
      <c r="Q11" s="527"/>
    </row>
    <row r="12" spans="1:17" ht="15.75" customHeight="1">
      <c r="B12" s="464"/>
      <c r="C12" s="508"/>
      <c r="D12" s="465"/>
      <c r="E12" s="466"/>
      <c r="F12" s="467"/>
      <c r="G12" s="468"/>
      <c r="H12" s="465"/>
      <c r="I12" s="469"/>
      <c r="J12" s="436"/>
      <c r="K12" s="436"/>
      <c r="L12" s="436"/>
      <c r="M12" s="437"/>
      <c r="N12" s="436"/>
      <c r="O12" s="437"/>
      <c r="P12" s="438"/>
      <c r="Q12" s="439"/>
    </row>
    <row r="13" spans="1:17" ht="15.75" customHeight="1">
      <c r="A13" s="507"/>
      <c r="B13" s="464"/>
      <c r="C13" s="508"/>
      <c r="D13" s="465"/>
      <c r="E13" s="466"/>
      <c r="F13" s="467"/>
      <c r="G13" s="468"/>
      <c r="H13" s="465"/>
      <c r="I13" s="469"/>
      <c r="J13" s="436"/>
      <c r="K13" s="436"/>
      <c r="L13" s="436"/>
      <c r="M13" s="437"/>
      <c r="N13" s="436"/>
      <c r="O13" s="437"/>
      <c r="P13" s="438"/>
      <c r="Q13" s="439"/>
    </row>
    <row r="14" spans="1:17" ht="15.75" customHeight="1">
      <c r="A14" s="507"/>
      <c r="B14" s="464"/>
      <c r="C14" s="508"/>
      <c r="D14" s="465"/>
      <c r="E14" s="466"/>
      <c r="F14" s="467"/>
      <c r="G14" s="468"/>
      <c r="H14" s="465"/>
      <c r="I14" s="469"/>
      <c r="J14" s="436"/>
      <c r="K14" s="436"/>
      <c r="L14" s="436"/>
      <c r="M14" s="437"/>
      <c r="N14" s="436"/>
      <c r="O14" s="437"/>
      <c r="P14" s="438"/>
      <c r="Q14" s="439"/>
    </row>
    <row r="15" spans="1:17" ht="15" customHeight="1">
      <c r="A15" s="509"/>
      <c r="D15" s="470"/>
      <c r="E15" s="470"/>
      <c r="F15" s="470"/>
      <c r="G15" s="470"/>
      <c r="H15" s="470"/>
      <c r="I15" s="470"/>
    </row>
    <row r="16" spans="1:17" ht="15" customHeight="1">
      <c r="A16" s="509"/>
    </row>
    <row r="17" spans="1:16" ht="15" customHeight="1">
      <c r="A17" s="509"/>
    </row>
    <row r="18" spans="1:16">
      <c r="D18" s="362"/>
      <c r="E18" s="362"/>
      <c r="F18" s="362"/>
      <c r="G18" s="362"/>
      <c r="H18" s="362"/>
      <c r="I18" s="362"/>
      <c r="M18" s="362"/>
      <c r="O18" s="362"/>
      <c r="P18" s="362"/>
    </row>
    <row r="19" spans="1:16">
      <c r="C19" s="510"/>
      <c r="F19" s="362"/>
    </row>
  </sheetData>
  <mergeCells count="5">
    <mergeCell ref="D2:I2"/>
    <mergeCell ref="A8:C8"/>
    <mergeCell ref="A9:C9"/>
    <mergeCell ref="A11:Q11"/>
    <mergeCell ref="J2:Q2"/>
  </mergeCells>
  <conditionalFormatting sqref="J4:P7">
    <cfRule type="cellIs" dxfId="175" priority="40" operator="greaterThanOrEqual">
      <formula>110</formula>
    </cfRule>
    <cfRule type="cellIs" dxfId="174" priority="41" operator="between">
      <formula>100.0001</formula>
      <formula>110</formula>
    </cfRule>
    <cfRule type="cellIs" dxfId="173" priority="42" operator="between">
      <formula>90.0001</formula>
      <formula>100</formula>
    </cfRule>
    <cfRule type="cellIs" dxfId="172" priority="43" operator="lessThanOrEqual">
      <formula>90</formula>
    </cfRule>
  </conditionalFormatting>
  <pageMargins left="0.23622047244094491" right="0.23622047244094491" top="0.55118110236220474" bottom="0.55118110236220474" header="0.31496062992125984" footer="0.31496062992125984"/>
  <pageSetup paperSize="8" scale="86" fitToHeight="5" orientation="landscape" r:id="rId1"/>
  <headerFooter>
    <oddHeader>&amp;L&amp;"Arial Rounded MT Bold,Negreta"&amp;16&amp;K08-018Annex 4: Valor dels municipis a l'Índex de vulnerabilitat social (per comarques). 2023</oddHeader>
    <oddFooter>&amp;L&amp;"Segoe UI,Normal"Els municipis apareixen per ordre alfabètic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  <pageSetUpPr fitToPage="1"/>
  </sheetPr>
  <dimension ref="A1:Q45"/>
  <sheetViews>
    <sheetView zoomScale="85" zoomScaleNormal="85" workbookViewId="0">
      <pane xSplit="3" ySplit="3" topLeftCell="D4" activePane="bottomRight" state="frozen"/>
      <selection activeCell="D14" sqref="D14"/>
      <selection pane="topRight" activeCell="D14" sqref="D14"/>
      <selection pane="bottomLeft" activeCell="D14" sqref="D14"/>
      <selection pane="bottomRight" activeCell="B47" sqref="B47"/>
    </sheetView>
  </sheetViews>
  <sheetFormatPr defaultColWidth="9.1796875" defaultRowHeight="13.5"/>
  <cols>
    <col min="1" max="1" width="11.7265625" style="361" customWidth="1"/>
    <col min="2" max="2" width="33.453125" style="362" customWidth="1"/>
    <col min="3" max="3" width="11" style="362" customWidth="1"/>
    <col min="4" max="5" width="13" style="446" customWidth="1"/>
    <col min="6" max="6" width="14.26953125" style="446" customWidth="1"/>
    <col min="7" max="7" width="13" style="447" customWidth="1"/>
    <col min="8" max="8" width="13" style="446" customWidth="1"/>
    <col min="9" max="9" width="14" style="446" customWidth="1"/>
    <col min="10" max="11" width="13.1796875" style="362" customWidth="1"/>
    <col min="12" max="12" width="14.26953125" style="362" customWidth="1"/>
    <col min="13" max="13" width="13.1796875" style="448" customWidth="1"/>
    <col min="14" max="14" width="13.1796875" style="362" customWidth="1"/>
    <col min="15" max="15" width="13.453125" style="448" customWidth="1"/>
    <col min="16" max="16" width="15.36328125" style="448" customWidth="1"/>
    <col min="17" max="17" width="7.7265625" style="362" customWidth="1"/>
    <col min="18" max="16384" width="9.1796875" style="362"/>
  </cols>
  <sheetData>
    <row r="1" spans="1:17" ht="31.5" customHeight="1" thickBot="1">
      <c r="A1" s="472" t="s">
        <v>638</v>
      </c>
    </row>
    <row r="2" spans="1:17" ht="15.75" customHeight="1" thickBot="1">
      <c r="D2" s="518" t="s">
        <v>1017</v>
      </c>
      <c r="E2" s="519"/>
      <c r="F2" s="519"/>
      <c r="G2" s="519"/>
      <c r="H2" s="519"/>
      <c r="I2" s="519"/>
      <c r="J2" s="524" t="s">
        <v>1035</v>
      </c>
      <c r="K2" s="525"/>
      <c r="L2" s="525"/>
      <c r="M2" s="525"/>
      <c r="N2" s="525"/>
      <c r="O2" s="525"/>
      <c r="P2" s="525"/>
      <c r="Q2" s="525"/>
    </row>
    <row r="3" spans="1:17" ht="83" customHeight="1" thickBot="1">
      <c r="A3" s="363" t="s">
        <v>57</v>
      </c>
      <c r="B3" s="364" t="s">
        <v>1018</v>
      </c>
      <c r="C3" s="365" t="s">
        <v>644</v>
      </c>
      <c r="D3" s="366" t="s">
        <v>2</v>
      </c>
      <c r="E3" s="367" t="s">
        <v>1045</v>
      </c>
      <c r="F3" s="367" t="s">
        <v>1047</v>
      </c>
      <c r="G3" s="368" t="s">
        <v>1038</v>
      </c>
      <c r="H3" s="367" t="s">
        <v>1039</v>
      </c>
      <c r="I3" s="367" t="s">
        <v>1040</v>
      </c>
      <c r="J3" s="369" t="s">
        <v>1034</v>
      </c>
      <c r="K3" s="370" t="s">
        <v>1046</v>
      </c>
      <c r="L3" s="370" t="s">
        <v>1048</v>
      </c>
      <c r="M3" s="371" t="s">
        <v>1041</v>
      </c>
      <c r="N3" s="370" t="s">
        <v>1042</v>
      </c>
      <c r="O3" s="372" t="s">
        <v>1043</v>
      </c>
      <c r="P3" s="374" t="s">
        <v>1028</v>
      </c>
      <c r="Q3" s="374" t="s">
        <v>1016</v>
      </c>
    </row>
    <row r="4" spans="1:17" ht="15" customHeight="1">
      <c r="A4" s="388" t="s">
        <v>77</v>
      </c>
      <c r="B4" s="389" t="s">
        <v>78</v>
      </c>
      <c r="C4" s="390">
        <f>VLOOKUP($A4,'ANNEX 2_310 MUN ALFABÈTIC'!$A$4:$Q$313,4,0)</f>
        <v>2249</v>
      </c>
      <c r="D4" s="391">
        <f>VLOOKUP($A4,'ANNEX 2_310 MUN ALFABÈTIC'!$A$4:$Q$313,5,0)</f>
        <v>6.0494958753437205</v>
      </c>
      <c r="E4" s="392">
        <f>VLOOKUP($A4,'ANNEX 2_310 MUN ALFABÈTIC'!$A$4:$Q$313,6,0)</f>
        <v>15853</v>
      </c>
      <c r="F4" s="403">
        <f>VLOOKUP($A4,'ANNEX 2_310 MUN ALFABÈTIC'!$A$4:$Q$313,7,0)</f>
        <v>14.4559585492228</v>
      </c>
      <c r="G4" s="394">
        <f>VLOOKUP($A4,'ANNEX 2_310 MUN ALFABÈTIC'!$A$4:$Q$313,8,0)</f>
        <v>4.4908848377056474</v>
      </c>
      <c r="H4" s="395">
        <f>VLOOKUP($A4,'ANNEX 2_310 MUN ALFABÈTIC'!$A$4:$Q$313,9,0)</f>
        <v>3.7</v>
      </c>
      <c r="I4" s="396">
        <f>VLOOKUP($A4,'ANNEX 2_310 MUN ALFABÈTIC'!$A$4:$Q$313,10,0)</f>
        <v>12.025316455696203</v>
      </c>
      <c r="J4" s="397">
        <f>VLOOKUP($A4,'ANNEX 2_310 MUN ALFABÈTIC'!$A$4:$Q$313,11,0)</f>
        <v>158.07918282570964</v>
      </c>
      <c r="K4" s="398">
        <f>VLOOKUP($A4,'ANNEX 2_310 MUN ALFABÈTIC'!$A$4:$Q$313,12,0)</f>
        <v>104.13228138710532</v>
      </c>
      <c r="L4" s="398">
        <f>VLOOKUP($A4,'ANNEX 2_310 MUN ALFABÈTIC'!$A$4:$Q$313,13,0)</f>
        <v>159.60717403039192</v>
      </c>
      <c r="M4" s="399">
        <f>VLOOKUP($A4,'ANNEX 2_310 MUN ALFABÈTIC'!$A$4:$Q$313,14,0)</f>
        <v>64.623315786931954</v>
      </c>
      <c r="N4" s="398">
        <f>VLOOKUP($A4,'ANNEX 2_310 MUN ALFABÈTIC'!$A$4:$Q$313,15,0)</f>
        <v>289.19665696023941</v>
      </c>
      <c r="O4" s="400">
        <f>VLOOKUP($A4,'ANNEX 2_310 MUN ALFABÈTIC'!$A$4:$Q$313,16,0)</f>
        <v>204.31050890862994</v>
      </c>
      <c r="P4" s="401">
        <f>VLOOKUP($A4,'ANNEX 2_310 MUN ALFABÈTIC'!$A$4:$Q$313,17,0)</f>
        <v>103.93836497250848</v>
      </c>
      <c r="Q4" s="402">
        <f>VLOOKUP($A4,'ANNEX 2_310 MUN ALFABÈTIC'!$A$4:$R$313,18,0)</f>
        <v>80</v>
      </c>
    </row>
    <row r="5" spans="1:17" ht="15" customHeight="1">
      <c r="A5" s="406" t="s">
        <v>86</v>
      </c>
      <c r="B5" s="407" t="s">
        <v>87</v>
      </c>
      <c r="C5" s="390">
        <f>VLOOKUP($A5,'ANNEX 2_310 MUN ALFABÈTIC'!$A$4:$Q$313,4,0)</f>
        <v>2147</v>
      </c>
      <c r="D5" s="391">
        <f>VLOOKUP($A5,'ANNEX 2_310 MUN ALFABÈTIC'!$A$4:$Q$313,5,0)</f>
        <v>8.1419624217119004</v>
      </c>
      <c r="E5" s="392">
        <f>VLOOKUP($A5,'ANNEX 2_310 MUN ALFABÈTIC'!$A$4:$Q$313,6,0)</f>
        <v>16566</v>
      </c>
      <c r="F5" s="403">
        <f>VLOOKUP($A5,'ANNEX 2_310 MUN ALFABÈTIC'!$A$4:$Q$313,7,0)</f>
        <v>16.028207956010498</v>
      </c>
      <c r="G5" s="394">
        <f>VLOOKUP($A5,'ANNEX 2_310 MUN ALFABÈTIC'!$A$4:$Q$313,8,0)</f>
        <v>5.9618071727992552</v>
      </c>
      <c r="H5" s="395">
        <f>VLOOKUP($A5,'ANNEX 2_310 MUN ALFABÈTIC'!$A$4:$Q$313,9,0)</f>
        <v>3.1</v>
      </c>
      <c r="I5" s="396">
        <f>VLOOKUP($A5,'ANNEX 2_310 MUN ALFABÈTIC'!$A$4:$Q$313,10,0)</f>
        <v>12.582781456953644</v>
      </c>
      <c r="J5" s="397">
        <f>VLOOKUP($A5,'ANNEX 2_310 MUN ALFABÈTIC'!$A$4:$Q$313,11,0)</f>
        <v>117.45317835558963</v>
      </c>
      <c r="K5" s="398">
        <f>VLOOKUP($A5,'ANNEX 2_310 MUN ALFABÈTIC'!$A$4:$Q$313,12,0)</f>
        <v>108.81570513207512</v>
      </c>
      <c r="L5" s="398">
        <f>VLOOKUP($A5,'ANNEX 2_310 MUN ALFABÈTIC'!$A$4:$Q$313,13,0)</f>
        <v>143.95088323499812</v>
      </c>
      <c r="M5" s="399">
        <f>VLOOKUP($A5,'ANNEX 2_310 MUN ALFABÈTIC'!$A$4:$Q$313,14,0)</f>
        <v>48.6791774067948</v>
      </c>
      <c r="N5" s="398">
        <f>VLOOKUP($A5,'ANNEX 2_310 MUN ALFABÈTIC'!$A$4:$Q$313,15,0)</f>
        <v>345.17020346867287</v>
      </c>
      <c r="O5" s="400">
        <f>VLOOKUP($A5,'ANNEX 2_310 MUN ALFABÈTIC'!$A$4:$Q$313,16,0)</f>
        <v>195.25877750128555</v>
      </c>
      <c r="P5" s="401">
        <f>VLOOKUP($A5,'ANNEX 2_310 MUN ALFABÈTIC'!$A$4:$Q$313,17,0)</f>
        <v>100.77090994022473</v>
      </c>
      <c r="Q5" s="402">
        <f>VLOOKUP($A5,'ANNEX 2_310 MUN ALFABÈTIC'!$A$4:$R$313,18,0)</f>
        <v>112</v>
      </c>
    </row>
    <row r="6" spans="1:17" ht="15" customHeight="1">
      <c r="A6" s="388" t="s">
        <v>96</v>
      </c>
      <c r="B6" s="389" t="s">
        <v>97</v>
      </c>
      <c r="C6" s="390">
        <f>VLOOKUP($A6,'ANNEX 2_310 MUN ALFABÈTIC'!$A$4:$Q$313,4,0)</f>
        <v>16994</v>
      </c>
      <c r="D6" s="391">
        <f>VLOOKUP($A6,'ANNEX 2_310 MUN ALFABÈTIC'!$A$4:$Q$313,5,0)</f>
        <v>11.376919940193</v>
      </c>
      <c r="E6" s="392">
        <f>VLOOKUP($A6,'ANNEX 2_310 MUN ALFABÈTIC'!$A$4:$Q$313,6,0)</f>
        <v>14636</v>
      </c>
      <c r="F6" s="403">
        <f>VLOOKUP($A6,'ANNEX 2_310 MUN ALFABÈTIC'!$A$4:$Q$313,7,0)</f>
        <v>15.253286203821299</v>
      </c>
      <c r="G6" s="394">
        <f>VLOOKUP($A6,'ANNEX 2_310 MUN ALFABÈTIC'!$A$4:$Q$313,8,0)</f>
        <v>4.7251971283982588</v>
      </c>
      <c r="H6" s="395">
        <f>VLOOKUP($A6,'ANNEX 2_310 MUN ALFABÈTIC'!$A$4:$Q$313,9,0)</f>
        <v>13.1</v>
      </c>
      <c r="I6" s="396">
        <f>VLOOKUP($A6,'ANNEX 2_310 MUN ALFABÈTIC'!$A$4:$Q$313,10,0)</f>
        <v>29.969765684051396</v>
      </c>
      <c r="J6" s="397">
        <f>VLOOKUP($A6,'ANNEX 2_310 MUN ALFABÈTIC'!$A$4:$Q$313,11,0)</f>
        <v>84.056086314132358</v>
      </c>
      <c r="K6" s="398">
        <f>VLOOKUP($A6,'ANNEX 2_310 MUN ALFABÈTIC'!$A$4:$Q$313,12,0)</f>
        <v>96.138274798566428</v>
      </c>
      <c r="L6" s="398">
        <f>VLOOKUP($A6,'ANNEX 2_310 MUN ALFABÈTIC'!$A$4:$Q$313,13,0)</f>
        <v>151.26410539414843</v>
      </c>
      <c r="M6" s="399">
        <f>VLOOKUP($A6,'ANNEX 2_310 MUN ALFABÈTIC'!$A$4:$Q$313,14,0)</f>
        <v>61.418785532906156</v>
      </c>
      <c r="N6" s="398">
        <f>VLOOKUP($A6,'ANNEX 2_310 MUN ALFABÈTIC'!$A$4:$Q$313,15,0)</f>
        <v>81.681498530754652</v>
      </c>
      <c r="O6" s="400">
        <f>VLOOKUP($A6,'ANNEX 2_310 MUN ALFABÈTIC'!$A$4:$Q$313,16,0)</f>
        <v>81.979237033476963</v>
      </c>
      <c r="P6" s="401">
        <f>VLOOKUP($A6,'ANNEX 2_310 MUN ALFABÈTIC'!$A$4:$Q$313,17,0)</f>
        <v>90.535899627461177</v>
      </c>
      <c r="Q6" s="402">
        <f>VLOOKUP($A6,'ANNEX 2_310 MUN ALFABÈTIC'!$A$4:$R$313,18,0)</f>
        <v>266</v>
      </c>
    </row>
    <row r="7" spans="1:17" ht="15" customHeight="1">
      <c r="A7" s="408" t="s">
        <v>100</v>
      </c>
      <c r="B7" s="409" t="s">
        <v>101</v>
      </c>
      <c r="C7" s="410">
        <f>VLOOKUP($A7,'ANNEX 2_310 MUN ALFABÈTIC'!$A$4:$Q$313,4,0)</f>
        <v>439</v>
      </c>
      <c r="D7" s="391">
        <f>VLOOKUP($A7,'ANNEX 2_310 MUN ALFABÈTIC'!$A$4:$Q$313,5,0)</f>
        <v>6.7796610169491496</v>
      </c>
      <c r="E7" s="392">
        <f>VLOOKUP($A7,'ANNEX 2_310 MUN ALFABÈTIC'!$A$4:$Q$313,6,0)</f>
        <v>14719</v>
      </c>
      <c r="F7" s="393">
        <f>VLOOKUP($A7,'ANNEX 2_310 MUN ALFABÈTIC'!$A$4:$Q$313,7,0)</f>
        <v>11.196709838329195</v>
      </c>
      <c r="G7" s="394">
        <f>VLOOKUP($A7,'ANNEX 2_310 MUN ALFABÈTIC'!$A$4:$Q$313,8,0)</f>
        <v>6.1503416856492032</v>
      </c>
      <c r="H7" s="395">
        <f>VLOOKUP($A7,'ANNEX 2_310 MUN ALFABÈTIC'!$A$4:$Q$313,9,0)</f>
        <v>7.9</v>
      </c>
      <c r="I7" s="396">
        <f>VLOOKUP($A7,'ANNEX 2_310 MUN ALFABÈTIC'!$A$4:$Q$313,10,0)</f>
        <v>22.554158548492264</v>
      </c>
      <c r="J7" s="397">
        <f>VLOOKUP($A7,'ANNEX 2_310 MUN ALFABÈTIC'!$A$4:$Q$313,11,0)</f>
        <v>141.05415626107091</v>
      </c>
      <c r="K7" s="398">
        <f>VLOOKUP($A7,'ANNEX 2_310 MUN ALFABÈTIC'!$A$4:$Q$313,12,0)</f>
        <v>96.683469989074837</v>
      </c>
      <c r="L7" s="398">
        <f>VLOOKUP($A7,'ANNEX 2_310 MUN ALFABÈTIC'!$A$4:$Q$313,13,0)</f>
        <v>206.06720413916105</v>
      </c>
      <c r="M7" s="399">
        <f>VLOOKUP($A7,'ANNEX 2_310 MUN ALFABÈTIC'!$A$4:$Q$313,14,0)</f>
        <v>47.186950557066943</v>
      </c>
      <c r="N7" s="398">
        <f>VLOOKUP($A7,'ANNEX 2_310 MUN ALFABÈTIC'!$A$4:$Q$313,15,0)</f>
        <v>135.44653553833999</v>
      </c>
      <c r="O7" s="400">
        <f>VLOOKUP($A7,'ANNEX 2_310 MUN ALFABÈTIC'!$A$4:$Q$313,16,0)</f>
        <v>108.93328250611486</v>
      </c>
      <c r="P7" s="401">
        <f>VLOOKUP($A7,'ANNEX 2_310 MUN ALFABÈTIC'!$A$4:$Q$313,17,0)</f>
        <v>98.700644071524877</v>
      </c>
      <c r="Q7" s="402">
        <f>VLOOKUP($A7,'ANNEX 2_310 MUN ALFABÈTIC'!$A$4:$R$313,18,0)</f>
        <v>137</v>
      </c>
    </row>
    <row r="8" spans="1:17" ht="15" customHeight="1">
      <c r="A8" s="388" t="s">
        <v>138</v>
      </c>
      <c r="B8" s="389" t="s">
        <v>139</v>
      </c>
      <c r="C8" s="390">
        <f>VLOOKUP($A8,'ANNEX 2_310 MUN ALFABÈTIC'!$A$4:$Q$313,4,0)</f>
        <v>88</v>
      </c>
      <c r="D8" s="391">
        <f>VLOOKUP($A8,'ANNEX 2_310 MUN ALFABÈTIC'!$A$4:$Q$313,5,0)</f>
        <v>1.9607843137254901</v>
      </c>
      <c r="E8" s="392">
        <f>VLOOKUP($A8,'ANNEX 2_310 MUN ALFABÈTIC'!$A$4:$Q$313,6,0)</f>
        <v>17217</v>
      </c>
      <c r="F8" s="393">
        <f>VLOOKUP($A8,'ANNEX 2_310 MUN ALFABÈTIC'!$A$4:$Q$313,7,0)</f>
        <v>14.335838038717894</v>
      </c>
      <c r="G8" s="394">
        <f>VLOOKUP($A8,'ANNEX 2_310 MUN ALFABÈTIC'!$A$4:$Q$313,8,0)</f>
        <v>2.2727272727272729</v>
      </c>
      <c r="H8" s="395">
        <f>VLOOKUP($A8,'ANNEX 2_310 MUN ALFABÈTIC'!$A$4:$Q$313,9,0)</f>
        <v>0</v>
      </c>
      <c r="I8" s="396">
        <f>VLOOKUP($A8,'ANNEX 2_310 MUN ALFABÈTIC'!$A$4:$Q$313,10,0)</f>
        <v>22.554158548492264</v>
      </c>
      <c r="J8" s="397">
        <f>VLOOKUP($A8,'ANNEX 2_310 MUN ALFABÈTIC'!$A$4:$Q$313,11,0)</f>
        <v>487.71267588573653</v>
      </c>
      <c r="K8" s="398">
        <f>VLOOKUP($A8,'ANNEX 2_310 MUN ALFABÈTIC'!$A$4:$Q$313,12,0)</f>
        <v>113.09187463835188</v>
      </c>
      <c r="L8" s="398">
        <f>VLOOKUP($A8,'ANNEX 2_310 MUN ALFABÈTIC'!$A$4:$Q$313,13,0)</f>
        <v>160.94452837082156</v>
      </c>
      <c r="M8" s="399">
        <f>VLOOKUP($A8,'ANNEX 2_310 MUN ALFABÈTIC'!$A$4:$Q$313,14,0)</f>
        <v>127.69498237311053</v>
      </c>
      <c r="N8" s="398">
        <f>VLOOKUP($A8,'ANNEX 2_310 MUN ALFABÈTIC'!$A$4:$Q$313,15,0)</f>
        <v>3567</v>
      </c>
      <c r="O8" s="400">
        <f>VLOOKUP($A8,'ANNEX 2_310 MUN ALFABÈTIC'!$A$4:$Q$313,16,0)</f>
        <v>108.93328250611486</v>
      </c>
      <c r="P8" s="401">
        <f>VLOOKUP($A8,'ANNEX 2_310 MUN ALFABÈTIC'!$A$4:$Q$313,17,0)</f>
        <v>130.21127461535733</v>
      </c>
      <c r="Q8" s="402">
        <f>VLOOKUP($A8,'ANNEX 2_310 MUN ALFABÈTIC'!$A$4:$R$313,18,0)</f>
        <v>6</v>
      </c>
    </row>
    <row r="9" spans="1:17" ht="15" customHeight="1">
      <c r="A9" s="388" t="s">
        <v>145</v>
      </c>
      <c r="B9" s="389" t="s">
        <v>146</v>
      </c>
      <c r="C9" s="390">
        <f>VLOOKUP($A9,'ANNEX 2_310 MUN ALFABÈTIC'!$A$4:$Q$313,4,0)</f>
        <v>1638</v>
      </c>
      <c r="D9" s="391">
        <f>VLOOKUP($A9,'ANNEX 2_310 MUN ALFABÈTIC'!$A$4:$Q$313,5,0)</f>
        <v>9.7222222222222197</v>
      </c>
      <c r="E9" s="392">
        <f>VLOOKUP($A9,'ANNEX 2_310 MUN ALFABÈTIC'!$A$4:$Q$313,6,0)</f>
        <v>15124</v>
      </c>
      <c r="F9" s="403">
        <f>VLOOKUP($A9,'ANNEX 2_310 MUN ALFABÈTIC'!$A$4:$Q$313,7,0)</f>
        <v>15.366364270760641</v>
      </c>
      <c r="G9" s="394">
        <f>VLOOKUP($A9,'ANNEX 2_310 MUN ALFABÈTIC'!$A$4:$Q$313,8,0)</f>
        <v>6.0439560439560438</v>
      </c>
      <c r="H9" s="395">
        <f>VLOOKUP($A9,'ANNEX 2_310 MUN ALFABÈTIC'!$A$4:$Q$313,9,0)</f>
        <v>4.0999999999999996</v>
      </c>
      <c r="I9" s="396">
        <f>VLOOKUP($A9,'ANNEX 2_310 MUN ALFABÈTIC'!$A$4:$Q$313,10,0)</f>
        <v>20.418848167539267</v>
      </c>
      <c r="J9" s="397">
        <f>VLOOKUP($A9,'ANNEX 2_310 MUN ALFABÈTIC'!$A$4:$Q$313,11,0)</f>
        <v>98.362220346703182</v>
      </c>
      <c r="K9" s="398">
        <f>VLOOKUP($A9,'ANNEX 2_310 MUN ALFABÈTIC'!$A$4:$Q$313,12,0)</f>
        <v>99.343759774085726</v>
      </c>
      <c r="L9" s="398">
        <f>VLOOKUP($A9,'ANNEX 2_310 MUN ALFABÈTIC'!$A$4:$Q$313,13,0)</f>
        <v>150.15098245017225</v>
      </c>
      <c r="M9" s="399">
        <f>VLOOKUP($A9,'ANNEX 2_310 MUN ALFABÈTIC'!$A$4:$Q$313,14,0)</f>
        <v>48.01753469402091</v>
      </c>
      <c r="N9" s="398">
        <f>VLOOKUP($A9,'ANNEX 2_310 MUN ALFABÈTIC'!$A$4:$Q$313,15,0)</f>
        <v>260.98234896411856</v>
      </c>
      <c r="O9" s="400">
        <f>VLOOKUP($A9,'ANNEX 2_310 MUN ALFABÈTIC'!$A$4:$Q$313,16,0)</f>
        <v>120.32503031960697</v>
      </c>
      <c r="P9" s="401">
        <f>VLOOKUP($A9,'ANNEX 2_310 MUN ALFABÈTIC'!$A$4:$Q$313,17,0)</f>
        <v>93.707432419047137</v>
      </c>
      <c r="Q9" s="402">
        <f>VLOOKUP($A9,'ANNEX 2_310 MUN ALFABÈTIC'!$A$4:$R$313,18,0)</f>
        <v>208</v>
      </c>
    </row>
    <row r="10" spans="1:17" ht="15" customHeight="1">
      <c r="A10" s="388" t="s">
        <v>160</v>
      </c>
      <c r="B10" s="389" t="s">
        <v>161</v>
      </c>
      <c r="C10" s="390">
        <f>VLOOKUP($A10,'ANNEX 2_310 MUN ALFABÈTIC'!$A$4:$Q$313,4,0)</f>
        <v>69</v>
      </c>
      <c r="D10" s="391">
        <f>VLOOKUP($A10,'ANNEX 2_310 MUN ALFABÈTIC'!$A$4:$Q$313,5,0)</f>
        <v>2.7777777777777799</v>
      </c>
      <c r="E10" s="392">
        <f>VLOOKUP($A10,'ANNEX 2_310 MUN ALFABÈTIC'!$A$4:$Q$313,6,0)</f>
        <v>17217</v>
      </c>
      <c r="F10" s="393">
        <f>VLOOKUP($A10,'ANNEX 2_310 MUN ALFABÈTIC'!$A$4:$Q$313,7,0)</f>
        <v>14.335838038717894</v>
      </c>
      <c r="G10" s="394">
        <f>VLOOKUP($A10,'ANNEX 2_310 MUN ALFABÈTIC'!$A$4:$Q$313,8,0)</f>
        <v>0</v>
      </c>
      <c r="H10" s="395">
        <f>VLOOKUP($A10,'ANNEX 2_310 MUN ALFABÈTIC'!$A$4:$Q$313,9,0)</f>
        <v>0</v>
      </c>
      <c r="I10" s="396">
        <f>VLOOKUP($A10,'ANNEX 2_310 MUN ALFABÈTIC'!$A$4:$Q$313,10,0)</f>
        <v>22.554158548492264</v>
      </c>
      <c r="J10" s="397">
        <f>VLOOKUP($A10,'ANNEX 2_310 MUN ALFABÈTIC'!$A$4:$Q$313,11,0)</f>
        <v>344.26777121346078</v>
      </c>
      <c r="K10" s="398">
        <f>VLOOKUP($A10,'ANNEX 2_310 MUN ALFABÈTIC'!$A$4:$Q$313,12,0)</f>
        <v>113.09187463835188</v>
      </c>
      <c r="L10" s="398">
        <f>VLOOKUP($A10,'ANNEX 2_310 MUN ALFABÈTIC'!$A$4:$Q$313,13,0)</f>
        <v>160.94452837082156</v>
      </c>
      <c r="M10" s="399">
        <f>VLOOKUP($A10,'ANNEX 2_310 MUN ALFABÈTIC'!$A$4:$Q$313,14,0)</f>
        <v>330</v>
      </c>
      <c r="N10" s="398">
        <f>VLOOKUP($A10,'ANNEX 2_310 MUN ALFABÈTIC'!$A$4:$Q$313,15,0)</f>
        <v>3567</v>
      </c>
      <c r="O10" s="400">
        <f>VLOOKUP($A10,'ANNEX 2_310 MUN ALFABÈTIC'!$A$4:$Q$313,16,0)</f>
        <v>108.93328250611486</v>
      </c>
      <c r="P10" s="401">
        <f>VLOOKUP($A10,'ANNEX 2_310 MUN ALFABÈTIC'!$A$4:$Q$313,17,0)</f>
        <v>140.58803762377246</v>
      </c>
      <c r="Q10" s="402">
        <f>VLOOKUP($A10,'ANNEX 2_310 MUN ALFABÈTIC'!$A$4:$R$313,18,0)</f>
        <v>1</v>
      </c>
    </row>
    <row r="11" spans="1:17" ht="15" customHeight="1">
      <c r="A11" s="388" t="s">
        <v>151</v>
      </c>
      <c r="B11" s="389" t="s">
        <v>152</v>
      </c>
      <c r="C11" s="390">
        <f>VLOOKUP($A11,'ANNEX 2_310 MUN ALFABÈTIC'!$A$4:$Q$313,4,0)</f>
        <v>171</v>
      </c>
      <c r="D11" s="391">
        <f>VLOOKUP($A11,'ANNEX 2_310 MUN ALFABÈTIC'!$A$4:$Q$313,5,0)</f>
        <v>9.5744680851063801</v>
      </c>
      <c r="E11" s="392">
        <f>VLOOKUP($A11,'ANNEX 2_310 MUN ALFABÈTIC'!$A$4:$Q$313,6,0)</f>
        <v>15429</v>
      </c>
      <c r="F11" s="393">
        <f>VLOOKUP($A11,'ANNEX 2_310 MUN ALFABÈTIC'!$A$4:$Q$313,7,0)</f>
        <v>14.833768123389069</v>
      </c>
      <c r="G11" s="394">
        <f>VLOOKUP($A11,'ANNEX 2_310 MUN ALFABÈTIC'!$A$4:$Q$313,8,0)</f>
        <v>4.6783625730994149</v>
      </c>
      <c r="H11" s="395">
        <f>VLOOKUP($A11,'ANNEX 2_310 MUN ALFABÈTIC'!$A$4:$Q$313,9,0)</f>
        <v>1.8</v>
      </c>
      <c r="I11" s="396">
        <f>VLOOKUP($A11,'ANNEX 2_310 MUN ALFABÈTIC'!$A$4:$Q$313,10,0)</f>
        <v>22.554158548492264</v>
      </c>
      <c r="J11" s="397">
        <f>VLOOKUP($A11,'ANNEX 2_310 MUN ALFABÈTIC'!$A$4:$Q$313,11,0)</f>
        <v>99.880155845880708</v>
      </c>
      <c r="K11" s="398">
        <f>VLOOKUP($A11,'ANNEX 2_310 MUN ALFABÈTIC'!$A$4:$Q$313,12,0)</f>
        <v>101.34718788378528</v>
      </c>
      <c r="L11" s="398">
        <f>VLOOKUP($A11,'ANNEX 2_310 MUN ALFABÈTIC'!$A$4:$Q$313,13,0)</f>
        <v>155.54204924532638</v>
      </c>
      <c r="M11" s="399">
        <f>VLOOKUP($A11,'ANNEX 2_310 MUN ALFABÈTIC'!$A$4:$Q$313,14,0)</f>
        <v>62.033642005119049</v>
      </c>
      <c r="N11" s="398">
        <f>VLOOKUP($A11,'ANNEX 2_310 MUN ALFABÈTIC'!$A$4:$Q$313,15,0)</f>
        <v>594.45979486271438</v>
      </c>
      <c r="O11" s="400">
        <f>VLOOKUP($A11,'ANNEX 2_310 MUN ALFABÈTIC'!$A$4:$Q$313,16,0)</f>
        <v>108.93328250611486</v>
      </c>
      <c r="P11" s="401">
        <f>VLOOKUP($A11,'ANNEX 2_310 MUN ALFABÈTIC'!$A$4:$Q$313,17,0)</f>
        <v>96.625059072806977</v>
      </c>
      <c r="Q11" s="402">
        <f>VLOOKUP($A11,'ANNEX 2_310 MUN ALFABÈTIC'!$A$4:$R$313,18,0)</f>
        <v>161</v>
      </c>
    </row>
    <row r="12" spans="1:17" ht="15" customHeight="1">
      <c r="A12" s="388" t="s">
        <v>147</v>
      </c>
      <c r="B12" s="389" t="s">
        <v>148</v>
      </c>
      <c r="C12" s="390">
        <f>VLOOKUP($A12,'ANNEX 2_310 MUN ALFABÈTIC'!$A$4:$Q$313,4,0)</f>
        <v>169</v>
      </c>
      <c r="D12" s="391">
        <f>VLOOKUP($A12,'ANNEX 2_310 MUN ALFABÈTIC'!$A$4:$Q$313,5,0)</f>
        <v>4.10958904109589</v>
      </c>
      <c r="E12" s="392">
        <f>VLOOKUP($A12,'ANNEX 2_310 MUN ALFABÈTIC'!$A$4:$Q$313,6,0)</f>
        <v>16210</v>
      </c>
      <c r="F12" s="393">
        <f>VLOOKUP($A12,'ANNEX 2_310 MUN ALFABÈTIC'!$A$4:$Q$313,7,0)</f>
        <v>12.207510648897015</v>
      </c>
      <c r="G12" s="394">
        <f>VLOOKUP($A12,'ANNEX 2_310 MUN ALFABÈTIC'!$A$4:$Q$313,8,0)</f>
        <v>4.1420118343195274</v>
      </c>
      <c r="H12" s="395">
        <f>VLOOKUP($A12,'ANNEX 2_310 MUN ALFABÈTIC'!$A$4:$Q$313,9,0)</f>
        <v>0</v>
      </c>
      <c r="I12" s="396">
        <f>VLOOKUP($A12,'ANNEX 2_310 MUN ALFABÈTIC'!$A$4:$Q$313,10,0)</f>
        <v>22.554158548492264</v>
      </c>
      <c r="J12" s="397">
        <f>VLOOKUP($A12,'ANNEX 2_310 MUN ALFABÈTIC'!$A$4:$Q$313,11,0)</f>
        <v>232.69951202391351</v>
      </c>
      <c r="K12" s="398">
        <f>VLOOKUP($A12,'ANNEX 2_310 MUN ALFABÈTIC'!$A$4:$Q$313,12,0)</f>
        <v>106.47727756796678</v>
      </c>
      <c r="L12" s="398">
        <f>VLOOKUP($A12,'ANNEX 2_310 MUN ALFABÈTIC'!$A$4:$Q$313,13,0)</f>
        <v>189.00452011077329</v>
      </c>
      <c r="M12" s="399">
        <f>VLOOKUP($A12,'ANNEX 2_310 MUN ALFABÈTIC'!$A$4:$Q$313,14,0)</f>
        <v>70.066402665765196</v>
      </c>
      <c r="N12" s="398">
        <f>VLOOKUP($A12,'ANNEX 2_310 MUN ALFABÈTIC'!$A$4:$Q$313,15,0)</f>
        <v>3567</v>
      </c>
      <c r="O12" s="400">
        <f>VLOOKUP($A12,'ANNEX 2_310 MUN ALFABÈTIC'!$A$4:$Q$313,16,0)</f>
        <v>108.93328250611486</v>
      </c>
      <c r="P12" s="401">
        <f>VLOOKUP($A12,'ANNEX 2_310 MUN ALFABÈTIC'!$A$4:$Q$313,17,0)</f>
        <v>119.24238443747734</v>
      </c>
      <c r="Q12" s="402">
        <f>VLOOKUP($A12,'ANNEX 2_310 MUN ALFABÈTIC'!$A$4:$R$313,18,0)</f>
        <v>18</v>
      </c>
    </row>
    <row r="13" spans="1:17" ht="15" customHeight="1">
      <c r="A13" s="388" t="s">
        <v>522</v>
      </c>
      <c r="B13" s="389" t="s">
        <v>523</v>
      </c>
      <c r="C13" s="390">
        <f>VLOOKUP($A13,'ANNEX 2_310 MUN ALFABÈTIC'!$A$4:$Q$313,4,0)</f>
        <v>1197</v>
      </c>
      <c r="D13" s="391">
        <f>VLOOKUP($A13,'ANNEX 2_310 MUN ALFABÈTIC'!$A$4:$Q$313,5,0)</f>
        <v>11.6504854368932</v>
      </c>
      <c r="E13" s="392">
        <f>VLOOKUP($A13,'ANNEX 2_310 MUN ALFABÈTIC'!$A$4:$Q$313,6,0)</f>
        <v>15142</v>
      </c>
      <c r="F13" s="403">
        <f>VLOOKUP($A13,'ANNEX 2_310 MUN ALFABÈTIC'!$A$4:$Q$313,7,0)</f>
        <v>14.6547071092824</v>
      </c>
      <c r="G13" s="394">
        <f>VLOOKUP($A13,'ANNEX 2_310 MUN ALFABÈTIC'!$A$4:$Q$313,8,0)</f>
        <v>5.8479532163742682</v>
      </c>
      <c r="H13" s="395">
        <f>VLOOKUP($A13,'ANNEX 2_310 MUN ALFABÈTIC'!$A$4:$Q$313,9,0)</f>
        <v>2.4</v>
      </c>
      <c r="I13" s="396">
        <f>VLOOKUP($A13,'ANNEX 2_310 MUN ALFABÈTIC'!$A$4:$Q$313,10,0)</f>
        <v>25.157232704402517</v>
      </c>
      <c r="J13" s="397">
        <f>VLOOKUP($A13,'ANNEX 2_310 MUN ALFABÈTIC'!$A$4:$Q$313,11,0)</f>
        <v>82.082362118024307</v>
      </c>
      <c r="K13" s="398">
        <f>VLOOKUP($A13,'ANNEX 2_310 MUN ALFABÈTIC'!$A$4:$Q$313,12,0)</f>
        <v>99.461994875641764</v>
      </c>
      <c r="L13" s="398">
        <f>VLOOKUP($A13,'ANNEX 2_310 MUN ALFABÈTIC'!$A$4:$Q$313,13,0)</f>
        <v>157.44256604626989</v>
      </c>
      <c r="M13" s="399">
        <f>VLOOKUP($A13,'ANNEX 2_310 MUN ALFABÈTIC'!$A$4:$Q$313,14,0)</f>
        <v>49.626913604095243</v>
      </c>
      <c r="N13" s="398">
        <f>VLOOKUP($A13,'ANNEX 2_310 MUN ALFABÈTIC'!$A$4:$Q$313,15,0)</f>
        <v>445.84484614703581</v>
      </c>
      <c r="O13" s="400">
        <f>VLOOKUP($A13,'ANNEX 2_310 MUN ALFABÈTIC'!$A$4:$Q$313,16,0)</f>
        <v>97.661716362811873</v>
      </c>
      <c r="P13" s="401">
        <f>VLOOKUP($A13,'ANNEX 2_310 MUN ALFABÈTIC'!$A$4:$Q$313,17,0)</f>
        <v>93.570750222918022</v>
      </c>
      <c r="Q13" s="402">
        <f>VLOOKUP($A13,'ANNEX 2_310 MUN ALFABÈTIC'!$A$4:$R$313,18,0)</f>
        <v>212</v>
      </c>
    </row>
    <row r="14" spans="1:17" ht="15" customHeight="1">
      <c r="A14" s="408" t="s">
        <v>200</v>
      </c>
      <c r="B14" s="407" t="s">
        <v>608</v>
      </c>
      <c r="C14" s="390">
        <f>VLOOKUP($A14,'ANNEX 2_310 MUN ALFABÈTIC'!$A$4:$Q$313,4,0)</f>
        <v>269</v>
      </c>
      <c r="D14" s="391">
        <f>VLOOKUP($A14,'ANNEX 2_310 MUN ALFABÈTIC'!$A$4:$Q$313,5,0)</f>
        <v>4.4117647058823497</v>
      </c>
      <c r="E14" s="392">
        <f>VLOOKUP($A14,'ANNEX 2_310 MUN ALFABÈTIC'!$A$4:$Q$313,6,0)</f>
        <v>16032</v>
      </c>
      <c r="F14" s="393">
        <f>VLOOKUP($A14,'ANNEX 2_310 MUN ALFABÈTIC'!$A$4:$Q$313,7,0)</f>
        <v>11.164476800198839</v>
      </c>
      <c r="G14" s="394">
        <f>VLOOKUP($A14,'ANNEX 2_310 MUN ALFABÈTIC'!$A$4:$Q$313,8,0)</f>
        <v>4.0892193308550189</v>
      </c>
      <c r="H14" s="395">
        <f>VLOOKUP($A14,'ANNEX 2_310 MUN ALFABÈTIC'!$A$4:$Q$313,9,0)</f>
        <v>0</v>
      </c>
      <c r="I14" s="396">
        <f>VLOOKUP($A14,'ANNEX 2_310 MUN ALFABÈTIC'!$A$4:$Q$313,10,0)</f>
        <v>22.554158548492264</v>
      </c>
      <c r="J14" s="397">
        <f>VLOOKUP($A14,'ANNEX 2_310 MUN ALFABÈTIC'!$A$4:$Q$313,11,0)</f>
        <v>216.76118928254971</v>
      </c>
      <c r="K14" s="398">
        <f>VLOOKUP($A14,'ANNEX 2_310 MUN ALFABÈTIC'!$A$4:$Q$313,12,0)</f>
        <v>105.30806378591261</v>
      </c>
      <c r="L14" s="398">
        <f>VLOOKUP($A14,'ANNEX 2_310 MUN ALFABÈTIC'!$A$4:$Q$313,13,0)</f>
        <v>206.66214218841338</v>
      </c>
      <c r="M14" s="399">
        <f>VLOOKUP($A14,'ANNEX 2_310 MUN ALFABÈTIC'!$A$4:$Q$313,14,0)</f>
        <v>70.970971608195725</v>
      </c>
      <c r="N14" s="398">
        <f>VLOOKUP($A14,'ANNEX 2_310 MUN ALFABÈTIC'!$A$4:$Q$313,15,0)</f>
        <v>3567</v>
      </c>
      <c r="O14" s="400">
        <f>VLOOKUP($A14,'ANNEX 2_310 MUN ALFABÈTIC'!$A$4:$Q$313,16,0)</f>
        <v>108.93328250611486</v>
      </c>
      <c r="P14" s="401">
        <f>VLOOKUP($A14,'ANNEX 2_310 MUN ALFABÈTIC'!$A$4:$Q$313,17,0)</f>
        <v>120.29655425627979</v>
      </c>
      <c r="Q14" s="402">
        <f>VLOOKUP($A14,'ANNEX 2_310 MUN ALFABÈTIC'!$A$4:$R$313,18,0)</f>
        <v>16</v>
      </c>
    </row>
    <row r="15" spans="1:17" ht="15" customHeight="1">
      <c r="A15" s="388" t="s">
        <v>202</v>
      </c>
      <c r="B15" s="389" t="s">
        <v>203</v>
      </c>
      <c r="C15" s="390">
        <f>VLOOKUP($A15,'ANNEX 2_310 MUN ALFABÈTIC'!$A$4:$Q$313,4,0)</f>
        <v>46</v>
      </c>
      <c r="D15" s="391">
        <f>VLOOKUP($A15,'ANNEX 2_310 MUN ALFABÈTIC'!$A$4:$Q$313,5,0)</f>
        <v>4.7619047619047601</v>
      </c>
      <c r="E15" s="392">
        <f>VLOOKUP($A15,'ANNEX 2_310 MUN ALFABÈTIC'!$A$4:$Q$313,6,0)</f>
        <v>17217</v>
      </c>
      <c r="F15" s="393">
        <f>VLOOKUP($A15,'ANNEX 2_310 MUN ALFABÈTIC'!$A$4:$Q$313,7,0)</f>
        <v>14.335838038717894</v>
      </c>
      <c r="G15" s="394">
        <f>VLOOKUP($A15,'ANNEX 2_310 MUN ALFABÈTIC'!$A$4:$Q$313,8,0)</f>
        <v>0</v>
      </c>
      <c r="H15" s="395">
        <f>VLOOKUP($A15,'ANNEX 2_310 MUN ALFABÈTIC'!$A$4:$Q$313,9,0)</f>
        <v>0</v>
      </c>
      <c r="I15" s="396">
        <f>VLOOKUP($A15,'ANNEX 2_310 MUN ALFABÈTIC'!$A$4:$Q$313,10,0)</f>
        <v>22.554158548492264</v>
      </c>
      <c r="J15" s="397">
        <f>VLOOKUP($A15,'ANNEX 2_310 MUN ALFABÈTIC'!$A$4:$Q$313,11,0)</f>
        <v>200.8228665411857</v>
      </c>
      <c r="K15" s="398">
        <f>VLOOKUP($A15,'ANNEX 2_310 MUN ALFABÈTIC'!$A$4:$Q$313,12,0)</f>
        <v>113.09187463835188</v>
      </c>
      <c r="L15" s="398">
        <f>VLOOKUP($A15,'ANNEX 2_310 MUN ALFABÈTIC'!$A$4:$Q$313,13,0)</f>
        <v>160.94452837082156</v>
      </c>
      <c r="M15" s="399">
        <f>VLOOKUP($A15,'ANNEX 2_310 MUN ALFABÈTIC'!$A$4:$Q$313,14,0)</f>
        <v>330</v>
      </c>
      <c r="N15" s="398">
        <f>VLOOKUP($A15,'ANNEX 2_310 MUN ALFABÈTIC'!$A$4:$Q$313,15,0)</f>
        <v>3567</v>
      </c>
      <c r="O15" s="400">
        <f>VLOOKUP($A15,'ANNEX 2_310 MUN ALFABÈTIC'!$A$4:$Q$313,16,0)</f>
        <v>108.93328250611486</v>
      </c>
      <c r="P15" s="401">
        <f>VLOOKUP($A15,'ANNEX 2_310 MUN ALFABÈTIC'!$A$4:$Q$313,17,0)</f>
        <v>136.10896406035909</v>
      </c>
      <c r="Q15" s="402">
        <f>VLOOKUP($A15,'ANNEX 2_310 MUN ALFABÈTIC'!$A$4:$R$313,18,0)</f>
        <v>4</v>
      </c>
    </row>
    <row r="16" spans="1:17" ht="15" customHeight="1">
      <c r="A16" s="411" t="s">
        <v>223</v>
      </c>
      <c r="B16" s="412" t="s">
        <v>224</v>
      </c>
      <c r="C16" s="410">
        <f>VLOOKUP($A16,'ANNEX 2_310 MUN ALFABÈTIC'!$A$4:$Q$313,4,0)</f>
        <v>4982</v>
      </c>
      <c r="D16" s="391">
        <f>VLOOKUP($A16,'ANNEX 2_310 MUN ALFABÈTIC'!$A$4:$Q$313,5,0)</f>
        <v>8.8774072334429306</v>
      </c>
      <c r="E16" s="392">
        <f>VLOOKUP($A16,'ANNEX 2_310 MUN ALFABÈTIC'!$A$4:$Q$313,6,0)</f>
        <v>14394</v>
      </c>
      <c r="F16" s="403">
        <f>VLOOKUP($A16,'ANNEX 2_310 MUN ALFABÈTIC'!$A$4:$Q$313,7,0)</f>
        <v>13.794562050594239</v>
      </c>
      <c r="G16" s="394">
        <f>VLOOKUP($A16,'ANNEX 2_310 MUN ALFABÈTIC'!$A$4:$Q$313,8,0)</f>
        <v>5.27900441589723</v>
      </c>
      <c r="H16" s="395">
        <f>VLOOKUP($A16,'ANNEX 2_310 MUN ALFABÈTIC'!$A$4:$Q$313,9,0)</f>
        <v>10.199999999999999</v>
      </c>
      <c r="I16" s="396">
        <f>VLOOKUP($A16,'ANNEX 2_310 MUN ALFABÈTIC'!$A$4:$Q$313,10,0)</f>
        <v>27.685325264750375</v>
      </c>
      <c r="J16" s="397">
        <f>VLOOKUP($A16,'ANNEX 2_310 MUN ALFABÈTIC'!$A$4:$Q$313,11,0)</f>
        <v>107.72282259163119</v>
      </c>
      <c r="K16" s="398">
        <f>VLOOKUP($A16,'ANNEX 2_310 MUN ALFABÈTIC'!$A$4:$Q$313,12,0)</f>
        <v>94.548669544313</v>
      </c>
      <c r="L16" s="398">
        <f>VLOOKUP($A16,'ANNEX 2_310 MUN ALFABÈTIC'!$A$4:$Q$313,13,0)</f>
        <v>167.25972767236513</v>
      </c>
      <c r="M16" s="399">
        <f>VLOOKUP($A16,'ANNEX 2_310 MUN ALFABÈTIC'!$A$4:$Q$313,14,0)</f>
        <v>54.975492756899129</v>
      </c>
      <c r="N16" s="398">
        <f>VLOOKUP($A16,'ANNEX 2_310 MUN ALFABÈTIC'!$A$4:$Q$313,15,0)</f>
        <v>104.90466968165549</v>
      </c>
      <c r="O16" s="400">
        <f>VLOOKUP($A16,'ANNEX 2_310 MUN ALFABÈTIC'!$A$4:$Q$313,16,0)</f>
        <v>88.743711744604127</v>
      </c>
      <c r="P16" s="401">
        <f>VLOOKUP($A16,'ANNEX 2_310 MUN ALFABÈTIC'!$A$4:$Q$313,17,0)</f>
        <v>92.522152596134461</v>
      </c>
      <c r="Q16" s="402">
        <f>VLOOKUP($A16,'ANNEX 2_310 MUN ALFABÈTIC'!$A$4:$R$313,18,0)</f>
        <v>234</v>
      </c>
    </row>
    <row r="17" spans="1:17" ht="15" customHeight="1">
      <c r="A17" s="408" t="s">
        <v>225</v>
      </c>
      <c r="B17" s="409" t="s">
        <v>226</v>
      </c>
      <c r="C17" s="410">
        <f>VLOOKUP($A17,'ANNEX 2_310 MUN ALFABÈTIC'!$A$4:$Q$313,4,0)</f>
        <v>27</v>
      </c>
      <c r="D17" s="391">
        <f>VLOOKUP($A17,'ANNEX 2_310 MUN ALFABÈTIC'!$A$4:$Q$313,5,0)</f>
        <v>11.764705882352899</v>
      </c>
      <c r="E17" s="392">
        <f>VLOOKUP($A17,'ANNEX 2_310 MUN ALFABÈTIC'!$A$4:$Q$313,6,0)</f>
        <v>17217</v>
      </c>
      <c r="F17" s="393">
        <f>VLOOKUP($A17,'ANNEX 2_310 MUN ALFABÈTIC'!$A$4:$Q$313,7,0)</f>
        <v>14.335838038717894</v>
      </c>
      <c r="G17" s="394">
        <f>VLOOKUP($A17,'ANNEX 2_310 MUN ALFABÈTIC'!$A$4:$Q$313,8,0)</f>
        <v>3.7037037037037033</v>
      </c>
      <c r="H17" s="395">
        <f>VLOOKUP($A17,'ANNEX 2_310 MUN ALFABÈTIC'!$A$4:$Q$313,9,0)</f>
        <v>0</v>
      </c>
      <c r="I17" s="396">
        <f>VLOOKUP($A17,'ANNEX 2_310 MUN ALFABÈTIC'!$A$4:$Q$313,10,0)</f>
        <v>22.554158548492264</v>
      </c>
      <c r="J17" s="397">
        <f>VLOOKUP($A17,'ANNEX 2_310 MUN ALFABÈTIC'!$A$4:$Q$313,11,0)</f>
        <v>81.285445980956368</v>
      </c>
      <c r="K17" s="398">
        <f>VLOOKUP($A17,'ANNEX 2_310 MUN ALFABÈTIC'!$A$4:$Q$313,12,0)</f>
        <v>113.09187463835188</v>
      </c>
      <c r="L17" s="398">
        <f>VLOOKUP($A17,'ANNEX 2_310 MUN ALFABÈTIC'!$A$4:$Q$313,13,0)</f>
        <v>160.94452837082156</v>
      </c>
      <c r="M17" s="399">
        <f>VLOOKUP($A17,'ANNEX 2_310 MUN ALFABÈTIC'!$A$4:$Q$313,14,0)</f>
        <v>78.35828463804512</v>
      </c>
      <c r="N17" s="398">
        <f>VLOOKUP($A17,'ANNEX 2_310 MUN ALFABÈTIC'!$A$4:$Q$313,15,0)</f>
        <v>3567</v>
      </c>
      <c r="O17" s="400">
        <f>VLOOKUP($A17,'ANNEX 2_310 MUN ALFABÈTIC'!$A$4:$Q$313,16,0)</f>
        <v>108.93328250611486</v>
      </c>
      <c r="P17" s="401">
        <f>VLOOKUP($A17,'ANNEX 2_310 MUN ALFABÈTIC'!$A$4:$Q$313,17,0)</f>
        <v>113.89763123753954</v>
      </c>
      <c r="Q17" s="402">
        <f>VLOOKUP($A17,'ANNEX 2_310 MUN ALFABÈTIC'!$A$4:$R$313,18,0)</f>
        <v>39</v>
      </c>
    </row>
    <row r="18" spans="1:17" ht="15" customHeight="1">
      <c r="A18" s="388" t="s">
        <v>235</v>
      </c>
      <c r="B18" s="389" t="s">
        <v>236</v>
      </c>
      <c r="C18" s="390">
        <f>VLOOKUP($A18,'ANNEX 2_310 MUN ALFABÈTIC'!$A$4:$Q$313,4,0)</f>
        <v>935</v>
      </c>
      <c r="D18" s="391">
        <f>VLOOKUP($A18,'ANNEX 2_310 MUN ALFABÈTIC'!$A$4:$Q$313,5,0)</f>
        <v>11.3924050632911</v>
      </c>
      <c r="E18" s="392">
        <f>VLOOKUP($A18,'ANNEX 2_310 MUN ALFABÈTIC'!$A$4:$Q$313,6,0)</f>
        <v>14766</v>
      </c>
      <c r="F18" s="393">
        <f>VLOOKUP($A18,'ANNEX 2_310 MUN ALFABÈTIC'!$A$4:$Q$313,7,0)</f>
        <v>16.153846153846153</v>
      </c>
      <c r="G18" s="394">
        <f>VLOOKUP($A18,'ANNEX 2_310 MUN ALFABÈTIC'!$A$4:$Q$313,8,0)</f>
        <v>6.0962566844919781</v>
      </c>
      <c r="H18" s="395">
        <f>VLOOKUP($A18,'ANNEX 2_310 MUN ALFABÈTIC'!$A$4:$Q$313,9,0)</f>
        <v>5.2</v>
      </c>
      <c r="I18" s="396">
        <f>VLOOKUP($A18,'ANNEX 2_310 MUN ALFABÈTIC'!$A$4:$Q$313,10,0)</f>
        <v>23.611111111111111</v>
      </c>
      <c r="J18" s="397">
        <f>VLOOKUP($A18,'ANNEX 2_310 MUN ALFABÈTIC'!$A$4:$Q$313,11,0)</f>
        <v>83.941833104517031</v>
      </c>
      <c r="K18" s="398">
        <f>VLOOKUP($A18,'ANNEX 2_310 MUN ALFABÈTIC'!$A$4:$Q$313,12,0)</f>
        <v>96.992194976471154</v>
      </c>
      <c r="L18" s="398">
        <f>VLOOKUP($A18,'ANNEX 2_310 MUN ALFABÈTIC'!$A$4:$Q$313,13,0)</f>
        <v>142.83129045354838</v>
      </c>
      <c r="M18" s="399">
        <f>VLOOKUP($A18,'ANNEX 2_310 MUN ALFABÈTIC'!$A$4:$Q$313,14,0)</f>
        <v>47.605585533835075</v>
      </c>
      <c r="N18" s="398">
        <f>VLOOKUP($A18,'ANNEX 2_310 MUN ALFABÈTIC'!$A$4:$Q$313,15,0)</f>
        <v>205.77454437555497</v>
      </c>
      <c r="O18" s="400">
        <f>VLOOKUP($A18,'ANNEX 2_310 MUN ALFABÈTIC'!$A$4:$Q$313,16,0)</f>
        <v>104.05687869955538</v>
      </c>
      <c r="P18" s="401">
        <f>VLOOKUP($A18,'ANNEX 2_310 MUN ALFABÈTIC'!$A$4:$Q$313,17,0)</f>
        <v>90.73168097586948</v>
      </c>
      <c r="Q18" s="402">
        <f>VLOOKUP($A18,'ANNEX 2_310 MUN ALFABÈTIC'!$A$4:$R$313,18,0)</f>
        <v>261</v>
      </c>
    </row>
    <row r="19" spans="1:17" ht="15" customHeight="1">
      <c r="A19" s="406" t="s">
        <v>282</v>
      </c>
      <c r="B19" s="407" t="s">
        <v>283</v>
      </c>
      <c r="C19" s="390">
        <f>VLOOKUP($A19,'ANNEX 2_310 MUN ALFABÈTIC'!$A$4:$Q$313,4,0)</f>
        <v>129</v>
      </c>
      <c r="D19" s="391">
        <f>VLOOKUP($A19,'ANNEX 2_310 MUN ALFABÈTIC'!$A$4:$Q$313,5,0)</f>
        <v>1.63934426229508</v>
      </c>
      <c r="E19" s="392">
        <f>VLOOKUP($A19,'ANNEX 2_310 MUN ALFABÈTIC'!$A$4:$Q$313,6,0)</f>
        <v>14224</v>
      </c>
      <c r="F19" s="393">
        <f>VLOOKUP($A19,'ANNEX 2_310 MUN ALFABÈTIC'!$A$4:$Q$313,7,0)</f>
        <v>13.652462152702165</v>
      </c>
      <c r="G19" s="394">
        <f>VLOOKUP($A19,'ANNEX 2_310 MUN ALFABÈTIC'!$A$4:$Q$313,8,0)</f>
        <v>4.6511627906976747</v>
      </c>
      <c r="H19" s="395">
        <f>VLOOKUP($A19,'ANNEX 2_310 MUN ALFABÈTIC'!$A$4:$Q$313,9,0)</f>
        <v>0.7</v>
      </c>
      <c r="I19" s="396">
        <f>VLOOKUP($A19,'ANNEX 2_310 MUN ALFABÈTIC'!$A$4:$Q$313,10,0)</f>
        <v>22.554158548492264</v>
      </c>
      <c r="J19" s="397">
        <f>VLOOKUP($A19,'ANNEX 2_310 MUN ALFABÈTIC'!$A$4:$Q$313,11,0)</f>
        <v>583.34261233392078</v>
      </c>
      <c r="K19" s="398">
        <f>VLOOKUP($A19,'ANNEX 2_310 MUN ALFABÈTIC'!$A$4:$Q$313,12,0)</f>
        <v>93.432004696283741</v>
      </c>
      <c r="L19" s="398">
        <f>VLOOKUP($A19,'ANNEX 2_310 MUN ALFABÈTIC'!$A$4:$Q$313,13,0)</f>
        <v>169.00062905395183</v>
      </c>
      <c r="M19" s="399">
        <f>VLOOKUP($A19,'ANNEX 2_310 MUN ALFABÈTIC'!$A$4:$Q$313,14,0)</f>
        <v>62.396411841406284</v>
      </c>
      <c r="N19" s="398">
        <f>VLOOKUP($A19,'ANNEX 2_310 MUN ALFABÈTIC'!$A$4:$Q$313,15,0)</f>
        <v>1528.6109010755513</v>
      </c>
      <c r="O19" s="400">
        <f>VLOOKUP($A19,'ANNEX 2_310 MUN ALFABÈTIC'!$A$4:$Q$313,16,0)</f>
        <v>108.93328250611486</v>
      </c>
      <c r="P19" s="401">
        <f>VLOOKUP($A19,'ANNEX 2_310 MUN ALFABÈTIC'!$A$4:$Q$313,17,0)</f>
        <v>115.38797568290816</v>
      </c>
      <c r="Q19" s="402">
        <f>VLOOKUP($A19,'ANNEX 2_310 MUN ALFABÈTIC'!$A$4:$R$313,18,0)</f>
        <v>34</v>
      </c>
    </row>
    <row r="20" spans="1:17" ht="15" customHeight="1">
      <c r="A20" s="388" t="s">
        <v>286</v>
      </c>
      <c r="B20" s="389" t="s">
        <v>287</v>
      </c>
      <c r="C20" s="390">
        <f>VLOOKUP($A20,'ANNEX 2_310 MUN ALFABÈTIC'!$A$4:$Q$313,4,0)</f>
        <v>483</v>
      </c>
      <c r="D20" s="391">
        <f>VLOOKUP($A20,'ANNEX 2_310 MUN ALFABÈTIC'!$A$4:$Q$313,5,0)</f>
        <v>3.1531531531531503</v>
      </c>
      <c r="E20" s="392">
        <f>VLOOKUP($A20,'ANNEX 2_310 MUN ALFABÈTIC'!$A$4:$Q$313,6,0)</f>
        <v>13507</v>
      </c>
      <c r="F20" s="393">
        <f>VLOOKUP($A20,'ANNEX 2_310 MUN ALFABÈTIC'!$A$4:$Q$313,7,0)</f>
        <v>16.141270607711938</v>
      </c>
      <c r="G20" s="394">
        <f>VLOOKUP($A20,'ANNEX 2_310 MUN ALFABÈTIC'!$A$4:$Q$313,8,0)</f>
        <v>3.5196687370600417</v>
      </c>
      <c r="H20" s="395">
        <f>VLOOKUP($A20,'ANNEX 2_310 MUN ALFABÈTIC'!$A$4:$Q$313,9,0)</f>
        <v>6</v>
      </c>
      <c r="I20" s="396">
        <f>VLOOKUP($A20,'ANNEX 2_310 MUN ALFABÈTIC'!$A$4:$Q$313,10,0)</f>
        <v>22.554158548492264</v>
      </c>
      <c r="J20" s="397">
        <f>VLOOKUP($A20,'ANNEX 2_310 MUN ALFABÈTIC'!$A$4:$Q$313,11,0)</f>
        <v>303.28351273566835</v>
      </c>
      <c r="K20" s="398">
        <f>VLOOKUP($A20,'ANNEX 2_310 MUN ALFABÈTIC'!$A$4:$Q$313,12,0)</f>
        <v>88.722306484301498</v>
      </c>
      <c r="L20" s="398">
        <f>VLOOKUP($A20,'ANNEX 2_310 MUN ALFABÈTIC'!$A$4:$Q$313,13,0)</f>
        <v>142.94256926958221</v>
      </c>
      <c r="M20" s="399">
        <f>VLOOKUP($A20,'ANNEX 2_310 MUN ALFABÈTIC'!$A$4:$Q$313,14,0)</f>
        <v>82.455449847877532</v>
      </c>
      <c r="N20" s="398">
        <f>VLOOKUP($A20,'ANNEX 2_310 MUN ALFABÈTIC'!$A$4:$Q$313,15,0)</f>
        <v>178.33793845881431</v>
      </c>
      <c r="O20" s="400">
        <f>VLOOKUP($A20,'ANNEX 2_310 MUN ALFABÈTIC'!$A$4:$Q$313,16,0)</f>
        <v>108.93328250611486</v>
      </c>
      <c r="P20" s="401">
        <f>VLOOKUP($A20,'ANNEX 2_310 MUN ALFABÈTIC'!$A$4:$Q$313,17,0)</f>
        <v>98.341516231511235</v>
      </c>
      <c r="Q20" s="402">
        <f>VLOOKUP($A20,'ANNEX 2_310 MUN ALFABÈTIC'!$A$4:$R$313,18,0)</f>
        <v>142</v>
      </c>
    </row>
    <row r="21" spans="1:17" ht="15" customHeight="1">
      <c r="A21" s="388" t="s">
        <v>305</v>
      </c>
      <c r="B21" s="389" t="s">
        <v>617</v>
      </c>
      <c r="C21" s="390">
        <f>VLOOKUP($A21,'ANNEX 2_310 MUN ALFABÈTIC'!$A$4:$Q$313,4,0)</f>
        <v>170</v>
      </c>
      <c r="D21" s="391">
        <f>VLOOKUP($A21,'ANNEX 2_310 MUN ALFABÈTIC'!$A$4:$Q$313,5,0)</f>
        <v>6.6666666666666696</v>
      </c>
      <c r="E21" s="392">
        <f>VLOOKUP($A21,'ANNEX 2_310 MUN ALFABÈTIC'!$A$4:$Q$313,6,0)</f>
        <v>14515</v>
      </c>
      <c r="F21" s="393">
        <f>VLOOKUP($A21,'ANNEX 2_310 MUN ALFABÈTIC'!$A$4:$Q$313,7,0)</f>
        <v>14.687834061989985</v>
      </c>
      <c r="G21" s="394">
        <f>VLOOKUP($A21,'ANNEX 2_310 MUN ALFABÈTIC'!$A$4:$Q$313,8,0)</f>
        <v>4.7058823529411766</v>
      </c>
      <c r="H21" s="395">
        <f>VLOOKUP($A21,'ANNEX 2_310 MUN ALFABÈTIC'!$A$4:$Q$313,9,0)</f>
        <v>0.6</v>
      </c>
      <c r="I21" s="396">
        <f>VLOOKUP($A21,'ANNEX 2_310 MUN ALFABÈTIC'!$A$4:$Q$313,10,0)</f>
        <v>22.554158548492264</v>
      </c>
      <c r="J21" s="397">
        <f>VLOOKUP($A21,'ANNEX 2_310 MUN ALFABÈTIC'!$A$4:$Q$313,11,0)</f>
        <v>143.44490467227538</v>
      </c>
      <c r="K21" s="398">
        <f>VLOOKUP($A21,'ANNEX 2_310 MUN ALFABÈTIC'!$A$4:$Q$313,12,0)</f>
        <v>95.343472171439714</v>
      </c>
      <c r="L21" s="398">
        <f>VLOOKUP($A21,'ANNEX 2_310 MUN ALFABÈTIC'!$A$4:$Q$313,13,0)</f>
        <v>157.087469956706</v>
      </c>
      <c r="M21" s="399">
        <f>VLOOKUP($A21,'ANNEX 2_310 MUN ALFABÈTIC'!$A$4:$Q$313,14,0)</f>
        <v>61.670872168831792</v>
      </c>
      <c r="N21" s="398">
        <f>VLOOKUP($A21,'ANNEX 2_310 MUN ALFABÈTIC'!$A$4:$Q$313,15,0)</f>
        <v>1783.3793845881432</v>
      </c>
      <c r="O21" s="400">
        <f>VLOOKUP($A21,'ANNEX 2_310 MUN ALFABÈTIC'!$A$4:$Q$313,16,0)</f>
        <v>108.93328250611486</v>
      </c>
      <c r="P21" s="401">
        <f>VLOOKUP($A21,'ANNEX 2_310 MUN ALFABÈTIC'!$A$4:$Q$313,17,0)</f>
        <v>102.00551521653371</v>
      </c>
      <c r="Q21" s="402">
        <f>VLOOKUP($A21,'ANNEX 2_310 MUN ALFABÈTIC'!$A$4:$R$313,18,0)</f>
        <v>101</v>
      </c>
    </row>
    <row r="22" spans="1:17" ht="15" customHeight="1">
      <c r="A22" s="388" t="s">
        <v>308</v>
      </c>
      <c r="B22" s="389" t="s">
        <v>309</v>
      </c>
      <c r="C22" s="390">
        <f>VLOOKUP($A22,'ANNEX 2_310 MUN ALFABÈTIC'!$A$4:$Q$313,4,0)</f>
        <v>894</v>
      </c>
      <c r="D22" s="391">
        <f>VLOOKUP($A22,'ANNEX 2_310 MUN ALFABÈTIC'!$A$4:$Q$313,5,0)</f>
        <v>8.6538461538461497</v>
      </c>
      <c r="E22" s="392">
        <f>VLOOKUP($A22,'ANNEX 2_310 MUN ALFABÈTIC'!$A$4:$Q$313,6,0)</f>
        <v>14783</v>
      </c>
      <c r="F22" s="393">
        <f>VLOOKUP($A22,'ANNEX 2_310 MUN ALFABÈTIC'!$A$4:$Q$313,7,0)</f>
        <v>13.490099009900991</v>
      </c>
      <c r="G22" s="394">
        <f>VLOOKUP($A22,'ANNEX 2_310 MUN ALFABÈTIC'!$A$4:$Q$313,8,0)</f>
        <v>4.6979865771812079</v>
      </c>
      <c r="H22" s="395">
        <f>VLOOKUP($A22,'ANNEX 2_310 MUN ALFABÈTIC'!$A$4:$Q$313,9,0)</f>
        <v>2.4</v>
      </c>
      <c r="I22" s="396">
        <f>VLOOKUP($A22,'ANNEX 2_310 MUN ALFABÈTIC'!$A$4:$Q$313,10,0)</f>
        <v>22.689075630252102</v>
      </c>
      <c r="J22" s="397">
        <f>VLOOKUP($A22,'ANNEX 2_310 MUN ALFABÈTIC'!$A$4:$Q$313,11,0)</f>
        <v>110.50570434012336</v>
      </c>
      <c r="K22" s="398">
        <f>VLOOKUP($A22,'ANNEX 2_310 MUN ALFABÈTIC'!$A$4:$Q$313,12,0)</f>
        <v>97.103861461274079</v>
      </c>
      <c r="L22" s="398">
        <f>VLOOKUP($A22,'ANNEX 2_310 MUN ALFABÈTIC'!$A$4:$Q$313,13,0)</f>
        <v>171.03467441184253</v>
      </c>
      <c r="M22" s="399">
        <f>VLOOKUP($A22,'ANNEX 2_310 MUN ALFABÈTIC'!$A$4:$Q$313,14,0)</f>
        <v>61.7745206934853</v>
      </c>
      <c r="N22" s="398">
        <f>VLOOKUP($A22,'ANNEX 2_310 MUN ALFABÈTIC'!$A$4:$Q$313,15,0)</f>
        <v>445.84484614703581</v>
      </c>
      <c r="O22" s="400">
        <f>VLOOKUP($A22,'ANNEX 2_310 MUN ALFABÈTIC'!$A$4:$Q$313,16,0)</f>
        <v>108.28552757674925</v>
      </c>
      <c r="P22" s="401">
        <f>VLOOKUP($A22,'ANNEX 2_310 MUN ALFABÈTIC'!$A$4:$Q$313,17,0)</f>
        <v>96.769894302036121</v>
      </c>
      <c r="Q22" s="402">
        <f>VLOOKUP($A22,'ANNEX 2_310 MUN ALFABÈTIC'!$A$4:$R$313,18,0)</f>
        <v>159</v>
      </c>
    </row>
    <row r="23" spans="1:17" ht="15.75" customHeight="1">
      <c r="A23" s="388" t="s">
        <v>346</v>
      </c>
      <c r="B23" s="389" t="s">
        <v>622</v>
      </c>
      <c r="C23" s="390">
        <f>VLOOKUP($A23,'ANNEX 2_310 MUN ALFABÈTIC'!$A$4:$Q$313,4,0)</f>
        <v>1087</v>
      </c>
      <c r="D23" s="391">
        <f>VLOOKUP($A23,'ANNEX 2_310 MUN ALFABÈTIC'!$A$4:$Q$313,5,0)</f>
        <v>8.8729016786570707</v>
      </c>
      <c r="E23" s="392">
        <f>VLOOKUP($A23,'ANNEX 2_310 MUN ALFABÈTIC'!$A$4:$Q$313,6,0)</f>
        <v>15731</v>
      </c>
      <c r="F23" s="403">
        <f>VLOOKUP($A23,'ANNEX 2_310 MUN ALFABÈTIC'!$A$4:$Q$313,7,0)</f>
        <v>16.170731467555321</v>
      </c>
      <c r="G23" s="394">
        <f>VLOOKUP($A23,'ANNEX 2_310 MUN ALFABÈTIC'!$A$4:$Q$313,8,0)</f>
        <v>6.8997240110395586</v>
      </c>
      <c r="H23" s="395">
        <f>VLOOKUP($A23,'ANNEX 2_310 MUN ALFABÈTIC'!$A$4:$Q$313,9,0)</f>
        <v>3.1</v>
      </c>
      <c r="I23" s="396">
        <f>VLOOKUP($A23,'ANNEX 2_310 MUN ALFABÈTIC'!$A$4:$Q$313,10,0)</f>
        <v>20.437956204379564</v>
      </c>
      <c r="J23" s="397">
        <f>VLOOKUP($A23,'ANNEX 2_310 MUN ALFABÈTIC'!$A$4:$Q$313,11,0)</f>
        <v>107.77752296997997</v>
      </c>
      <c r="K23" s="398">
        <f>VLOOKUP($A23,'ANNEX 2_310 MUN ALFABÈTIC'!$A$4:$Q$313,12,0)</f>
        <v>103.33091014322551</v>
      </c>
      <c r="L23" s="398">
        <f>VLOOKUP($A23,'ANNEX 2_310 MUN ALFABÈTIC'!$A$4:$Q$313,13,0)</f>
        <v>142.68214746940865</v>
      </c>
      <c r="M23" s="399">
        <f>VLOOKUP($A23,'ANNEX 2_310 MUN ALFABÈTIC'!$A$4:$Q$313,14,0)</f>
        <v>42.061953284718534</v>
      </c>
      <c r="N23" s="398">
        <f>VLOOKUP($A23,'ANNEX 2_310 MUN ALFABÈTIC'!$A$4:$Q$313,15,0)</f>
        <v>345.17020346867287</v>
      </c>
      <c r="O23" s="400">
        <f>VLOOKUP($A23,'ANNEX 2_310 MUN ALFABÈTIC'!$A$4:$Q$313,16,0)</f>
        <v>120.21253496590499</v>
      </c>
      <c r="P23" s="401">
        <f>VLOOKUP($A23,'ANNEX 2_310 MUN ALFABÈTIC'!$A$4:$Q$313,17,0)</f>
        <v>94.139437343666003</v>
      </c>
      <c r="Q23" s="402">
        <f>VLOOKUP($A23,'ANNEX 2_310 MUN ALFABÈTIC'!$A$4:$R$313,18,0)</f>
        <v>201</v>
      </c>
    </row>
    <row r="24" spans="1:17" ht="15" customHeight="1">
      <c r="A24" s="388" t="s">
        <v>358</v>
      </c>
      <c r="B24" s="389" t="s">
        <v>359</v>
      </c>
      <c r="C24" s="390">
        <f>VLOOKUP($A24,'ANNEX 2_310 MUN ALFABÈTIC'!$A$4:$Q$313,4,0)</f>
        <v>4390</v>
      </c>
      <c r="D24" s="391">
        <f>VLOOKUP($A24,'ANNEX 2_310 MUN ALFABÈTIC'!$A$4:$Q$313,5,0)</f>
        <v>8.6134453781512601</v>
      </c>
      <c r="E24" s="392">
        <f>VLOOKUP($A24,'ANNEX 2_310 MUN ALFABÈTIC'!$A$4:$Q$313,6,0)</f>
        <v>14758</v>
      </c>
      <c r="F24" s="403">
        <f>VLOOKUP($A24,'ANNEX 2_310 MUN ALFABÈTIC'!$A$4:$Q$313,7,0)</f>
        <v>16.172090313745219</v>
      </c>
      <c r="G24" s="394">
        <f>VLOOKUP($A24,'ANNEX 2_310 MUN ALFABÈTIC'!$A$4:$Q$313,8,0)</f>
        <v>5.6492027334851942</v>
      </c>
      <c r="H24" s="395">
        <f>VLOOKUP($A24,'ANNEX 2_310 MUN ALFABÈTIC'!$A$4:$Q$313,9,0)</f>
        <v>7.3</v>
      </c>
      <c r="I24" s="396">
        <f>VLOOKUP($A24,'ANNEX 2_310 MUN ALFABÈTIC'!$A$4:$Q$313,10,0)</f>
        <v>27.36</v>
      </c>
      <c r="J24" s="397">
        <f>VLOOKUP($A24,'ANNEX 2_310 MUN ALFABÈTIC'!$A$4:$Q$313,11,0)</f>
        <v>111.02402377886685</v>
      </c>
      <c r="K24" s="398">
        <f>VLOOKUP($A24,'ANNEX 2_310 MUN ALFABÈTIC'!$A$4:$Q$313,12,0)</f>
        <v>96.939646042446256</v>
      </c>
      <c r="L24" s="398">
        <f>VLOOKUP($A24,'ANNEX 2_310 MUN ALFABÈTIC'!$A$4:$Q$313,13,0)</f>
        <v>142.67015872282772</v>
      </c>
      <c r="M24" s="399">
        <f>VLOOKUP($A24,'ANNEX 2_310 MUN ALFABÈTIC'!$A$4:$Q$313,14,0)</f>
        <v>51.372889719387395</v>
      </c>
      <c r="N24" s="398">
        <f>VLOOKUP($A24,'ANNEX 2_310 MUN ALFABÈTIC'!$A$4:$Q$313,15,0)</f>
        <v>146.57912750039534</v>
      </c>
      <c r="O24" s="400">
        <f>VLOOKUP($A24,'ANNEX 2_310 MUN ALFABÈTIC'!$A$4:$Q$313,16,0)</f>
        <v>89.798922691908388</v>
      </c>
      <c r="P24" s="401">
        <f>VLOOKUP($A24,'ANNEX 2_310 MUN ALFABÈTIC'!$A$4:$Q$313,17,0)</f>
        <v>90.722717744118299</v>
      </c>
      <c r="Q24" s="402">
        <f>VLOOKUP($A24,'ANNEX 2_310 MUN ALFABÈTIC'!$A$4:$R$313,18,0)</f>
        <v>263</v>
      </c>
    </row>
    <row r="25" spans="1:17" ht="15" customHeight="1">
      <c r="A25" s="388" t="s">
        <v>362</v>
      </c>
      <c r="B25" s="389" t="s">
        <v>624</v>
      </c>
      <c r="C25" s="390">
        <f>VLOOKUP($A25,'ANNEX 2_310 MUN ALFABÈTIC'!$A$4:$Q$313,4,0)</f>
        <v>42</v>
      </c>
      <c r="D25" s="391">
        <f>VLOOKUP($A25,'ANNEX 2_310 MUN ALFABÈTIC'!$A$4:$Q$313,5,0)</f>
        <v>11.764705882352899</v>
      </c>
      <c r="E25" s="392">
        <f>VLOOKUP($A25,'ANNEX 2_310 MUN ALFABÈTIC'!$A$4:$Q$313,6,0)</f>
        <v>17217</v>
      </c>
      <c r="F25" s="393">
        <f>VLOOKUP($A25,'ANNEX 2_310 MUN ALFABÈTIC'!$A$4:$Q$313,7,0)</f>
        <v>14.335838038717894</v>
      </c>
      <c r="G25" s="394">
        <f>VLOOKUP($A25,'ANNEX 2_310 MUN ALFABÈTIC'!$A$4:$Q$313,8,0)</f>
        <v>0</v>
      </c>
      <c r="H25" s="395">
        <f>VLOOKUP($A25,'ANNEX 2_310 MUN ALFABÈTIC'!$A$4:$Q$313,9,0)</f>
        <v>14.3</v>
      </c>
      <c r="I25" s="396">
        <f>VLOOKUP($A25,'ANNEX 2_310 MUN ALFABÈTIC'!$A$4:$Q$313,10,0)</f>
        <v>22.554158548492264</v>
      </c>
      <c r="J25" s="397">
        <f>VLOOKUP($A25,'ANNEX 2_310 MUN ALFABÈTIC'!$A$4:$Q$313,11,0)</f>
        <v>81.285445980956368</v>
      </c>
      <c r="K25" s="398">
        <f>VLOOKUP($A25,'ANNEX 2_310 MUN ALFABÈTIC'!$A$4:$Q$313,12,0)</f>
        <v>113.09187463835188</v>
      </c>
      <c r="L25" s="398">
        <f>VLOOKUP($A25,'ANNEX 2_310 MUN ALFABÈTIC'!$A$4:$Q$313,13,0)</f>
        <v>160.94452837082156</v>
      </c>
      <c r="M25" s="399">
        <f>VLOOKUP($A25,'ANNEX 2_310 MUN ALFABÈTIC'!$A$4:$Q$313,14,0)</f>
        <v>330</v>
      </c>
      <c r="N25" s="398">
        <f>VLOOKUP($A25,'ANNEX 2_310 MUN ALFABÈTIC'!$A$4:$Q$313,15,0)</f>
        <v>74.827107045656348</v>
      </c>
      <c r="O25" s="400">
        <f>VLOOKUP($A25,'ANNEX 2_310 MUN ALFABÈTIC'!$A$4:$Q$313,16,0)</f>
        <v>108.93328250611486</v>
      </c>
      <c r="P25" s="401">
        <f>VLOOKUP($A25,'ANNEX 2_310 MUN ALFABÈTIC'!$A$4:$Q$313,17,0)</f>
        <v>116.73647892734527</v>
      </c>
      <c r="Q25" s="402">
        <f>VLOOKUP($A25,'ANNEX 2_310 MUN ALFABÈTIC'!$A$4:$R$313,18,0)</f>
        <v>29</v>
      </c>
    </row>
    <row r="26" spans="1:17" ht="15" customHeight="1">
      <c r="A26" s="388" t="s">
        <v>377</v>
      </c>
      <c r="B26" s="389" t="s">
        <v>378</v>
      </c>
      <c r="C26" s="390">
        <f>VLOOKUP($A26,'ANNEX 2_310 MUN ALFABÈTIC'!$A$4:$Q$313,4,0)</f>
        <v>152</v>
      </c>
      <c r="D26" s="391">
        <f>VLOOKUP($A26,'ANNEX 2_310 MUN ALFABÈTIC'!$A$4:$Q$313,5,0)</f>
        <v>1.40845070422535</v>
      </c>
      <c r="E26" s="392">
        <f>VLOOKUP($A26,'ANNEX 2_310 MUN ALFABÈTIC'!$A$4:$Q$313,6,0)</f>
        <v>15778</v>
      </c>
      <c r="F26" s="393">
        <f>VLOOKUP($A26,'ANNEX 2_310 MUN ALFABÈTIC'!$A$4:$Q$313,7,0)</f>
        <v>9.1721239449577112</v>
      </c>
      <c r="G26" s="394">
        <f>VLOOKUP($A26,'ANNEX 2_310 MUN ALFABÈTIC'!$A$4:$Q$313,8,0)</f>
        <v>5.9210526315789469</v>
      </c>
      <c r="H26" s="395">
        <f>VLOOKUP($A26,'ANNEX 2_310 MUN ALFABÈTIC'!$A$4:$Q$313,9,0)</f>
        <v>2</v>
      </c>
      <c r="I26" s="396">
        <f>VLOOKUP($A26,'ANNEX 2_310 MUN ALFABÈTIC'!$A$4:$Q$313,10,0)</f>
        <v>22.554158548492264</v>
      </c>
      <c r="J26" s="397">
        <f>VLOOKUP($A26,'ANNEX 2_310 MUN ALFABÈTIC'!$A$4:$Q$313,11,0)</f>
        <v>678.97254878210481</v>
      </c>
      <c r="K26" s="398">
        <f>VLOOKUP($A26,'ANNEX 2_310 MUN ALFABÈTIC'!$A$4:$Q$313,12,0)</f>
        <v>103.63963513062183</v>
      </c>
      <c r="L26" s="398">
        <f>VLOOKUP($A26,'ANNEX 2_310 MUN ALFABÈTIC'!$A$4:$Q$313,13,0)</f>
        <v>251.55293428086932</v>
      </c>
      <c r="M26" s="399">
        <f>VLOOKUP($A26,'ANNEX 2_310 MUN ALFABÈTIC'!$A$4:$Q$313,14,0)</f>
        <v>49.014235658365671</v>
      </c>
      <c r="N26" s="398">
        <f>VLOOKUP($A26,'ANNEX 2_310 MUN ALFABÈTIC'!$A$4:$Q$313,15,0)</f>
        <v>535.01381537644295</v>
      </c>
      <c r="O26" s="400">
        <f>VLOOKUP($A26,'ANNEX 2_310 MUN ALFABÈTIC'!$A$4:$Q$313,16,0)</f>
        <v>108.93328250611486</v>
      </c>
      <c r="P26" s="401">
        <f>VLOOKUP($A26,'ANNEX 2_310 MUN ALFABÈTIC'!$A$4:$Q$313,17,0)</f>
        <v>123.62530169179291</v>
      </c>
      <c r="Q26" s="402">
        <f>VLOOKUP($A26,'ANNEX 2_310 MUN ALFABÈTIC'!$A$4:$R$313,18,0)</f>
        <v>14</v>
      </c>
    </row>
    <row r="27" spans="1:17" ht="15" customHeight="1">
      <c r="A27" s="408" t="s">
        <v>381</v>
      </c>
      <c r="B27" s="409" t="s">
        <v>382</v>
      </c>
      <c r="C27" s="410">
        <f>VLOOKUP($A27,'ANNEX 2_310 MUN ALFABÈTIC'!$A$4:$Q$313,4,0)</f>
        <v>301</v>
      </c>
      <c r="D27" s="391">
        <f>VLOOKUP($A27,'ANNEX 2_310 MUN ALFABÈTIC'!$A$4:$Q$313,5,0)</f>
        <v>9.0909090909090899</v>
      </c>
      <c r="E27" s="392">
        <f>VLOOKUP($A27,'ANNEX 2_310 MUN ALFABÈTIC'!$A$4:$Q$313,6,0)</f>
        <v>20502</v>
      </c>
      <c r="F27" s="393">
        <f>VLOOKUP($A27,'ANNEX 2_310 MUN ALFABÈTIC'!$A$4:$Q$313,7,0)</f>
        <v>12.478452050698676</v>
      </c>
      <c r="G27" s="394">
        <f>VLOOKUP($A27,'ANNEX 2_310 MUN ALFABÈTIC'!$A$4:$Q$313,8,0)</f>
        <v>1.9933554817275747</v>
      </c>
      <c r="H27" s="395">
        <f>VLOOKUP($A27,'ANNEX 2_310 MUN ALFABÈTIC'!$A$4:$Q$313,9,0)</f>
        <v>1.1000000000000001</v>
      </c>
      <c r="I27" s="396">
        <f>VLOOKUP($A27,'ANNEX 2_310 MUN ALFABÈTIC'!$A$4:$Q$313,10,0)</f>
        <v>22.554158548492264</v>
      </c>
      <c r="J27" s="397">
        <f>VLOOKUP($A27,'ANNEX 2_310 MUN ALFABÈTIC'!$A$4:$Q$313,11,0)</f>
        <v>105.192930093002</v>
      </c>
      <c r="K27" s="398">
        <f>VLOOKUP($A27,'ANNEX 2_310 MUN ALFABÈTIC'!$A$4:$Q$313,12,0)</f>
        <v>134.66978067232913</v>
      </c>
      <c r="L27" s="398">
        <f>VLOOKUP($A27,'ANNEX 2_310 MUN ALFABÈTIC'!$A$4:$Q$313,13,0)</f>
        <v>184.90071385198371</v>
      </c>
      <c r="M27" s="399">
        <f>VLOOKUP($A27,'ANNEX 2_310 MUN ALFABÈTIC'!$A$4:$Q$313,14,0)</f>
        <v>145.59162762994802</v>
      </c>
      <c r="N27" s="398">
        <f>VLOOKUP($A27,'ANNEX 2_310 MUN ALFABÈTIC'!$A$4:$Q$313,15,0)</f>
        <v>972.75239159353259</v>
      </c>
      <c r="O27" s="400">
        <f>VLOOKUP($A27,'ANNEX 2_310 MUN ALFABÈTIC'!$A$4:$Q$313,16,0)</f>
        <v>108.93328250611486</v>
      </c>
      <c r="P27" s="401">
        <f>VLOOKUP($A27,'ANNEX 2_310 MUN ALFABÈTIC'!$A$4:$Q$313,17,0)</f>
        <v>115.50426042598544</v>
      </c>
      <c r="Q27" s="402">
        <f>VLOOKUP($A27,'ANNEX 2_310 MUN ALFABÈTIC'!$A$4:$R$313,18,0)</f>
        <v>33</v>
      </c>
    </row>
    <row r="28" spans="1:17" ht="15" customHeight="1">
      <c r="A28" s="388" t="s">
        <v>427</v>
      </c>
      <c r="B28" s="389" t="s">
        <v>428</v>
      </c>
      <c r="C28" s="390">
        <f>VLOOKUP($A28,'ANNEX 2_310 MUN ALFABÈTIC'!$A$4:$Q$313,4,0)</f>
        <v>29</v>
      </c>
      <c r="D28" s="391">
        <f>VLOOKUP($A28,'ANNEX 2_310 MUN ALFABÈTIC'!$A$4:$Q$313,5,0)</f>
        <v>9.0909090909090899</v>
      </c>
      <c r="E28" s="392">
        <f>VLOOKUP($A28,'ANNEX 2_310 MUN ALFABÈTIC'!$A$4:$Q$313,6,0)</f>
        <v>17217</v>
      </c>
      <c r="F28" s="393">
        <f>VLOOKUP($A28,'ANNEX 2_310 MUN ALFABÈTIC'!$A$4:$Q$313,7,0)</f>
        <v>14.335838038717894</v>
      </c>
      <c r="G28" s="394">
        <f>VLOOKUP($A28,'ANNEX 2_310 MUN ALFABÈTIC'!$A$4:$Q$313,8,0)</f>
        <v>3.4482758620689653</v>
      </c>
      <c r="H28" s="395">
        <f>VLOOKUP($A28,'ANNEX 2_310 MUN ALFABÈTIC'!$A$4:$Q$313,9,0)</f>
        <v>0</v>
      </c>
      <c r="I28" s="396">
        <f>VLOOKUP($A28,'ANNEX 2_310 MUN ALFABÈTIC'!$A$4:$Q$313,10,0)</f>
        <v>22.554158548492264</v>
      </c>
      <c r="J28" s="397">
        <f>VLOOKUP($A28,'ANNEX 2_310 MUN ALFABÈTIC'!$A$4:$Q$313,11,0)</f>
        <v>105.192930093002</v>
      </c>
      <c r="K28" s="398">
        <f>VLOOKUP($A28,'ANNEX 2_310 MUN ALFABÈTIC'!$A$4:$Q$313,12,0)</f>
        <v>113.09187463835188</v>
      </c>
      <c r="L28" s="398">
        <f>VLOOKUP($A28,'ANNEX 2_310 MUN ALFABÈTIC'!$A$4:$Q$313,13,0)</f>
        <v>160.94452837082156</v>
      </c>
      <c r="M28" s="399">
        <f>VLOOKUP($A28,'ANNEX 2_310 MUN ALFABÈTIC'!$A$4:$Q$313,14,0)</f>
        <v>84.162602018641053</v>
      </c>
      <c r="N28" s="398">
        <f>VLOOKUP($A28,'ANNEX 2_310 MUN ALFABÈTIC'!$A$4:$Q$313,15,0)</f>
        <v>3567</v>
      </c>
      <c r="O28" s="400">
        <f>VLOOKUP($A28,'ANNEX 2_310 MUN ALFABÈTIC'!$A$4:$Q$313,16,0)</f>
        <v>108.93328250611486</v>
      </c>
      <c r="P28" s="401">
        <f>VLOOKUP($A28,'ANNEX 2_310 MUN ALFABÈTIC'!$A$4:$Q$313,17,0)</f>
        <v>115.07037113906685</v>
      </c>
      <c r="Q28" s="402">
        <f>VLOOKUP($A28,'ANNEX 2_310 MUN ALFABÈTIC'!$A$4:$R$313,18,0)</f>
        <v>35</v>
      </c>
    </row>
    <row r="29" spans="1:17" ht="15" customHeight="1">
      <c r="A29" s="408" t="s">
        <v>598</v>
      </c>
      <c r="B29" s="409" t="s">
        <v>599</v>
      </c>
      <c r="C29" s="410">
        <f>VLOOKUP($A29,'ANNEX 2_310 MUN ALFABÈTIC'!$A$4:$Q$313,4,0)</f>
        <v>241</v>
      </c>
      <c r="D29" s="391">
        <f>VLOOKUP($A29,'ANNEX 2_310 MUN ALFABÈTIC'!$A$4:$Q$313,5,0)</f>
        <v>5.9829059829059794</v>
      </c>
      <c r="E29" s="392">
        <f>VLOOKUP($A29,'ANNEX 2_310 MUN ALFABÈTIC'!$A$4:$Q$313,6,0)</f>
        <v>19903</v>
      </c>
      <c r="F29" s="393">
        <f>VLOOKUP($A29,'ANNEX 2_310 MUN ALFABÈTIC'!$A$4:$Q$313,7,0)</f>
        <v>13.667165558272028</v>
      </c>
      <c r="G29" s="394">
        <f>VLOOKUP($A29,'ANNEX 2_310 MUN ALFABÈTIC'!$A$4:$Q$313,8,0)</f>
        <v>4.9792531120331951</v>
      </c>
      <c r="H29" s="395">
        <f>VLOOKUP($A29,'ANNEX 2_310 MUN ALFABÈTIC'!$A$4:$Q$313,9,0)</f>
        <v>0</v>
      </c>
      <c r="I29" s="396">
        <f>VLOOKUP($A29,'ANNEX 2_310 MUN ALFABÈTIC'!$A$4:$Q$313,10,0)</f>
        <v>22.554158548492264</v>
      </c>
      <c r="J29" s="397">
        <f>VLOOKUP($A29,'ANNEX 2_310 MUN ALFABÈTIC'!$A$4:$Q$313,11,0)</f>
        <v>159.83860806339274</v>
      </c>
      <c r="K29" s="398">
        <f>VLOOKUP($A29,'ANNEX 2_310 MUN ALFABÈTIC'!$A$4:$Q$313,12,0)</f>
        <v>130.73517923721423</v>
      </c>
      <c r="L29" s="398">
        <f>VLOOKUP($A29,'ANNEX 2_310 MUN ALFABÈTIC'!$A$4:$Q$313,13,0)</f>
        <v>168.81881485261303</v>
      </c>
      <c r="M29" s="399">
        <f>VLOOKUP($A29,'ANNEX 2_310 MUN ALFABÈTIC'!$A$4:$Q$313,14,0)</f>
        <v>58.285020363484165</v>
      </c>
      <c r="N29" s="398">
        <f>VLOOKUP($A29,'ANNEX 2_310 MUN ALFABÈTIC'!$A$4:$Q$313,15,0)</f>
        <v>3567</v>
      </c>
      <c r="O29" s="400">
        <f>VLOOKUP($A29,'ANNEX 2_310 MUN ALFABÈTIC'!$A$4:$Q$313,16,0)</f>
        <v>108.93328250611486</v>
      </c>
      <c r="P29" s="401">
        <f>VLOOKUP($A29,'ANNEX 2_310 MUN ALFABÈTIC'!$A$4:$Q$313,17,0)</f>
        <v>119.87233214300782</v>
      </c>
      <c r="Q29" s="402">
        <f>VLOOKUP($A29,'ANNEX 2_310 MUN ALFABÈTIC'!$A$4:$R$313,18,0)</f>
        <v>17</v>
      </c>
    </row>
    <row r="30" spans="1:17" ht="15" customHeight="1">
      <c r="A30" s="388" t="s">
        <v>499</v>
      </c>
      <c r="B30" s="389" t="s">
        <v>500</v>
      </c>
      <c r="C30" s="390">
        <f>VLOOKUP($A30,'ANNEX 2_310 MUN ALFABÈTIC'!$A$4:$Q$313,4,0)</f>
        <v>174</v>
      </c>
      <c r="D30" s="391">
        <f>VLOOKUP($A30,'ANNEX 2_310 MUN ALFABÈTIC'!$A$4:$Q$313,5,0)</f>
        <v>8.1632653061224492</v>
      </c>
      <c r="E30" s="392">
        <f>VLOOKUP($A30,'ANNEX 2_310 MUN ALFABÈTIC'!$A$4:$Q$313,6,0)</f>
        <v>15947</v>
      </c>
      <c r="F30" s="393">
        <f>VLOOKUP($A30,'ANNEX 2_310 MUN ALFABÈTIC'!$A$4:$Q$313,7,0)</f>
        <v>10.948668319087377</v>
      </c>
      <c r="G30" s="394">
        <f>VLOOKUP($A30,'ANNEX 2_310 MUN ALFABÈTIC'!$A$4:$Q$313,8,0)</f>
        <v>2.8735632183908044</v>
      </c>
      <c r="H30" s="395">
        <f>VLOOKUP($A30,'ANNEX 2_310 MUN ALFABÈTIC'!$A$4:$Q$313,9,0)</f>
        <v>1.1000000000000001</v>
      </c>
      <c r="I30" s="396">
        <f>VLOOKUP($A30,'ANNEX 2_310 MUN ALFABÈTIC'!$A$4:$Q$313,10,0)</f>
        <v>22.554158548492264</v>
      </c>
      <c r="J30" s="397">
        <f>VLOOKUP($A30,'ANNEX 2_310 MUN ALFABÈTIC'!$A$4:$Q$313,11,0)</f>
        <v>117.14667214902494</v>
      </c>
      <c r="K30" s="398">
        <f>VLOOKUP($A30,'ANNEX 2_310 MUN ALFABÈTIC'!$A$4:$Q$313,12,0)</f>
        <v>104.74973136189797</v>
      </c>
      <c r="L30" s="398">
        <f>VLOOKUP($A30,'ANNEX 2_310 MUN ALFABÈTIC'!$A$4:$Q$313,13,0)</f>
        <v>210.73564608031322</v>
      </c>
      <c r="M30" s="399">
        <f>VLOOKUP($A30,'ANNEX 2_310 MUN ALFABÈTIC'!$A$4:$Q$313,14,0)</f>
        <v>100.99512242236925</v>
      </c>
      <c r="N30" s="398">
        <f>VLOOKUP($A30,'ANNEX 2_310 MUN ALFABÈTIC'!$A$4:$Q$313,15,0)</f>
        <v>972.75239159353259</v>
      </c>
      <c r="O30" s="400">
        <f>VLOOKUP($A30,'ANNEX 2_310 MUN ALFABÈTIC'!$A$4:$Q$313,16,0)</f>
        <v>108.93328250611486</v>
      </c>
      <c r="P30" s="401">
        <f>VLOOKUP($A30,'ANNEX 2_310 MUN ALFABÈTIC'!$A$4:$Q$313,17,0)</f>
        <v>108.04616505204667</v>
      </c>
      <c r="Q30" s="402">
        <f>VLOOKUP($A30,'ANNEX 2_310 MUN ALFABÈTIC'!$A$4:$R$313,18,0)</f>
        <v>63</v>
      </c>
    </row>
    <row r="31" spans="1:17" ht="15" customHeight="1">
      <c r="A31" s="388" t="s">
        <v>566</v>
      </c>
      <c r="B31" s="389" t="s">
        <v>567</v>
      </c>
      <c r="C31" s="390">
        <f>VLOOKUP($A31,'ANNEX 2_310 MUN ALFABÈTIC'!$A$4:$Q$313,4,0)</f>
        <v>274</v>
      </c>
      <c r="D31" s="391">
        <f>VLOOKUP($A31,'ANNEX 2_310 MUN ALFABÈTIC'!$A$4:$Q$313,5,0)</f>
        <v>2.34375</v>
      </c>
      <c r="E31" s="392">
        <f>VLOOKUP($A31,'ANNEX 2_310 MUN ALFABÈTIC'!$A$4:$Q$313,6,0)</f>
        <v>18077</v>
      </c>
      <c r="F31" s="393">
        <f>VLOOKUP($A31,'ANNEX 2_310 MUN ALFABÈTIC'!$A$4:$Q$313,7,0)</f>
        <v>14.096591442515011</v>
      </c>
      <c r="G31" s="394">
        <f>VLOOKUP($A31,'ANNEX 2_310 MUN ALFABÈTIC'!$A$4:$Q$313,8,0)</f>
        <v>4.3795620437956204</v>
      </c>
      <c r="H31" s="395">
        <f>VLOOKUP($A31,'ANNEX 2_310 MUN ALFABÈTIC'!$A$4:$Q$313,9,0)</f>
        <v>0.8</v>
      </c>
      <c r="I31" s="396">
        <f>VLOOKUP($A31,'ANNEX 2_310 MUN ALFABÈTIC'!$A$4:$Q$313,10,0)</f>
        <v>22.554158548492264</v>
      </c>
      <c r="J31" s="397">
        <f>VLOOKUP($A31,'ANNEX 2_310 MUN ALFABÈTIC'!$A$4:$Q$313,11,0)</f>
        <v>408.02106217891679</v>
      </c>
      <c r="K31" s="398">
        <f>VLOOKUP($A31,'ANNEX 2_310 MUN ALFABÈTIC'!$A$4:$Q$313,12,0)</f>
        <v>118.74088504602933</v>
      </c>
      <c r="L31" s="398">
        <f>VLOOKUP($A31,'ANNEX 2_310 MUN ALFABÈTIC'!$A$4:$Q$313,13,0)</f>
        <v>163.67607030045895</v>
      </c>
      <c r="M31" s="399">
        <f>VLOOKUP($A31,'ANNEX 2_310 MUN ALFABÈTIC'!$A$4:$Q$313,14,0)</f>
        <v>66.265956761803579</v>
      </c>
      <c r="N31" s="398">
        <f>VLOOKUP($A31,'ANNEX 2_310 MUN ALFABÈTIC'!$A$4:$Q$313,15,0)</f>
        <v>1337.5345384411073</v>
      </c>
      <c r="O31" s="400">
        <f>VLOOKUP($A31,'ANNEX 2_310 MUN ALFABÈTIC'!$A$4:$Q$313,16,0)</f>
        <v>108.93328250611486</v>
      </c>
      <c r="P31" s="401">
        <f>VLOOKUP($A31,'ANNEX 2_310 MUN ALFABÈTIC'!$A$4:$Q$313,17,0)</f>
        <v>114.84778911838802</v>
      </c>
      <c r="Q31" s="402">
        <f>VLOOKUP($A31,'ANNEX 2_310 MUN ALFABÈTIC'!$A$4:$R$313,18,0)</f>
        <v>36</v>
      </c>
    </row>
    <row r="32" spans="1:17" ht="15" customHeight="1">
      <c r="A32" s="388" t="s">
        <v>577</v>
      </c>
      <c r="B32" s="389" t="s">
        <v>578</v>
      </c>
      <c r="C32" s="390">
        <f>VLOOKUP($A32,'ANNEX 2_310 MUN ALFABÈTIC'!$A$4:$Q$313,4,0)</f>
        <v>430</v>
      </c>
      <c r="D32" s="391">
        <f>VLOOKUP($A32,'ANNEX 2_310 MUN ALFABÈTIC'!$A$4:$Q$313,5,0)</f>
        <v>8.3769633507853403</v>
      </c>
      <c r="E32" s="392">
        <f>VLOOKUP($A32,'ANNEX 2_310 MUN ALFABÈTIC'!$A$4:$Q$313,6,0)</f>
        <v>15220</v>
      </c>
      <c r="F32" s="393">
        <f>VLOOKUP($A32,'ANNEX 2_310 MUN ALFABÈTIC'!$A$4:$Q$313,7,0)</f>
        <v>15.473715269022865</v>
      </c>
      <c r="G32" s="394">
        <f>VLOOKUP($A32,'ANNEX 2_310 MUN ALFABÈTIC'!$A$4:$Q$313,8,0)</f>
        <v>4.6511627906976747</v>
      </c>
      <c r="H32" s="395">
        <f>VLOOKUP($A32,'ANNEX 2_310 MUN ALFABÈTIC'!$A$4:$Q$313,9,0)</f>
        <v>1.7</v>
      </c>
      <c r="I32" s="396">
        <f>VLOOKUP($A32,'ANNEX 2_310 MUN ALFABÈTIC'!$A$4:$Q$313,10,0)</f>
        <v>22.554158548492264</v>
      </c>
      <c r="J32" s="397">
        <f>VLOOKUP($A32,'ANNEX 2_310 MUN ALFABÈTIC'!$A$4:$Q$313,11,0)</f>
        <v>114.15823663501921</v>
      </c>
      <c r="K32" s="398">
        <f>VLOOKUP($A32,'ANNEX 2_310 MUN ALFABÈTIC'!$A$4:$Q$313,12,0)</f>
        <v>99.974346982384603</v>
      </c>
      <c r="L32" s="398">
        <f>VLOOKUP($A32,'ANNEX 2_310 MUN ALFABÈTIC'!$A$4:$Q$313,13,0)</f>
        <v>149.10928964557812</v>
      </c>
      <c r="M32" s="399">
        <f>VLOOKUP($A32,'ANNEX 2_310 MUN ALFABÈTIC'!$A$4:$Q$313,14,0)</f>
        <v>62.396411841406284</v>
      </c>
      <c r="N32" s="398">
        <f>VLOOKUP($A32,'ANNEX 2_310 MUN ALFABÈTIC'!$A$4:$Q$313,15,0)</f>
        <v>629.42801808993295</v>
      </c>
      <c r="O32" s="400">
        <f>VLOOKUP($A32,'ANNEX 2_310 MUN ALFABÈTIC'!$A$4:$Q$313,16,0)</f>
        <v>108.93328250611486</v>
      </c>
      <c r="P32" s="401">
        <f>VLOOKUP($A32,'ANNEX 2_310 MUN ALFABÈTIC'!$A$4:$Q$313,17,0)</f>
        <v>96.283861428650766</v>
      </c>
      <c r="Q32" s="402">
        <f>VLOOKUP($A32,'ANNEX 2_310 MUN ALFABÈTIC'!$A$4:$R$313,18,0)</f>
        <v>170</v>
      </c>
    </row>
    <row r="33" spans="1:17" ht="15.75" customHeight="1" thickBot="1">
      <c r="A33" s="415" t="s">
        <v>592</v>
      </c>
      <c r="B33" s="416" t="s">
        <v>593</v>
      </c>
      <c r="C33" s="417">
        <f>VLOOKUP($A33,'ANNEX 2_310 MUN ALFABÈTIC'!$A$4:$Q$313,4,0)</f>
        <v>174</v>
      </c>
      <c r="D33" s="418">
        <f>VLOOKUP($A33,'ANNEX 2_310 MUN ALFABÈTIC'!$A$4:$Q$313,5,0)</f>
        <v>3.6144578313252995</v>
      </c>
      <c r="E33" s="419">
        <f>VLOOKUP($A33,'ANNEX 2_310 MUN ALFABÈTIC'!$A$4:$Q$313,6,0)</f>
        <v>16415</v>
      </c>
      <c r="F33" s="420">
        <f>VLOOKUP($A33,'ANNEX 2_310 MUN ALFABÈTIC'!$A$4:$Q$313,7,0)</f>
        <v>10.134856863310373</v>
      </c>
      <c r="G33" s="421">
        <f>VLOOKUP($A33,'ANNEX 2_310 MUN ALFABÈTIC'!$A$4:$Q$313,8,0)</f>
        <v>4.0229885057471266</v>
      </c>
      <c r="H33" s="422">
        <f>VLOOKUP($A33,'ANNEX 2_310 MUN ALFABÈTIC'!$A$4:$Q$313,9,0)</f>
        <v>1.1000000000000001</v>
      </c>
      <c r="I33" s="423">
        <f>VLOOKUP($A33,'ANNEX 2_310 MUN ALFABÈTIC'!$A$4:$Q$313,10,0)</f>
        <v>22.554158548492264</v>
      </c>
      <c r="J33" s="511">
        <f>VLOOKUP($A33,'ANNEX 2_310 MUN ALFABÈTIC'!$A$4:$Q$313,11,0)</f>
        <v>264.57615750664149</v>
      </c>
      <c r="K33" s="512">
        <f>VLOOKUP($A33,'ANNEX 2_310 MUN ALFABÈTIC'!$A$4:$Q$313,12,0)</f>
        <v>107.823844002355</v>
      </c>
      <c r="L33" s="512">
        <f>VLOOKUP($A33,'ANNEX 2_310 MUN ALFABÈTIC'!$A$4:$Q$313,13,0)</f>
        <v>227.65735353348683</v>
      </c>
      <c r="M33" s="513">
        <f>VLOOKUP($A33,'ANNEX 2_310 MUN ALFABÈTIC'!$A$4:$Q$313,14,0)</f>
        <v>72.13937315883517</v>
      </c>
      <c r="N33" s="512">
        <f>VLOOKUP($A33,'ANNEX 2_310 MUN ALFABÈTIC'!$A$4:$Q$313,15,0)</f>
        <v>972.75239159353259</v>
      </c>
      <c r="O33" s="514">
        <f>VLOOKUP($A33,'ANNEX 2_310 MUN ALFABÈTIC'!$A$4:$Q$313,16,0)</f>
        <v>108.93328250611486</v>
      </c>
      <c r="P33" s="515">
        <f>VLOOKUP($A33,'ANNEX 2_310 MUN ALFABÈTIC'!$A$4:$Q$313,17,0)</f>
        <v>112.95490159375669</v>
      </c>
      <c r="Q33" s="429">
        <f>VLOOKUP($A33,'ANNEX 2_310 MUN ALFABÈTIC'!$A$4:$R$313,18,0)</f>
        <v>46</v>
      </c>
    </row>
    <row r="34" spans="1:17" ht="15.75" customHeight="1" thickBot="1">
      <c r="A34" s="520" t="s">
        <v>1025</v>
      </c>
      <c r="B34" s="521"/>
      <c r="C34" s="522"/>
      <c r="D34" s="489">
        <f>VLOOKUP(A1,'ANNEX 3_COMARQUES ALFABÈTIC'!$A$4:$N$15,2,0)</f>
        <v>9.5587233985645312</v>
      </c>
      <c r="E34" s="490">
        <f>VLOOKUP(A1,'ANNEX 3_COMARQUES ALFABÈTIC'!$A$4:$N$15,3,0)</f>
        <v>15006.650532309977</v>
      </c>
      <c r="F34" s="491">
        <f>VLOOKUP(A1,'ANNEX 3_COMARQUES ALFABÈTIC'!$A$4:$N$15,4,0)</f>
        <v>14.974697627549087</v>
      </c>
      <c r="G34" s="492">
        <f>VLOOKUP(A1,'ANNEX 3_COMARQUES ALFABÈTIC'!$A$4:$N$15,5,0)</f>
        <v>5.0631344392176283</v>
      </c>
      <c r="H34" s="493">
        <f>VLOOKUP(A1,'ANNEX 3_COMARQUES ALFABÈTIC'!$A$4:$N$15,6,0)</f>
        <v>8.6621094330279753</v>
      </c>
      <c r="I34" s="494">
        <f>VLOOKUP(A1,'ANNEX 3_COMARQUES ALFABÈTIC'!$A$4:$N$15,7,0)</f>
        <v>25.674258267771588</v>
      </c>
      <c r="J34" s="495">
        <f>VLOOKUP($A$1,'ANNEX 3_COMARQUES ALFABÈTIC'!$A$4:$N$15,8,0)</f>
        <v>103.99068146889196</v>
      </c>
      <c r="K34" s="496">
        <f>VLOOKUP($A$1,'ANNEX 3_COMARQUES ALFABÈTIC'!$A$4:$N$15,9,0)</f>
        <v>84.096130315512099</v>
      </c>
      <c r="L34" s="496">
        <f>VLOOKUP($A$1,'ANNEX 3_COMARQUES ALFABÈTIC'!$A$4:$N$15,10,0)</f>
        <v>144.48108378896893</v>
      </c>
      <c r="M34" s="497">
        <f>VLOOKUP($A$1,'ANNEX 3_COMARQUES ALFABÈTIC'!$A$4:$N$15,11,0)</f>
        <v>55.219786619480139</v>
      </c>
      <c r="N34" s="496">
        <f>VLOOKUP($A$1,'ANNEX 3_COMARQUES ALFABÈTIC'!$A$4:$N$15,12,0)</f>
        <v>122.19578974862389</v>
      </c>
      <c r="O34" s="498">
        <f>VLOOKUP($A$1,'ANNEX 3_COMARQUES ALFABÈTIC'!$A$4:$N$15,13,0)</f>
        <v>99.088744686392985</v>
      </c>
      <c r="P34" s="499">
        <f>VLOOKUP($A$1,'ANNEX 3_COMARQUES ALFABÈTIC'!$A$4:$N$15,14,0)</f>
        <v>94.304335631263967</v>
      </c>
      <c r="Q34" s="439"/>
    </row>
    <row r="35" spans="1:17" ht="15.75" customHeight="1" thickBot="1">
      <c r="A35" s="520" t="s">
        <v>1033</v>
      </c>
      <c r="B35" s="521"/>
      <c r="C35" s="522"/>
      <c r="D35" s="458">
        <f>'ANNEX 2_310 MUN ALFABÈTIC'!$E$314</f>
        <v>9.5629936448183628</v>
      </c>
      <c r="E35" s="459">
        <f>'ANNEX 2_310 MUN ALFABÈTIC'!$F$314</f>
        <v>15223.905391131739</v>
      </c>
      <c r="F35" s="460">
        <f>'ANNEX 2_310 MUN ALFABÈTIC'!$G$314</f>
        <v>23.072746919419348</v>
      </c>
      <c r="G35" s="461">
        <f>'ANNEX 2_310 MUN ALFABÈTIC'!$H$314</f>
        <v>2.9021586902979668</v>
      </c>
      <c r="H35" s="462">
        <f>'ANNEX 2_310 MUN ALFABÈTIC'!$I$314</f>
        <v>10.700276307528855</v>
      </c>
      <c r="I35" s="463">
        <f>'ANNEX 2_310 MUN ALFABÈTIC'!$J$314</f>
        <v>24.574152050227696</v>
      </c>
      <c r="J35" s="500">
        <v>100</v>
      </c>
      <c r="K35" s="501">
        <v>100</v>
      </c>
      <c r="L35" s="501">
        <v>100</v>
      </c>
      <c r="M35" s="502">
        <v>100</v>
      </c>
      <c r="N35" s="501">
        <v>100</v>
      </c>
      <c r="O35" s="503">
        <v>100</v>
      </c>
      <c r="P35" s="504">
        <v>100</v>
      </c>
      <c r="Q35" s="439"/>
    </row>
    <row r="36" spans="1:17" ht="9" customHeight="1">
      <c r="A36" s="507"/>
      <c r="B36" s="464"/>
      <c r="C36" s="508"/>
      <c r="D36" s="465"/>
      <c r="E36" s="466"/>
      <c r="F36" s="467"/>
      <c r="G36" s="468"/>
      <c r="H36" s="465"/>
      <c r="I36" s="469"/>
      <c r="J36" s="436"/>
      <c r="K36" s="436"/>
      <c r="L36" s="436"/>
      <c r="M36" s="437"/>
      <c r="N36" s="436"/>
      <c r="O36" s="437"/>
      <c r="P36" s="438"/>
      <c r="Q36" s="439"/>
    </row>
    <row r="37" spans="1:17" ht="26.5" customHeight="1">
      <c r="A37" s="527" t="s">
        <v>1044</v>
      </c>
      <c r="B37" s="527"/>
      <c r="C37" s="527"/>
      <c r="D37" s="527"/>
      <c r="E37" s="527"/>
      <c r="F37" s="527"/>
      <c r="G37" s="527"/>
      <c r="H37" s="527"/>
      <c r="I37" s="527"/>
      <c r="J37" s="527"/>
      <c r="K37" s="527"/>
      <c r="L37" s="527"/>
      <c r="M37" s="527"/>
      <c r="N37" s="527"/>
      <c r="O37" s="527"/>
      <c r="P37" s="527"/>
      <c r="Q37" s="527"/>
    </row>
    <row r="38" spans="1:17" ht="15.75" customHeight="1">
      <c r="B38" s="464"/>
      <c r="C38" s="508"/>
      <c r="D38" s="465"/>
      <c r="E38" s="466"/>
      <c r="F38" s="467"/>
      <c r="G38" s="468"/>
      <c r="H38" s="465"/>
      <c r="I38" s="469"/>
      <c r="J38" s="436"/>
      <c r="K38" s="436"/>
      <c r="L38" s="436"/>
      <c r="M38" s="437"/>
      <c r="N38" s="436"/>
      <c r="O38" s="437"/>
      <c r="P38" s="438"/>
      <c r="Q38" s="439"/>
    </row>
    <row r="39" spans="1:17" ht="15.75" customHeight="1">
      <c r="A39" s="507"/>
      <c r="B39" s="464"/>
      <c r="C39" s="508"/>
      <c r="D39" s="465"/>
      <c r="E39" s="466"/>
      <c r="F39" s="467"/>
      <c r="G39" s="468"/>
      <c r="H39" s="465"/>
      <c r="I39" s="469"/>
      <c r="J39" s="436"/>
      <c r="K39" s="436"/>
      <c r="L39" s="436"/>
      <c r="M39" s="437"/>
      <c r="N39" s="436"/>
      <c r="O39" s="437"/>
      <c r="P39" s="438"/>
      <c r="Q39" s="439"/>
    </row>
    <row r="40" spans="1:17" ht="15.75" customHeight="1">
      <c r="A40" s="507"/>
      <c r="B40" s="464"/>
      <c r="C40" s="508"/>
      <c r="D40" s="465"/>
      <c r="E40" s="466"/>
      <c r="F40" s="467"/>
      <c r="G40" s="468"/>
      <c r="H40" s="465"/>
      <c r="I40" s="469"/>
      <c r="J40" s="436"/>
      <c r="K40" s="436"/>
      <c r="L40" s="436"/>
      <c r="M40" s="437"/>
      <c r="N40" s="436"/>
      <c r="O40" s="437"/>
      <c r="P40" s="438"/>
      <c r="Q40" s="439"/>
    </row>
    <row r="41" spans="1:17" ht="15" customHeight="1">
      <c r="A41" s="509"/>
      <c r="D41" s="470"/>
      <c r="E41" s="470"/>
      <c r="F41" s="470"/>
      <c r="G41" s="470"/>
      <c r="H41" s="470"/>
      <c r="I41" s="470"/>
    </row>
    <row r="42" spans="1:17" ht="15" customHeight="1">
      <c r="A42" s="509"/>
    </row>
    <row r="43" spans="1:17" ht="15" customHeight="1">
      <c r="A43" s="509"/>
    </row>
    <row r="44" spans="1:17">
      <c r="D44" s="362"/>
      <c r="E44" s="362"/>
      <c r="F44" s="362"/>
      <c r="G44" s="362"/>
      <c r="H44" s="362"/>
      <c r="I44" s="362"/>
      <c r="M44" s="362"/>
      <c r="O44" s="362"/>
      <c r="P44" s="362"/>
    </row>
    <row r="45" spans="1:17">
      <c r="C45" s="510"/>
      <c r="F45" s="362"/>
    </row>
  </sheetData>
  <mergeCells count="5">
    <mergeCell ref="D2:I2"/>
    <mergeCell ref="A34:C34"/>
    <mergeCell ref="A35:C35"/>
    <mergeCell ref="A37:Q37"/>
    <mergeCell ref="J2:Q2"/>
  </mergeCells>
  <conditionalFormatting sqref="J4:P33">
    <cfRule type="cellIs" dxfId="171" priority="40" operator="greaterThanOrEqual">
      <formula>110</formula>
    </cfRule>
    <cfRule type="cellIs" dxfId="170" priority="41" operator="between">
      <formula>100.0001</formula>
      <formula>110</formula>
    </cfRule>
    <cfRule type="cellIs" dxfId="169" priority="42" operator="between">
      <formula>90.0001</formula>
      <formula>100</formula>
    </cfRule>
    <cfRule type="cellIs" dxfId="168" priority="43" operator="lessThanOrEqual">
      <formula>90</formula>
    </cfRule>
  </conditionalFormatting>
  <pageMargins left="0.23622047244094491" right="0.23622047244094491" top="0.55118110236220474" bottom="0.55118110236220474" header="0.31496062992125984" footer="0.31496062992125984"/>
  <pageSetup paperSize="8" scale="85" fitToHeight="5" orientation="landscape" r:id="rId1"/>
  <headerFooter>
    <oddHeader>&amp;L&amp;"Arial Rounded MT Bold,Negreta"&amp;16&amp;K08-018Annex 4: Valor dels municipis a l'Índex de vulnerabilitat social (per comarques). 2023</oddHeader>
    <oddFooter>&amp;L&amp;"Segoe UI,Normal"Els municipis apareixen per ordre alfabètic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  <pageSetUpPr fitToPage="1"/>
  </sheetPr>
  <dimension ref="A1:Q21"/>
  <sheetViews>
    <sheetView zoomScale="85" zoomScaleNormal="85" workbookViewId="0">
      <pane xSplit="3" ySplit="3" topLeftCell="D4" activePane="bottomRight" state="frozen"/>
      <selection activeCell="D14" sqref="D14"/>
      <selection pane="topRight" activeCell="D14" sqref="D14"/>
      <selection pane="bottomLeft" activeCell="D14" sqref="D14"/>
      <selection pane="bottomRight" activeCell="M34" sqref="M34"/>
    </sheetView>
  </sheetViews>
  <sheetFormatPr defaultColWidth="9.1796875" defaultRowHeight="13.5"/>
  <cols>
    <col min="1" max="1" width="11.7265625" style="361" customWidth="1"/>
    <col min="2" max="2" width="33.453125" style="362" customWidth="1"/>
    <col min="3" max="3" width="11" style="362" customWidth="1"/>
    <col min="4" max="5" width="13" style="446" customWidth="1"/>
    <col min="6" max="6" width="14.6328125" style="446" customWidth="1"/>
    <col min="7" max="7" width="13" style="447" customWidth="1"/>
    <col min="8" max="8" width="13" style="446" customWidth="1"/>
    <col min="9" max="9" width="13.81640625" style="446" customWidth="1"/>
    <col min="10" max="11" width="13.1796875" style="362" customWidth="1"/>
    <col min="12" max="12" width="13.90625" style="362" customWidth="1"/>
    <col min="13" max="13" width="13.1796875" style="448" customWidth="1"/>
    <col min="14" max="14" width="13.1796875" style="362" customWidth="1"/>
    <col min="15" max="15" width="13.7265625" style="448" customWidth="1"/>
    <col min="16" max="16" width="15.36328125" style="448" customWidth="1"/>
    <col min="17" max="17" width="7.7265625" style="362" customWidth="1"/>
    <col min="18" max="16384" width="9.1796875" style="362"/>
  </cols>
  <sheetData>
    <row r="1" spans="1:17" ht="31.5" customHeight="1" thickBot="1">
      <c r="A1" s="472" t="s">
        <v>642</v>
      </c>
    </row>
    <row r="2" spans="1:17" ht="15.75" customHeight="1" thickBot="1">
      <c r="D2" s="518" t="s">
        <v>1017</v>
      </c>
      <c r="E2" s="519"/>
      <c r="F2" s="519"/>
      <c r="G2" s="519"/>
      <c r="H2" s="519"/>
      <c r="I2" s="519"/>
      <c r="J2" s="524" t="s">
        <v>1035</v>
      </c>
      <c r="K2" s="525"/>
      <c r="L2" s="525"/>
      <c r="M2" s="525"/>
      <c r="N2" s="525"/>
      <c r="O2" s="525"/>
      <c r="P2" s="525"/>
      <c r="Q2" s="526"/>
    </row>
    <row r="3" spans="1:17" ht="90.5" customHeight="1" thickBot="1">
      <c r="A3" s="363" t="s">
        <v>57</v>
      </c>
      <c r="B3" s="364" t="s">
        <v>1018</v>
      </c>
      <c r="C3" s="365" t="s">
        <v>644</v>
      </c>
      <c r="D3" s="366" t="s">
        <v>2</v>
      </c>
      <c r="E3" s="367" t="s">
        <v>1045</v>
      </c>
      <c r="F3" s="367" t="s">
        <v>1047</v>
      </c>
      <c r="G3" s="368" t="s">
        <v>1038</v>
      </c>
      <c r="H3" s="367" t="s">
        <v>1039</v>
      </c>
      <c r="I3" s="367" t="s">
        <v>1040</v>
      </c>
      <c r="J3" s="369" t="s">
        <v>1034</v>
      </c>
      <c r="K3" s="370" t="s">
        <v>1046</v>
      </c>
      <c r="L3" s="370" t="s">
        <v>1048</v>
      </c>
      <c r="M3" s="371" t="s">
        <v>1041</v>
      </c>
      <c r="N3" s="370" t="s">
        <v>1042</v>
      </c>
      <c r="O3" s="372" t="s">
        <v>1043</v>
      </c>
      <c r="P3" s="374" t="s">
        <v>1028</v>
      </c>
      <c r="Q3" s="374" t="s">
        <v>1016</v>
      </c>
    </row>
    <row r="4" spans="1:17" ht="15" customHeight="1">
      <c r="A4" s="388" t="s">
        <v>134</v>
      </c>
      <c r="B4" s="389" t="s">
        <v>135</v>
      </c>
      <c r="C4" s="390">
        <f>VLOOKUP($A4,'ANNEX 2_310 MUN ALFABÈTIC'!$A$4:$Q$313,4,0)</f>
        <v>5201</v>
      </c>
      <c r="D4" s="391">
        <f>VLOOKUP($A4,'ANNEX 2_310 MUN ALFABÈTIC'!$A$4:$Q$313,5,0)</f>
        <v>9.9182763744427902</v>
      </c>
      <c r="E4" s="392">
        <f>VLOOKUP($A4,'ANNEX 2_310 MUN ALFABÈTIC'!$A$4:$Q$313,6,0)</f>
        <v>14916</v>
      </c>
      <c r="F4" s="403">
        <f>VLOOKUP($A4,'ANNEX 2_310 MUN ALFABÈTIC'!$A$4:$Q$313,7,0)</f>
        <v>28.393006413363398</v>
      </c>
      <c r="G4" s="394">
        <f>VLOOKUP($A4,'ANNEX 2_310 MUN ALFABÈTIC'!$A$4:$Q$313,8,0)</f>
        <v>1.7881176696789081</v>
      </c>
      <c r="H4" s="395">
        <f>VLOOKUP($A4,'ANNEX 2_310 MUN ALFABÈTIC'!$A$4:$Q$313,9,0)</f>
        <v>3.7</v>
      </c>
      <c r="I4" s="396">
        <f>VLOOKUP($A4,'ANNEX 2_310 MUN ALFABÈTIC'!$A$4:$Q$313,10,0)</f>
        <v>26.768377253814148</v>
      </c>
      <c r="J4" s="397">
        <f>VLOOKUP($A4,'ANNEX 2_310 MUN ALFABÈTIC'!$A$4:$Q$313,11,0)</f>
        <v>96.417898471352217</v>
      </c>
      <c r="K4" s="398">
        <f>VLOOKUP($A4,'ANNEX 2_310 MUN ALFABÈTIC'!$A$4:$Q$313,12,0)</f>
        <v>97.977487489438161</v>
      </c>
      <c r="L4" s="398">
        <f>VLOOKUP($A4,'ANNEX 2_310 MUN ALFABÈTIC'!$A$4:$Q$313,13,0)</f>
        <v>81.26207765219246</v>
      </c>
      <c r="M4" s="399">
        <f>VLOOKUP($A4,'ANNEX 2_310 MUN ALFABÈTIC'!$A$4:$Q$313,14,0)</f>
        <v>162.30244460472821</v>
      </c>
      <c r="N4" s="398">
        <f>VLOOKUP($A4,'ANNEX 2_310 MUN ALFABÈTIC'!$A$4:$Q$313,15,0)</f>
        <v>289.19665696023941</v>
      </c>
      <c r="O4" s="400">
        <f>VLOOKUP($A4,'ANNEX 2_310 MUN ALFABÈTIC'!$A$4:$Q$313,16,0)</f>
        <v>91.78361846721721</v>
      </c>
      <c r="P4" s="401">
        <f>VLOOKUP($A4,'ANNEX 2_310 MUN ALFABÈTIC'!$A$4:$Q$313,17,0)</f>
        <v>93.27949613897934</v>
      </c>
      <c r="Q4" s="387">
        <f>VLOOKUP($A4,'ANNEX 2_310 MUN ALFABÈTIC'!$A$4:$R$313,18,0)</f>
        <v>225</v>
      </c>
    </row>
    <row r="5" spans="1:17" ht="15" customHeight="1">
      <c r="A5" s="408" t="s">
        <v>193</v>
      </c>
      <c r="B5" s="409" t="s">
        <v>194</v>
      </c>
      <c r="C5" s="410">
        <f>VLOOKUP($A5,'ANNEX 2_310 MUN ALFABÈTIC'!$A$4:$Q$313,4,0)</f>
        <v>16950</v>
      </c>
      <c r="D5" s="391">
        <f>VLOOKUP($A5,'ANNEX 2_310 MUN ALFABÈTIC'!$A$4:$Q$313,5,0)</f>
        <v>10.3978188127401</v>
      </c>
      <c r="E5" s="392">
        <f>VLOOKUP($A5,'ANNEX 2_310 MUN ALFABÈTIC'!$A$4:$Q$313,6,0)</f>
        <v>15328</v>
      </c>
      <c r="F5" s="403">
        <f>VLOOKUP($A5,'ANNEX 2_310 MUN ALFABÈTIC'!$A$4:$Q$313,7,0)</f>
        <v>25.530400820032611</v>
      </c>
      <c r="G5" s="394">
        <f>VLOOKUP($A5,'ANNEX 2_310 MUN ALFABÈTIC'!$A$4:$Q$313,8,0)</f>
        <v>2.3539823008849559</v>
      </c>
      <c r="H5" s="395">
        <f>VLOOKUP($A5,'ANNEX 2_310 MUN ALFABÈTIC'!$A$4:$Q$313,9,0)</f>
        <v>6.9</v>
      </c>
      <c r="I5" s="396">
        <f>VLOOKUP($A5,'ANNEX 2_310 MUN ALFABÈTIC'!$A$4:$Q$313,10,0)</f>
        <v>26.609247506799637</v>
      </c>
      <c r="J5" s="397">
        <f>VLOOKUP($A5,'ANNEX 2_310 MUN ALFABÈTIC'!$A$4:$Q$313,11,0)</f>
        <v>91.971151036995821</v>
      </c>
      <c r="K5" s="398">
        <f>VLOOKUP($A5,'ANNEX 2_310 MUN ALFABÈTIC'!$A$4:$Q$313,12,0)</f>
        <v>100.68375759172083</v>
      </c>
      <c r="L5" s="398">
        <f>VLOOKUP($A5,'ANNEX 2_310 MUN ALFABÈTIC'!$A$4:$Q$313,13,0)</f>
        <v>90.373618033114298</v>
      </c>
      <c r="M5" s="399">
        <f>VLOOKUP($A5,'ANNEX 2_310 MUN ALFABÈTIC'!$A$4:$Q$313,14,0)</f>
        <v>123.2871924825828</v>
      </c>
      <c r="N5" s="398">
        <f>VLOOKUP($A5,'ANNEX 2_310 MUN ALFABÈTIC'!$A$4:$Q$313,15,0)</f>
        <v>155.07646822505592</v>
      </c>
      <c r="O5" s="400">
        <f>VLOOKUP($A5,'ANNEX 2_310 MUN ALFABÈTIC'!$A$4:$Q$313,16,0)</f>
        <v>92.332506743108226</v>
      </c>
      <c r="P5" s="401">
        <f>VLOOKUP($A5,'ANNEX 2_310 MUN ALFABÈTIC'!$A$4:$Q$313,17,0)</f>
        <v>91.2632748754734</v>
      </c>
      <c r="Q5" s="402">
        <f>VLOOKUP($A5,'ANNEX 2_310 MUN ALFABÈTIC'!$A$4:$R$313,18,0)</f>
        <v>250</v>
      </c>
    </row>
    <row r="6" spans="1:17" ht="15" customHeight="1">
      <c r="A6" s="408" t="s">
        <v>315</v>
      </c>
      <c r="B6" s="409" t="s">
        <v>316</v>
      </c>
      <c r="C6" s="410">
        <f>VLOOKUP($A6,'ANNEX 2_310 MUN ALFABÈTIC'!$A$4:$Q$313,4,0)</f>
        <v>4417</v>
      </c>
      <c r="D6" s="391">
        <f>VLOOKUP($A6,'ANNEX 2_310 MUN ALFABÈTIC'!$A$4:$Q$313,5,0)</f>
        <v>10.3380695737384</v>
      </c>
      <c r="E6" s="392">
        <f>VLOOKUP($A6,'ANNEX 2_310 MUN ALFABÈTIC'!$A$4:$Q$313,6,0)</f>
        <v>14111</v>
      </c>
      <c r="F6" s="403">
        <f>VLOOKUP($A6,'ANNEX 2_310 MUN ALFABÈTIC'!$A$4:$Q$313,7,0)</f>
        <v>34.175450743999129</v>
      </c>
      <c r="G6" s="394">
        <f>VLOOKUP($A6,'ANNEX 2_310 MUN ALFABÈTIC'!$A$4:$Q$313,8,0)</f>
        <v>1.4263074484944533</v>
      </c>
      <c r="H6" s="395">
        <f>VLOOKUP($A6,'ANNEX 2_310 MUN ALFABÈTIC'!$A$4:$Q$313,9,0)</f>
        <v>5.7</v>
      </c>
      <c r="I6" s="396">
        <f>VLOOKUP($A6,'ANNEX 2_310 MUN ALFABÈTIC'!$A$4:$Q$313,10,0)</f>
        <v>23.61904761904762</v>
      </c>
      <c r="J6" s="397">
        <f>VLOOKUP($A6,'ANNEX 2_310 MUN ALFABÈTIC'!$A$4:$Q$313,11,0)</f>
        <v>92.502701559593419</v>
      </c>
      <c r="K6" s="398">
        <f>VLOOKUP($A6,'ANNEX 2_310 MUN ALFABÈTIC'!$A$4:$Q$313,12,0)</f>
        <v>92.689751003181939</v>
      </c>
      <c r="L6" s="398">
        <f>VLOOKUP($A6,'ANNEX 2_310 MUN ALFABÈTIC'!$A$4:$Q$313,13,0)</f>
        <v>67.512633826697069</v>
      </c>
      <c r="M6" s="399">
        <f>VLOOKUP($A6,'ANNEX 2_310 MUN ALFABÈTIC'!$A$4:$Q$313,14,0)</f>
        <v>203.47357039755744</v>
      </c>
      <c r="N6" s="398">
        <f>VLOOKUP($A6,'ANNEX 2_310 MUN ALFABÈTIC'!$A$4:$Q$313,15,0)</f>
        <v>187.72414574612031</v>
      </c>
      <c r="O6" s="400">
        <f>VLOOKUP($A6,'ANNEX 2_310 MUN ALFABÈTIC'!$A$4:$Q$313,16,0)</f>
        <v>104.02191335052999</v>
      </c>
      <c r="P6" s="401">
        <f>VLOOKUP($A6,'ANNEX 2_310 MUN ALFABÈTIC'!$A$4:$Q$313,17,0)</f>
        <v>93.80964669735738</v>
      </c>
      <c r="Q6" s="402">
        <f>VLOOKUP($A6,'ANNEX 2_310 MUN ALFABÈTIC'!$A$4:$R$313,18,0)</f>
        <v>206</v>
      </c>
    </row>
    <row r="7" spans="1:17" ht="15" customHeight="1">
      <c r="A7" s="388" t="s">
        <v>455</v>
      </c>
      <c r="B7" s="389" t="s">
        <v>27</v>
      </c>
      <c r="C7" s="390">
        <f>VLOOKUP($A7,'ANNEX 2_310 MUN ALFABÈTIC'!$A$4:$Q$313,4,0)</f>
        <v>31702</v>
      </c>
      <c r="D7" s="391">
        <f>VLOOKUP($A7,'ANNEX 2_310 MUN ALFABÈTIC'!$A$4:$Q$313,5,0)</f>
        <v>10.5814183182985</v>
      </c>
      <c r="E7" s="392">
        <f>VLOOKUP($A7,'ANNEX 2_310 MUN ALFABÈTIC'!$A$4:$Q$313,6,0)</f>
        <v>14742</v>
      </c>
      <c r="F7" s="403">
        <f>VLOOKUP($A7,'ANNEX 2_310 MUN ALFABÈTIC'!$A$4:$Q$313,7,0)</f>
        <v>24.89459845347141</v>
      </c>
      <c r="G7" s="394">
        <f>VLOOKUP($A7,'ANNEX 2_310 MUN ALFABÈTIC'!$A$4:$Q$313,8,0)</f>
        <v>2.1008138287805185</v>
      </c>
      <c r="H7" s="395">
        <f>VLOOKUP($A7,'ANNEX 2_310 MUN ALFABÈTIC'!$A$4:$Q$313,9,0)</f>
        <v>8.6999999999999993</v>
      </c>
      <c r="I7" s="396">
        <f>VLOOKUP($A7,'ANNEX 2_310 MUN ALFABÈTIC'!$A$4:$Q$313,10,0)</f>
        <v>28.393039918116685</v>
      </c>
      <c r="J7" s="397">
        <f>VLOOKUP($A7,'ANNEX 2_310 MUN ALFABÈTIC'!$A$4:$Q$313,11,0)</f>
        <v>90.375348154235908</v>
      </c>
      <c r="K7" s="398">
        <f>VLOOKUP($A7,'ANNEX 2_310 MUN ALFABÈTIC'!$A$4:$Q$313,12,0)</f>
        <v>96.834548174396431</v>
      </c>
      <c r="L7" s="398">
        <f>VLOOKUP($A7,'ANNEX 2_310 MUN ALFABÈTIC'!$A$4:$Q$313,13,0)</f>
        <v>92.68173962533622</v>
      </c>
      <c r="M7" s="399">
        <f>VLOOKUP($A7,'ANNEX 2_310 MUN ALFABÈTIC'!$A$4:$Q$313,14,0)</f>
        <v>138.14449669643565</v>
      </c>
      <c r="N7" s="398">
        <f>VLOOKUP($A7,'ANNEX 2_310 MUN ALFABÈTIC'!$A$4:$Q$313,15,0)</f>
        <v>122.99168169573402</v>
      </c>
      <c r="O7" s="400">
        <f>VLOOKUP($A7,'ANNEX 2_310 MUN ALFABÈTIC'!$A$4:$Q$313,16,0)</f>
        <v>86.531718052597299</v>
      </c>
      <c r="P7" s="401">
        <f>VLOOKUP($A7,'ANNEX 2_310 MUN ALFABÈTIC'!$A$4:$Q$313,17,0)</f>
        <v>91.132365916333413</v>
      </c>
      <c r="Q7" s="402">
        <f>VLOOKUP($A7,'ANNEX 2_310 MUN ALFABÈTIC'!$A$4:$R$313,18,0)</f>
        <v>253</v>
      </c>
    </row>
    <row r="8" spans="1:17" ht="15" customHeight="1">
      <c r="A8" s="388" t="s">
        <v>526</v>
      </c>
      <c r="B8" s="389" t="s">
        <v>31</v>
      </c>
      <c r="C8" s="390">
        <f>VLOOKUP($A8,'ANNEX 2_310 MUN ALFABÈTIC'!$A$4:$Q$313,4,0)</f>
        <v>32086</v>
      </c>
      <c r="D8" s="391">
        <f>VLOOKUP($A8,'ANNEX 2_310 MUN ALFABÈTIC'!$A$4:$Q$313,5,0)</f>
        <v>7.2847682119205297</v>
      </c>
      <c r="E8" s="392">
        <f>VLOOKUP($A8,'ANNEX 2_310 MUN ALFABÈTIC'!$A$4:$Q$313,6,0)</f>
        <v>19698</v>
      </c>
      <c r="F8" s="403">
        <f>VLOOKUP($A8,'ANNEX 2_310 MUN ALFABÈTIC'!$A$4:$Q$313,7,0)</f>
        <v>28.88306579602628</v>
      </c>
      <c r="G8" s="394">
        <f>VLOOKUP($A8,'ANNEX 2_310 MUN ALFABÈTIC'!$A$4:$Q$313,8,0)</f>
        <v>2.7239294396309917</v>
      </c>
      <c r="H8" s="395">
        <f>VLOOKUP($A8,'ANNEX 2_310 MUN ALFABÈTIC'!$A$4:$Q$313,9,0)</f>
        <v>8.4</v>
      </c>
      <c r="I8" s="396">
        <f>VLOOKUP($A8,'ANNEX 2_310 MUN ALFABÈTIC'!$A$4:$Q$313,10,0)</f>
        <v>14.549856922738277</v>
      </c>
      <c r="J8" s="397">
        <f>VLOOKUP($A8,'ANNEX 2_310 MUN ALFABÈTIC'!$A$4:$Q$313,11,0)</f>
        <v>131.27382185159752</v>
      </c>
      <c r="K8" s="398">
        <f>VLOOKUP($A8,'ANNEX 2_310 MUN ALFABÈTIC'!$A$4:$Q$313,12,0)</f>
        <v>129.388612802826</v>
      </c>
      <c r="L8" s="398">
        <f>VLOOKUP($A8,'ANNEX 2_310 MUN ALFABÈTIC'!$A$4:$Q$313,13,0)</f>
        <v>79.883302840357373</v>
      </c>
      <c r="M8" s="399">
        <f>VLOOKUP($A8,'ANNEX 2_310 MUN ALFABÈTIC'!$A$4:$Q$313,14,0)</f>
        <v>106.54309352048119</v>
      </c>
      <c r="N8" s="398">
        <f>VLOOKUP($A8,'ANNEX 2_310 MUN ALFABÈTIC'!$A$4:$Q$313,15,0)</f>
        <v>127.38424175629594</v>
      </c>
      <c r="O8" s="400">
        <f>VLOOKUP($A8,'ANNEX 2_310 MUN ALFABÈTIC'!$A$4:$Q$313,16,0)</f>
        <v>168.86066563383264</v>
      </c>
      <c r="P8" s="401">
        <f>VLOOKUP($A8,'ANNEX 2_310 MUN ALFABÈTIC'!$A$4:$Q$313,17,0)</f>
        <v>101.43196147136324</v>
      </c>
      <c r="Q8" s="402">
        <f>VLOOKUP($A8,'ANNEX 2_310 MUN ALFABÈTIC'!$A$4:$R$313,18,0)</f>
        <v>105</v>
      </c>
    </row>
    <row r="9" spans="1:17" ht="15" customHeight="1" thickBot="1">
      <c r="A9" s="388" t="s">
        <v>591</v>
      </c>
      <c r="B9" s="389" t="s">
        <v>40</v>
      </c>
      <c r="C9" s="390">
        <f>VLOOKUP($A9,'ANNEX 2_310 MUN ALFABÈTIC'!$A$4:$Q$313,4,0)</f>
        <v>68768</v>
      </c>
      <c r="D9" s="391">
        <f>VLOOKUP($A9,'ANNEX 2_310 MUN ALFABÈTIC'!$A$4:$Q$313,5,0)</f>
        <v>11.307931235968899</v>
      </c>
      <c r="E9" s="392">
        <f>VLOOKUP($A9,'ANNEX 2_310 MUN ALFABÈTIC'!$A$4:$Q$313,6,0)</f>
        <v>15841</v>
      </c>
      <c r="F9" s="403">
        <f>VLOOKUP($A9,'ANNEX 2_310 MUN ALFABÈTIC'!$A$4:$Q$313,7,0)</f>
        <v>23.337401049653202</v>
      </c>
      <c r="G9" s="394">
        <f>VLOOKUP($A9,'ANNEX 2_310 MUN ALFABÈTIC'!$A$4:$Q$313,8,0)</f>
        <v>3.0755583992554678</v>
      </c>
      <c r="H9" s="395">
        <f>VLOOKUP($A9,'ANNEX 2_310 MUN ALFABÈTIC'!$A$4:$Q$313,9,0)</f>
        <v>8.3000000000000007</v>
      </c>
      <c r="I9" s="396">
        <f>VLOOKUP($A9,'ANNEX 2_310 MUN ALFABÈTIC'!$A$4:$Q$313,10,0)</f>
        <v>23.228962818003914</v>
      </c>
      <c r="J9" s="397">
        <f>VLOOKUP($A9,'ANNEX 2_310 MUN ALFABÈTIC'!$A$4:$Q$313,11,0)</f>
        <v>84.568905180461812</v>
      </c>
      <c r="K9" s="398">
        <f>VLOOKUP($A9,'ANNEX 2_310 MUN ALFABÈTIC'!$A$4:$Q$313,12,0)</f>
        <v>104.05345798606797</v>
      </c>
      <c r="L9" s="398">
        <f>VLOOKUP($A9,'ANNEX 2_310 MUN ALFABÈTIC'!$A$4:$Q$313,13,0)</f>
        <v>98.865965710274395</v>
      </c>
      <c r="M9" s="399">
        <f>VLOOKUP($A9,'ANNEX 2_310 MUN ALFABÈTIC'!$A$4:$Q$313,14,0)</f>
        <v>94.362008895702402</v>
      </c>
      <c r="N9" s="398">
        <f>VLOOKUP($A9,'ANNEX 2_310 MUN ALFABÈTIC'!$A$4:$Q$313,15,0)</f>
        <v>128.91899165697419</v>
      </c>
      <c r="O9" s="400">
        <f>VLOOKUP($A9,'ANNEX 2_310 MUN ALFABÈTIC'!$A$4:$Q$313,16,0)</f>
        <v>105.76875705127745</v>
      </c>
      <c r="P9" s="401">
        <f>VLOOKUP($A9,'ANNEX 2_310 MUN ALFABÈTIC'!$A$4:$Q$313,17,0)</f>
        <v>91.23262608226149</v>
      </c>
      <c r="Q9" s="429">
        <f>VLOOKUP($A9,'ANNEX 2_310 MUN ALFABÈTIC'!$A$4:$R$313,18,0)</f>
        <v>251</v>
      </c>
    </row>
    <row r="10" spans="1:17" ht="15.75" customHeight="1" thickBot="1">
      <c r="A10" s="520" t="s">
        <v>1026</v>
      </c>
      <c r="B10" s="521"/>
      <c r="C10" s="522"/>
      <c r="D10" s="489">
        <f>VLOOKUP(A1,'ANNEX 3_COMARQUES ALFABÈTIC'!$A$4:$N$15,2,0)</f>
        <v>10.182664143787955</v>
      </c>
      <c r="E10" s="490">
        <f>VLOOKUP(A1,'ANNEX 3_COMARQUES ALFABÈTIC'!$A$4:$N$15,3,0)</f>
        <v>16266.878679520374</v>
      </c>
      <c r="F10" s="491">
        <f>VLOOKUP(A1,'ANNEX 3_COMARQUES ALFABÈTIC'!$A$4:$N$15,4,0)</f>
        <v>25.46556327692555</v>
      </c>
      <c r="G10" s="492">
        <f>VLOOKUP(A1,'ANNEX 3_COMARQUES ALFABÈTIC'!$A$4:$N$15,5,0)</f>
        <v>2.6457354013222392</v>
      </c>
      <c r="H10" s="493">
        <f>VLOOKUP(A1,'ANNEX 3_COMARQUES ALFABÈTIC'!$A$4:$N$15,6,0)</f>
        <v>8.0282031623136678</v>
      </c>
      <c r="I10" s="494">
        <f>VLOOKUP(A1,'ANNEX 3_COMARQUES ALFABÈTIC'!$A$4:$N$15,7,0)</f>
        <v>22.994310000039484</v>
      </c>
      <c r="J10" s="495">
        <f>VLOOKUP($A$1,'ANNEX 3_COMARQUES ALFABÈTIC'!$A$4:$N$15,8,0)</f>
        <v>87.3696682426515</v>
      </c>
      <c r="K10" s="496">
        <f>VLOOKUP($A$1,'ANNEX 3_COMARQUES ALFABÈTIC'!$A$4:$N$15,9,0)</f>
        <v>111.05753224533264</v>
      </c>
      <c r="L10" s="496">
        <f>VLOOKUP($A$1,'ANNEX 3_COMARQUES ALFABÈTIC'!$A$4:$N$15,10,0)</f>
        <v>98.747978113928582</v>
      </c>
      <c r="M10" s="497">
        <f>VLOOKUP($A$1,'ANNEX 3_COMARQUES ALFABÈTIC'!$A$4:$N$15,11,0)</f>
        <v>109.00726911323406</v>
      </c>
      <c r="N10" s="496">
        <f>VLOOKUP($A$1,'ANNEX 3_COMARQUES ALFABÈTIC'!$A$4:$N$15,12,0)</f>
        <v>131.76752510496888</v>
      </c>
      <c r="O10" s="498">
        <f>VLOOKUP($A$1,'ANNEX 3_COMARQUES ALFABÈTIC'!$A$4:$N$15,13,0)</f>
        <v>92.4866145910201</v>
      </c>
      <c r="P10" s="499">
        <f>VLOOKUP($A$1,'ANNEX 3_COMARQUES ALFABÈTIC'!$A$4:$N$15,14,0)</f>
        <v>98.705878838089745</v>
      </c>
      <c r="Q10" s="439"/>
    </row>
    <row r="11" spans="1:17" ht="15.75" customHeight="1" thickBot="1">
      <c r="A11" s="520" t="s">
        <v>1033</v>
      </c>
      <c r="B11" s="521"/>
      <c r="C11" s="522"/>
      <c r="D11" s="458">
        <f>'ANNEX 2_310 MUN ALFABÈTIC'!$E$314</f>
        <v>9.5629936448183628</v>
      </c>
      <c r="E11" s="459">
        <f>'ANNEX 2_310 MUN ALFABÈTIC'!$F$314</f>
        <v>15223.905391131739</v>
      </c>
      <c r="F11" s="460">
        <f>'ANNEX 2_310 MUN ALFABÈTIC'!$G$314</f>
        <v>23.072746919419348</v>
      </c>
      <c r="G11" s="461">
        <f>'ANNEX 2_310 MUN ALFABÈTIC'!$H$314</f>
        <v>2.9021586902979668</v>
      </c>
      <c r="H11" s="462">
        <f>'ANNEX 2_310 MUN ALFABÈTIC'!$I$314</f>
        <v>10.700276307528855</v>
      </c>
      <c r="I11" s="463">
        <f>'ANNEX 2_310 MUN ALFABÈTIC'!$J$314</f>
        <v>24.574152050227696</v>
      </c>
      <c r="J11" s="500">
        <v>100</v>
      </c>
      <c r="K11" s="501">
        <v>100</v>
      </c>
      <c r="L11" s="501">
        <v>100</v>
      </c>
      <c r="M11" s="502">
        <v>100</v>
      </c>
      <c r="N11" s="501">
        <v>100</v>
      </c>
      <c r="O11" s="503">
        <v>100</v>
      </c>
      <c r="P11" s="504">
        <v>100</v>
      </c>
      <c r="Q11" s="439"/>
    </row>
    <row r="12" spans="1:17" ht="9" customHeight="1">
      <c r="A12" s="507"/>
      <c r="B12" s="464"/>
      <c r="C12" s="508"/>
      <c r="D12" s="465"/>
      <c r="E12" s="466"/>
      <c r="F12" s="467"/>
      <c r="G12" s="468"/>
      <c r="H12" s="465"/>
      <c r="I12" s="469"/>
      <c r="J12" s="436"/>
      <c r="K12" s="436"/>
      <c r="L12" s="436"/>
      <c r="M12" s="437"/>
      <c r="N12" s="436"/>
      <c r="O12" s="437"/>
      <c r="P12" s="438"/>
      <c r="Q12" s="439"/>
    </row>
    <row r="13" spans="1:17" ht="28" customHeight="1">
      <c r="A13" s="527" t="s">
        <v>1044</v>
      </c>
      <c r="B13" s="527"/>
      <c r="C13" s="527"/>
      <c r="D13" s="527"/>
      <c r="E13" s="527"/>
      <c r="F13" s="527"/>
      <c r="G13" s="527"/>
      <c r="H13" s="527"/>
      <c r="I13" s="527"/>
      <c r="J13" s="527"/>
      <c r="K13" s="527"/>
      <c r="L13" s="527"/>
      <c r="M13" s="527"/>
      <c r="N13" s="527"/>
      <c r="O13" s="527"/>
      <c r="P13" s="527"/>
      <c r="Q13" s="527"/>
    </row>
    <row r="14" spans="1:17" ht="15.75" customHeight="1">
      <c r="B14" s="464"/>
      <c r="C14" s="508"/>
      <c r="D14" s="465"/>
      <c r="E14" s="466"/>
      <c r="F14" s="467"/>
      <c r="G14" s="468"/>
      <c r="H14" s="465"/>
      <c r="I14" s="469"/>
      <c r="J14" s="436"/>
      <c r="K14" s="436"/>
      <c r="L14" s="436"/>
      <c r="M14" s="437"/>
      <c r="N14" s="436"/>
      <c r="O14" s="437"/>
      <c r="P14" s="438"/>
      <c r="Q14" s="439"/>
    </row>
    <row r="15" spans="1:17" ht="15.75" customHeight="1">
      <c r="A15" s="507"/>
      <c r="B15" s="464"/>
      <c r="C15" s="508"/>
      <c r="D15" s="465"/>
      <c r="E15" s="466"/>
      <c r="F15" s="467"/>
      <c r="G15" s="468"/>
      <c r="H15" s="465"/>
      <c r="I15" s="469"/>
      <c r="J15" s="436"/>
      <c r="K15" s="436"/>
      <c r="L15" s="436"/>
      <c r="M15" s="437"/>
      <c r="N15" s="436"/>
      <c r="O15" s="437"/>
      <c r="P15" s="438"/>
      <c r="Q15" s="439"/>
    </row>
    <row r="16" spans="1:17" ht="15.75" customHeight="1">
      <c r="A16" s="507"/>
      <c r="B16" s="464"/>
      <c r="C16" s="508"/>
      <c r="D16" s="465"/>
      <c r="E16" s="466"/>
      <c r="F16" s="467"/>
      <c r="G16" s="468"/>
      <c r="H16" s="465"/>
      <c r="I16" s="469"/>
      <c r="J16" s="436"/>
      <c r="K16" s="436"/>
      <c r="L16" s="436"/>
      <c r="M16" s="437"/>
      <c r="N16" s="436"/>
      <c r="O16" s="437"/>
      <c r="P16" s="438"/>
      <c r="Q16" s="439"/>
    </row>
    <row r="17" spans="1:16" ht="15" customHeight="1">
      <c r="A17" s="509"/>
      <c r="D17" s="470"/>
      <c r="E17" s="470"/>
      <c r="F17" s="470"/>
      <c r="G17" s="470"/>
      <c r="H17" s="470"/>
      <c r="I17" s="470"/>
    </row>
    <row r="18" spans="1:16" ht="15" customHeight="1">
      <c r="A18" s="509"/>
    </row>
    <row r="19" spans="1:16" ht="15" customHeight="1">
      <c r="A19" s="509"/>
    </row>
    <row r="20" spans="1:16">
      <c r="D20" s="362"/>
      <c r="E20" s="362"/>
      <c r="F20" s="362"/>
      <c r="G20" s="362"/>
      <c r="H20" s="362"/>
      <c r="I20" s="362"/>
      <c r="M20" s="362"/>
      <c r="O20" s="362"/>
      <c r="P20" s="362"/>
    </row>
    <row r="21" spans="1:16">
      <c r="C21" s="510"/>
      <c r="F21" s="362"/>
    </row>
  </sheetData>
  <mergeCells count="5">
    <mergeCell ref="D2:I2"/>
    <mergeCell ref="A10:C10"/>
    <mergeCell ref="A11:C11"/>
    <mergeCell ref="A13:Q13"/>
    <mergeCell ref="J2:Q2"/>
  </mergeCells>
  <conditionalFormatting sqref="J4:P9">
    <cfRule type="cellIs" dxfId="167" priority="40" operator="greaterThanOrEqual">
      <formula>110</formula>
    </cfRule>
    <cfRule type="cellIs" dxfId="166" priority="41" operator="between">
      <formula>100.0001</formula>
      <formula>110</formula>
    </cfRule>
    <cfRule type="cellIs" dxfId="165" priority="42" operator="between">
      <formula>90.0001</formula>
      <formula>100</formula>
    </cfRule>
    <cfRule type="cellIs" dxfId="164" priority="43" operator="lessThanOrEqual">
      <formula>90</formula>
    </cfRule>
  </conditionalFormatting>
  <pageMargins left="0.23622047244094491" right="0.23622047244094491" top="0.55118110236220474" bottom="0.55118110236220474" header="0.31496062992125984" footer="0.31496062992125984"/>
  <pageSetup paperSize="8" scale="85" fitToHeight="5" orientation="landscape" r:id="rId1"/>
  <headerFooter>
    <oddHeader>&amp;L&amp;"Arial Rounded MT Bold,Negreta"&amp;16&amp;K08-018Annex 4: Valor dels municipis a l'Índex de vulnerabilitat social (per comarques). 2023</oddHeader>
    <oddFooter>&amp;L&amp;"Segoe UI,Normal"Els municipis apareixen per ordre alfabètic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23</vt:i4>
      </vt:variant>
      <vt:variant>
        <vt:lpstr>Intervals amb nom</vt:lpstr>
      </vt:variant>
      <vt:variant>
        <vt:i4>47</vt:i4>
      </vt:variant>
    </vt:vector>
  </HeadingPairs>
  <TitlesOfParts>
    <vt:vector size="70" baseType="lpstr">
      <vt:lpstr>ANNEX 2_310 MUN ALFABÈTIC</vt:lpstr>
      <vt:lpstr>ANNEX 3_COMARQUES ALFABÈTIC</vt:lpstr>
      <vt:lpstr>ANNEX 4_ALT PENEDÈS ALFABÈTIC</vt:lpstr>
      <vt:lpstr>ANNEX 4_ANOIA ALFABÈTIC</vt:lpstr>
      <vt:lpstr>ANNEX 4_BAGES ALFABÈTIC</vt:lpstr>
      <vt:lpstr>ANNEX 4_BAIX LLOBREGAT</vt:lpstr>
      <vt:lpstr>ANNEX 4_BARCELONÈS ALFABÈTIC</vt:lpstr>
      <vt:lpstr>ANNEX 4_BERGUEDÀ ALFABÈTIC</vt:lpstr>
      <vt:lpstr>ANNEX 4_GARRAF ALFABÈTIC</vt:lpstr>
      <vt:lpstr>ANNEX 4_MARESME ALFABÈTIC</vt:lpstr>
      <vt:lpstr>ANNEX 4_MOIANÈS ALFABÈTIC</vt:lpstr>
      <vt:lpstr>ANNEX 4_OSONA ALFABÈTIC</vt:lpstr>
      <vt:lpstr>ANNEX 4_VALLÈS OCCIDENTAL ALFAB</vt:lpstr>
      <vt:lpstr>ANNEX 4_VALLÈS ORIENTAL ALFAB</vt:lpstr>
      <vt:lpstr>INFORME MUNICIPI A</vt:lpstr>
      <vt:lpstr>INFORME MUNICIPI B</vt:lpstr>
      <vt:lpstr>dispersió</vt:lpstr>
      <vt:lpstr>COMARCA MITJ DE MITJ</vt:lpstr>
      <vt:lpstr>COMARCA</vt:lpstr>
      <vt:lpstr>TRAMS</vt:lpstr>
      <vt:lpstr>DESP ALTRES SERVEIS</vt:lpstr>
      <vt:lpstr>correlacions % desp vs IVS 16</vt:lpstr>
      <vt:lpstr>correlacions % desp vs IVS 15</vt:lpstr>
      <vt:lpstr>'ANNEX 2_310 MUN ALFABÈTIC'!Àrea_d'impressió</vt:lpstr>
      <vt:lpstr>'ANNEX 3_COMARQUES ALFABÈTIC'!Àrea_d'impressió</vt:lpstr>
      <vt:lpstr>'ANNEX 4_ALT PENEDÈS ALFABÈTIC'!Àrea_d'impressió</vt:lpstr>
      <vt:lpstr>'ANNEX 4_ANOIA ALFABÈTIC'!Àrea_d'impressió</vt:lpstr>
      <vt:lpstr>'ANNEX 4_BAGES ALFABÈTIC'!Àrea_d'impressió</vt:lpstr>
      <vt:lpstr>'ANNEX 4_BAIX LLOBREGAT'!Àrea_d'impressió</vt:lpstr>
      <vt:lpstr>'ANNEX 4_BARCELONÈS ALFABÈTIC'!Àrea_d'impressió</vt:lpstr>
      <vt:lpstr>'ANNEX 4_BERGUEDÀ ALFABÈTIC'!Àrea_d'impressió</vt:lpstr>
      <vt:lpstr>'ANNEX 4_GARRAF ALFABÈTIC'!Àrea_d'impressió</vt:lpstr>
      <vt:lpstr>'ANNEX 4_MARESME ALFABÈTIC'!Àrea_d'impressió</vt:lpstr>
      <vt:lpstr>'ANNEX 4_MOIANÈS ALFABÈTIC'!Àrea_d'impressió</vt:lpstr>
      <vt:lpstr>'ANNEX 4_OSONA ALFABÈTIC'!Àrea_d'impressió</vt:lpstr>
      <vt:lpstr>'ANNEX 4_VALLÈS OCCIDENTAL ALFAB'!Àrea_d'impressió</vt:lpstr>
      <vt:lpstr>'ANNEX 4_VALLÈS ORIENTAL ALFAB'!Àrea_d'impressió</vt:lpstr>
      <vt:lpstr>COMARCA!Àrea_d'impressió</vt:lpstr>
      <vt:lpstr>'COMARCA MITJ DE MITJ'!Àrea_d'impressió</vt:lpstr>
      <vt:lpstr>dispersió!Àrea_d'impressió</vt:lpstr>
      <vt:lpstr>'INFORME MUNICIPI A'!Àrea_d'impressió</vt:lpstr>
      <vt:lpstr>'INFORME MUNICIPI B'!Àrea_d'impressió</vt:lpstr>
      <vt:lpstr>'ANNEX 3_COMARQUES ALFABÈTIC'!DADES</vt:lpstr>
      <vt:lpstr>'ANNEX 4_ALT PENEDÈS ALFABÈTIC'!DADES</vt:lpstr>
      <vt:lpstr>'ANNEX 4_ANOIA ALFABÈTIC'!DADES</vt:lpstr>
      <vt:lpstr>'ANNEX 4_BAGES ALFABÈTIC'!DADES</vt:lpstr>
      <vt:lpstr>'ANNEX 4_BAIX LLOBREGAT'!DADES</vt:lpstr>
      <vt:lpstr>'ANNEX 4_BARCELONÈS ALFABÈTIC'!DADES</vt:lpstr>
      <vt:lpstr>'ANNEX 4_BERGUEDÀ ALFABÈTIC'!DADES</vt:lpstr>
      <vt:lpstr>'ANNEX 4_GARRAF ALFABÈTIC'!DADES</vt:lpstr>
      <vt:lpstr>'ANNEX 4_MARESME ALFABÈTIC'!DADES</vt:lpstr>
      <vt:lpstr>'ANNEX 4_MOIANÈS ALFABÈTIC'!DADES</vt:lpstr>
      <vt:lpstr>'ANNEX 4_OSONA ALFABÈTIC'!DADES</vt:lpstr>
      <vt:lpstr>'ANNEX 4_VALLÈS OCCIDENTAL ALFAB'!DADES</vt:lpstr>
      <vt:lpstr>'ANNEX 4_VALLÈS ORIENTAL ALFAB'!DADES</vt:lpstr>
      <vt:lpstr>DADES</vt:lpstr>
      <vt:lpstr>'ANNEX 2_310 MUN ALFABÈTIC'!Títols_per_imprimir</vt:lpstr>
      <vt:lpstr>'ANNEX 3_COMARQUES ALFABÈTIC'!Títols_per_imprimir</vt:lpstr>
      <vt:lpstr>'ANNEX 4_ALT PENEDÈS ALFABÈTIC'!Títols_per_imprimir</vt:lpstr>
      <vt:lpstr>'ANNEX 4_ANOIA ALFABÈTIC'!Títols_per_imprimir</vt:lpstr>
      <vt:lpstr>'ANNEX 4_BAGES ALFABÈTIC'!Títols_per_imprimir</vt:lpstr>
      <vt:lpstr>'ANNEX 4_BAIX LLOBREGAT'!Títols_per_imprimir</vt:lpstr>
      <vt:lpstr>'ANNEX 4_BARCELONÈS ALFABÈTIC'!Títols_per_imprimir</vt:lpstr>
      <vt:lpstr>'ANNEX 4_BERGUEDÀ ALFABÈTIC'!Títols_per_imprimir</vt:lpstr>
      <vt:lpstr>'ANNEX 4_GARRAF ALFABÈTIC'!Títols_per_imprimir</vt:lpstr>
      <vt:lpstr>'ANNEX 4_MARESME ALFABÈTIC'!Títols_per_imprimir</vt:lpstr>
      <vt:lpstr>'ANNEX 4_MOIANÈS ALFABÈTIC'!Títols_per_imprimir</vt:lpstr>
      <vt:lpstr>'ANNEX 4_OSONA ALFABÈTIC'!Títols_per_imprimir</vt:lpstr>
      <vt:lpstr>'ANNEX 4_VALLÈS OCCIDENTAL ALFAB'!Títols_per_imprimir</vt:lpstr>
      <vt:lpstr>'ANNEX 4_VALLÈS ORIENTAL ALFAB'!Títols_per_imprimir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sílvia i raúl</dc:creator>
  <cp:lastModifiedBy>DOTRAS CRUAÑAS, SILVIA</cp:lastModifiedBy>
  <cp:lastPrinted>2025-02-13T10:25:37Z</cp:lastPrinted>
  <dcterms:created xsi:type="dcterms:W3CDTF">2017-03-11T09:09:20Z</dcterms:created>
  <dcterms:modified xsi:type="dcterms:W3CDTF">2025-02-13T10:26:00Z</dcterms:modified>
</cp:coreProperties>
</file>