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7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PR\SSuport\IGSM-Cercles\IGSM-CERCLES 2022\IVSO\Llibre\Annexos\"/>
    </mc:Choice>
  </mc:AlternateContent>
  <xr:revisionPtr revIDLastSave="0" documentId="13_ncr:1_{5846BE80-74A8-4C0D-ABA6-4C8663396ED1}" xr6:coauthVersionLast="47" xr6:coauthVersionMax="47" xr10:uidLastSave="{00000000-0000-0000-0000-000000000000}"/>
  <bookViews>
    <workbookView xWindow="-110" yWindow="-110" windowWidth="19420" windowHeight="10420" tabRatio="797" xr2:uid="{00000000-000D-0000-FFFF-FFFF00000000}"/>
  </bookViews>
  <sheets>
    <sheet name="ANNEX 2_MUNICIPIS" sheetId="3" r:id="rId1"/>
    <sheet name="ANNEX 3_COMARQUES" sheetId="26" r:id="rId2"/>
    <sheet name="ANNEX 4_ALT PENEDÈS" sheetId="28" r:id="rId3"/>
    <sheet name="ANNEX 4_ANOIA" sheetId="29" r:id="rId4"/>
    <sheet name="ANNEX 4_BAGES" sheetId="30" r:id="rId5"/>
    <sheet name="ANNEX 4_BAIX LLOBREGAT" sheetId="31" r:id="rId6"/>
    <sheet name="ANNEX 4_BARCELONÈS" sheetId="32" r:id="rId7"/>
    <sheet name="ANNEX 4_BERGUEDÀ" sheetId="33" r:id="rId8"/>
    <sheet name="ANNEX 4_GARRAF" sheetId="34" r:id="rId9"/>
    <sheet name="ANNEX 4_MARESME" sheetId="35" r:id="rId10"/>
    <sheet name="ANNEX 4_MOIANÈS" sheetId="36" r:id="rId11"/>
    <sheet name="ANNEX 4_OSONA" sheetId="37" r:id="rId12"/>
    <sheet name="ANNEX 4_VALLÈS OCCIDENTAL" sheetId="38" r:id="rId13"/>
    <sheet name="ANNEX 4_VALLÈS ORIENTAL" sheetId="39" r:id="rId14"/>
    <sheet name="INFORME MUNICIPI A" sheetId="14" state="hidden" r:id="rId15"/>
    <sheet name="INFORME MUNICIPI B" sheetId="15" state="hidden" r:id="rId16"/>
    <sheet name="dispersió" sheetId="18" state="hidden" r:id="rId17"/>
    <sheet name="COMARCA MITJ DE MITJ" sheetId="19" state="hidden" r:id="rId18"/>
    <sheet name="COMARCA" sheetId="2" state="hidden" r:id="rId19"/>
    <sheet name="TRAMS" sheetId="20" state="hidden" r:id="rId20"/>
    <sheet name="DESP ALTRES SERVEIS" sheetId="21" state="hidden" r:id="rId21"/>
    <sheet name="correlacions % desp vs IVS 16" sheetId="23" state="hidden" r:id="rId22"/>
    <sheet name="correlacions % desp vs IVS 15" sheetId="24" state="hidden" r:id="rId23"/>
  </sheets>
  <definedNames>
    <definedName name="_xlnm._FilterDatabase" localSheetId="0" hidden="1">'ANNEX 2_MUNICIPIS'!$A$3:$V$314</definedName>
    <definedName name="_xlnm._FilterDatabase" localSheetId="1" hidden="1">'ANNEX 3_COMARQUES'!$A$3:$Q$24</definedName>
    <definedName name="_xlnm._FilterDatabase" localSheetId="2" hidden="1">'ANNEX 4_ALT PENEDÈS'!$A$3:$U$32</definedName>
    <definedName name="_xlnm._FilterDatabase" localSheetId="3" hidden="1">'ANNEX 4_ANOIA'!$A$3:$W$38</definedName>
    <definedName name="_xlnm._FilterDatabase" localSheetId="4" hidden="1">'ANNEX 4_BAGES'!$A$3:$W$35</definedName>
    <definedName name="_xlnm._FilterDatabase" localSheetId="5" hidden="1">'ANNEX 4_BAIX LLOBREGAT'!$A$3:$W$35</definedName>
    <definedName name="_xlnm._FilterDatabase" localSheetId="6" hidden="1">'ANNEX 4_BARCELONÈS'!$A$3:$W$9</definedName>
    <definedName name="_xlnm._FilterDatabase" localSheetId="7" hidden="1">'ANNEX 4_BERGUEDÀ'!$A$3:$W$35</definedName>
    <definedName name="_xlnm._FilterDatabase" localSheetId="8" hidden="1">'ANNEX 4_GARRAF'!$A$3:$W$11</definedName>
    <definedName name="_xlnm._FilterDatabase" localSheetId="9" hidden="1">'ANNEX 4_MARESME'!$A$3:$W$35</definedName>
    <definedName name="_xlnm._FilterDatabase" localSheetId="10" hidden="1">'ANNEX 4_MOIANÈS'!$A$3:$W$15</definedName>
    <definedName name="_xlnm._FilterDatabase" localSheetId="11" hidden="1">'ANNEX 4_OSONA'!$A$3:$W$52</definedName>
    <definedName name="_xlnm._FilterDatabase" localSheetId="12" hidden="1">'ANNEX 4_VALLÈS OCCIDENTAL'!$A$3:$Y$28</definedName>
    <definedName name="_xlnm._FilterDatabase" localSheetId="13" hidden="1">'ANNEX 4_VALLÈS ORIENTAL'!$A$3:$W$44</definedName>
    <definedName name="_xlnm._FilterDatabase" localSheetId="17" hidden="1">'COMARCA MITJ DE MITJ'!$A$2:$AO$324</definedName>
    <definedName name="_xlnm._FilterDatabase" localSheetId="20" hidden="1">'DESP ALTRES SERVEIS'!$A$1:$X$316</definedName>
    <definedName name="_xlnm._FilterDatabase" localSheetId="16" hidden="1">dispersió!$A$2:$Z$318</definedName>
    <definedName name="_xlnm.Print_Area" localSheetId="0">'ANNEX 2_MUNICIPIS'!$A$1:$V$316</definedName>
    <definedName name="_xlnm.Print_Area" localSheetId="1">'ANNEX 3_COMARQUES'!$A$1:$S$16</definedName>
    <definedName name="_xlnm.Print_Area" localSheetId="2">'ANNEX 4_ALT PENEDÈS'!$A$1:$U$34</definedName>
    <definedName name="_xlnm.Print_Area" localSheetId="3">'ANNEX 4_ANOIA'!$A$1:$U$40</definedName>
    <definedName name="_xlnm.Print_Area" localSheetId="4">'ANNEX 4_BAGES'!$A$1:$U$37</definedName>
    <definedName name="_xlnm.Print_Area" localSheetId="5">'ANNEX 4_BAIX LLOBREGAT'!$A$1:$U$37</definedName>
    <definedName name="_xlnm.Print_Area" localSheetId="6">'ANNEX 4_BARCELONÈS'!$A$1:$U$11</definedName>
    <definedName name="_xlnm.Print_Area" localSheetId="7">'ANNEX 4_BERGUEDÀ'!$A$1:$U$37</definedName>
    <definedName name="_xlnm.Print_Area" localSheetId="8">'ANNEX 4_GARRAF'!$A$1:$U$13</definedName>
    <definedName name="_xlnm.Print_Area" localSheetId="9">'ANNEX 4_MARESME'!$A$1:$U$37</definedName>
    <definedName name="_xlnm.Print_Area" localSheetId="10">'ANNEX 4_MOIANÈS'!$A$1:$U$17</definedName>
    <definedName name="_xlnm.Print_Area" localSheetId="11">'ANNEX 4_OSONA'!$A$1:$U$54</definedName>
    <definedName name="_xlnm.Print_Area" localSheetId="12">'ANNEX 4_VALLÈS OCCIDENTAL'!$A$1:$U$30</definedName>
    <definedName name="_xlnm.Print_Area" localSheetId="13">'ANNEX 4_VALLÈS ORIENTAL'!$A$1:$U$46</definedName>
    <definedName name="_xlnm.Print_Area" localSheetId="18">COMARCA!$A$19:$C$109</definedName>
    <definedName name="_xlnm.Print_Area" localSheetId="17">'COMARCA MITJ DE MITJ'!$W$3:$AJ$125</definedName>
    <definedName name="_xlnm.Print_Area" localSheetId="16">dispersió!$AC$5:$AR$54</definedName>
    <definedName name="_xlnm.Print_Area" localSheetId="14">'INFORME MUNICIPI A'!$A$1:$Z$34</definedName>
    <definedName name="_xlnm.Print_Area" localSheetId="15">'INFORME MUNICIPI B'!$A$1:$BD$34</definedName>
    <definedName name="DADES" localSheetId="1">'ANNEX 3_COMARQUES'!$A$3:$O$15</definedName>
    <definedName name="DADES" localSheetId="2">'ANNEX 4_ALT PENEDÈS'!$A$3:$S$30</definedName>
    <definedName name="DADES" localSheetId="3">'ANNEX 4_ANOIA'!$A$3:$U$36</definedName>
    <definedName name="DADES" localSheetId="4">'ANNEX 4_BAGES'!$A$3:$U$33</definedName>
    <definedName name="DADES" localSheetId="5">'ANNEX 4_BAIX LLOBREGAT'!$A$3:$U$33</definedName>
    <definedName name="DADES" localSheetId="6">'ANNEX 4_BARCELONÈS'!$A$3:$U$7</definedName>
    <definedName name="DADES" localSheetId="7">'ANNEX 4_BERGUEDÀ'!$A$3:$U$33</definedName>
    <definedName name="DADES" localSheetId="8">'ANNEX 4_GARRAF'!$A$3:$U$9</definedName>
    <definedName name="DADES" localSheetId="9">'ANNEX 4_MARESME'!$A$3:$U$33</definedName>
    <definedName name="DADES" localSheetId="10">'ANNEX 4_MOIANÈS'!$A$3:$U$13</definedName>
    <definedName name="DADES" localSheetId="11">'ANNEX 4_OSONA'!$A$3:$U$50</definedName>
    <definedName name="DADES" localSheetId="12">'ANNEX 4_VALLÈS OCCIDENTAL'!$A$3:$V$26</definedName>
    <definedName name="DADES" localSheetId="13">'ANNEX 4_VALLÈS ORIENTAL'!$A$3:$U$42</definedName>
    <definedName name="DADES">'ANNEX 2_MUNICIPIS'!$A$3:$S$313</definedName>
    <definedName name="_xlnm.Print_Titles" localSheetId="0">'ANNEX 2_MUNICIPIS'!$1:$3</definedName>
    <definedName name="_xlnm.Print_Titles" localSheetId="1">'ANNEX 3_COMARQUES'!$3:$3</definedName>
    <definedName name="_xlnm.Print_Titles" localSheetId="2">'ANNEX 4_ALT PENEDÈS'!$1:$3</definedName>
    <definedName name="_xlnm.Print_Titles" localSheetId="3">'ANNEX 4_ANOIA'!$1:$3</definedName>
    <definedName name="_xlnm.Print_Titles" localSheetId="4">'ANNEX 4_BAGES'!$1:$3</definedName>
    <definedName name="_xlnm.Print_Titles" localSheetId="5">'ANNEX 4_BAIX LLOBREGAT'!$1:$3</definedName>
    <definedName name="_xlnm.Print_Titles" localSheetId="6">'ANNEX 4_BARCELONÈS'!$1:$3</definedName>
    <definedName name="_xlnm.Print_Titles" localSheetId="7">'ANNEX 4_BERGUEDÀ'!$1:$3</definedName>
    <definedName name="_xlnm.Print_Titles" localSheetId="8">'ANNEX 4_GARRAF'!$1:$3</definedName>
    <definedName name="_xlnm.Print_Titles" localSheetId="9">'ANNEX 4_MARESME'!$1:$3</definedName>
    <definedName name="_xlnm.Print_Titles" localSheetId="10">'ANNEX 4_MOIANÈS'!$1:$3</definedName>
    <definedName name="_xlnm.Print_Titles" localSheetId="11">'ANNEX 4_OSONA'!$1:$3</definedName>
    <definedName name="_xlnm.Print_Titles" localSheetId="12">'ANNEX 4_VALLÈS OCCIDENTAL'!$1:$3</definedName>
    <definedName name="_xlnm.Print_Titles" localSheetId="13">'ANNEX 4_VALLÈS ORIENTAL'!$1:$3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8" l="1"/>
  <c r="U42" i="39" l="1"/>
  <c r="T42" i="39"/>
  <c r="S42" i="39"/>
  <c r="R42" i="39"/>
  <c r="U41" i="39"/>
  <c r="T41" i="39"/>
  <c r="S41" i="39"/>
  <c r="R41" i="39"/>
  <c r="U40" i="39"/>
  <c r="T40" i="39"/>
  <c r="S40" i="39"/>
  <c r="R40" i="39"/>
  <c r="U39" i="39"/>
  <c r="T39" i="39"/>
  <c r="S39" i="39"/>
  <c r="R39" i="39"/>
  <c r="U38" i="39"/>
  <c r="T38" i="39"/>
  <c r="S38" i="39"/>
  <c r="R38" i="39"/>
  <c r="U37" i="39"/>
  <c r="T37" i="39"/>
  <c r="S37" i="39"/>
  <c r="R37" i="39"/>
  <c r="U36" i="39"/>
  <c r="T36" i="39"/>
  <c r="S36" i="39"/>
  <c r="R36" i="39"/>
  <c r="U35" i="39"/>
  <c r="T35" i="39"/>
  <c r="S35" i="39"/>
  <c r="R35" i="39"/>
  <c r="U34" i="39"/>
  <c r="T34" i="39"/>
  <c r="S34" i="39"/>
  <c r="R34" i="39"/>
  <c r="U33" i="39"/>
  <c r="T33" i="39"/>
  <c r="S33" i="39"/>
  <c r="R33" i="39"/>
  <c r="U32" i="39"/>
  <c r="T32" i="39"/>
  <c r="S32" i="39"/>
  <c r="R32" i="39"/>
  <c r="U31" i="39"/>
  <c r="T31" i="39"/>
  <c r="S31" i="39"/>
  <c r="R31" i="39"/>
  <c r="U30" i="39"/>
  <c r="T30" i="39"/>
  <c r="S30" i="39"/>
  <c r="R30" i="39"/>
  <c r="U29" i="39"/>
  <c r="T29" i="39"/>
  <c r="S29" i="39"/>
  <c r="R29" i="39"/>
  <c r="U28" i="39"/>
  <c r="T28" i="39"/>
  <c r="S28" i="39"/>
  <c r="R28" i="39"/>
  <c r="U27" i="39"/>
  <c r="T27" i="39"/>
  <c r="S27" i="39"/>
  <c r="R27" i="39"/>
  <c r="U26" i="39"/>
  <c r="T26" i="39"/>
  <c r="S26" i="39"/>
  <c r="R26" i="39"/>
  <c r="U25" i="39"/>
  <c r="T25" i="39"/>
  <c r="S25" i="39"/>
  <c r="R25" i="39"/>
  <c r="U24" i="39"/>
  <c r="T24" i="39"/>
  <c r="S24" i="39"/>
  <c r="R24" i="39"/>
  <c r="U23" i="39"/>
  <c r="T23" i="39"/>
  <c r="S23" i="39"/>
  <c r="R23" i="39"/>
  <c r="U22" i="39"/>
  <c r="T22" i="39"/>
  <c r="S22" i="39"/>
  <c r="R22" i="39"/>
  <c r="U21" i="39"/>
  <c r="T21" i="39"/>
  <c r="S21" i="39"/>
  <c r="R21" i="39"/>
  <c r="U20" i="39"/>
  <c r="T20" i="39"/>
  <c r="S20" i="39"/>
  <c r="R20" i="39"/>
  <c r="U19" i="39"/>
  <c r="T19" i="39"/>
  <c r="S19" i="39"/>
  <c r="R19" i="39"/>
  <c r="U18" i="39"/>
  <c r="T18" i="39"/>
  <c r="S18" i="39"/>
  <c r="R18" i="39"/>
  <c r="U17" i="39"/>
  <c r="T17" i="39"/>
  <c r="S17" i="39"/>
  <c r="R17" i="39"/>
  <c r="U16" i="39"/>
  <c r="T16" i="39"/>
  <c r="S16" i="39"/>
  <c r="R16" i="39"/>
  <c r="U15" i="39"/>
  <c r="T15" i="39"/>
  <c r="S15" i="39"/>
  <c r="R15" i="39"/>
  <c r="U14" i="39"/>
  <c r="T14" i="39"/>
  <c r="S14" i="39"/>
  <c r="R14" i="39"/>
  <c r="U13" i="39"/>
  <c r="T13" i="39"/>
  <c r="S13" i="39"/>
  <c r="R13" i="39"/>
  <c r="U12" i="39"/>
  <c r="T12" i="39"/>
  <c r="S12" i="39"/>
  <c r="R12" i="39"/>
  <c r="U11" i="39"/>
  <c r="T11" i="39"/>
  <c r="S11" i="39"/>
  <c r="R11" i="39"/>
  <c r="U10" i="39"/>
  <c r="T10" i="39"/>
  <c r="S10" i="39"/>
  <c r="R10" i="39"/>
  <c r="U9" i="39"/>
  <c r="T9" i="39"/>
  <c r="S9" i="39"/>
  <c r="R9" i="39"/>
  <c r="U8" i="39"/>
  <c r="T8" i="39"/>
  <c r="S8" i="39"/>
  <c r="R8" i="39"/>
  <c r="U7" i="39"/>
  <c r="T7" i="39"/>
  <c r="S7" i="39"/>
  <c r="R7" i="39"/>
  <c r="U6" i="39"/>
  <c r="T6" i="39"/>
  <c r="S6" i="39"/>
  <c r="R6" i="39"/>
  <c r="U5" i="39"/>
  <c r="T5" i="39"/>
  <c r="S5" i="39"/>
  <c r="R5" i="39"/>
  <c r="U4" i="39"/>
  <c r="T4" i="39"/>
  <c r="S4" i="39"/>
  <c r="R4" i="39"/>
  <c r="U26" i="38"/>
  <c r="T26" i="38"/>
  <c r="S26" i="38"/>
  <c r="R26" i="38"/>
  <c r="U25" i="38"/>
  <c r="T25" i="38"/>
  <c r="S25" i="38"/>
  <c r="R25" i="38"/>
  <c r="U24" i="38"/>
  <c r="T24" i="38"/>
  <c r="S24" i="38"/>
  <c r="R24" i="38"/>
  <c r="U23" i="38"/>
  <c r="T23" i="38"/>
  <c r="S23" i="38"/>
  <c r="R23" i="38"/>
  <c r="U22" i="38"/>
  <c r="T22" i="38"/>
  <c r="S22" i="38"/>
  <c r="R22" i="38"/>
  <c r="U21" i="38"/>
  <c r="T21" i="38"/>
  <c r="S21" i="38"/>
  <c r="R21" i="38"/>
  <c r="U20" i="38"/>
  <c r="T20" i="38"/>
  <c r="S20" i="38"/>
  <c r="R20" i="38"/>
  <c r="U19" i="38"/>
  <c r="T19" i="38"/>
  <c r="S19" i="38"/>
  <c r="R19" i="38"/>
  <c r="U18" i="38"/>
  <c r="T18" i="38"/>
  <c r="S18" i="38"/>
  <c r="R18" i="38"/>
  <c r="U17" i="38"/>
  <c r="T17" i="38"/>
  <c r="S17" i="38"/>
  <c r="R17" i="38"/>
  <c r="U16" i="38"/>
  <c r="T16" i="38"/>
  <c r="S16" i="38"/>
  <c r="R16" i="38"/>
  <c r="U15" i="38"/>
  <c r="T15" i="38"/>
  <c r="S15" i="38"/>
  <c r="R15" i="38"/>
  <c r="U14" i="38"/>
  <c r="T14" i="38"/>
  <c r="S14" i="38"/>
  <c r="R14" i="38"/>
  <c r="U13" i="38"/>
  <c r="T13" i="38"/>
  <c r="S13" i="38"/>
  <c r="R13" i="38"/>
  <c r="U12" i="38"/>
  <c r="T12" i="38"/>
  <c r="S12" i="38"/>
  <c r="R12" i="38"/>
  <c r="U11" i="38"/>
  <c r="T11" i="38"/>
  <c r="S11" i="38"/>
  <c r="R11" i="38"/>
  <c r="U10" i="38"/>
  <c r="T10" i="38"/>
  <c r="S10" i="38"/>
  <c r="R10" i="38"/>
  <c r="U9" i="38"/>
  <c r="T9" i="38"/>
  <c r="S9" i="38"/>
  <c r="R9" i="38"/>
  <c r="U8" i="38"/>
  <c r="T8" i="38"/>
  <c r="S8" i="38"/>
  <c r="R8" i="38"/>
  <c r="U7" i="38"/>
  <c r="T7" i="38"/>
  <c r="S7" i="38"/>
  <c r="R7" i="38"/>
  <c r="U6" i="38"/>
  <c r="T6" i="38"/>
  <c r="S6" i="38"/>
  <c r="R6" i="38"/>
  <c r="U5" i="38"/>
  <c r="T5" i="38"/>
  <c r="S5" i="38"/>
  <c r="R5" i="38"/>
  <c r="U4" i="38"/>
  <c r="T4" i="38"/>
  <c r="S4" i="38"/>
  <c r="R4" i="38"/>
  <c r="R34" i="37"/>
  <c r="S34" i="37"/>
  <c r="T34" i="37"/>
  <c r="U34" i="37"/>
  <c r="R35" i="37"/>
  <c r="S35" i="37"/>
  <c r="T35" i="37"/>
  <c r="U35" i="37"/>
  <c r="R36" i="37"/>
  <c r="S36" i="37"/>
  <c r="T36" i="37"/>
  <c r="U36" i="37"/>
  <c r="R37" i="37"/>
  <c r="S37" i="37"/>
  <c r="T37" i="37"/>
  <c r="U37" i="37"/>
  <c r="R38" i="37"/>
  <c r="S38" i="37"/>
  <c r="T38" i="37"/>
  <c r="U38" i="37"/>
  <c r="R39" i="37"/>
  <c r="S39" i="37"/>
  <c r="T39" i="37"/>
  <c r="U39" i="37"/>
  <c r="R40" i="37"/>
  <c r="S40" i="37"/>
  <c r="T40" i="37"/>
  <c r="U40" i="37"/>
  <c r="R41" i="37"/>
  <c r="S41" i="37"/>
  <c r="T41" i="37"/>
  <c r="U41" i="37"/>
  <c r="R42" i="37"/>
  <c r="S42" i="37"/>
  <c r="T42" i="37"/>
  <c r="U42" i="37"/>
  <c r="R43" i="37"/>
  <c r="S43" i="37"/>
  <c r="T43" i="37"/>
  <c r="U43" i="37"/>
  <c r="R44" i="37"/>
  <c r="S44" i="37"/>
  <c r="T44" i="37"/>
  <c r="U44" i="37"/>
  <c r="R45" i="37"/>
  <c r="S45" i="37"/>
  <c r="T45" i="37"/>
  <c r="U45" i="37"/>
  <c r="R46" i="37"/>
  <c r="S46" i="37"/>
  <c r="T46" i="37"/>
  <c r="U46" i="37"/>
  <c r="R47" i="37"/>
  <c r="S47" i="37"/>
  <c r="T47" i="37"/>
  <c r="U47" i="37"/>
  <c r="R48" i="37"/>
  <c r="S48" i="37"/>
  <c r="T48" i="37"/>
  <c r="U48" i="37"/>
  <c r="R49" i="37"/>
  <c r="S49" i="37"/>
  <c r="T49" i="37"/>
  <c r="U49" i="37"/>
  <c r="R50" i="37"/>
  <c r="S50" i="37"/>
  <c r="T50" i="37"/>
  <c r="U50" i="37"/>
  <c r="U33" i="37"/>
  <c r="T33" i="37"/>
  <c r="S33" i="37"/>
  <c r="R33" i="37"/>
  <c r="U32" i="37"/>
  <c r="T32" i="37"/>
  <c r="S32" i="37"/>
  <c r="R32" i="37"/>
  <c r="U31" i="37"/>
  <c r="T31" i="37"/>
  <c r="S31" i="37"/>
  <c r="R31" i="37"/>
  <c r="U30" i="37"/>
  <c r="T30" i="37"/>
  <c r="S30" i="37"/>
  <c r="R30" i="37"/>
  <c r="U29" i="37"/>
  <c r="T29" i="37"/>
  <c r="S29" i="37"/>
  <c r="R29" i="37"/>
  <c r="U28" i="37"/>
  <c r="T28" i="37"/>
  <c r="S28" i="37"/>
  <c r="R28" i="37"/>
  <c r="U27" i="37"/>
  <c r="T27" i="37"/>
  <c r="S27" i="37"/>
  <c r="R27" i="37"/>
  <c r="U26" i="37"/>
  <c r="T26" i="37"/>
  <c r="S26" i="37"/>
  <c r="R26" i="37"/>
  <c r="U25" i="37"/>
  <c r="T25" i="37"/>
  <c r="S25" i="37"/>
  <c r="R25" i="37"/>
  <c r="U24" i="37"/>
  <c r="T24" i="37"/>
  <c r="S24" i="37"/>
  <c r="R24" i="37"/>
  <c r="U23" i="37"/>
  <c r="T23" i="37"/>
  <c r="S23" i="37"/>
  <c r="R23" i="37"/>
  <c r="U22" i="37"/>
  <c r="T22" i="37"/>
  <c r="S22" i="37"/>
  <c r="R22" i="37"/>
  <c r="U21" i="37"/>
  <c r="T21" i="37"/>
  <c r="S21" i="37"/>
  <c r="R21" i="37"/>
  <c r="U20" i="37"/>
  <c r="T20" i="37"/>
  <c r="S20" i="37"/>
  <c r="R20" i="37"/>
  <c r="U19" i="37"/>
  <c r="T19" i="37"/>
  <c r="S19" i="37"/>
  <c r="R19" i="37"/>
  <c r="U18" i="37"/>
  <c r="T18" i="37"/>
  <c r="S18" i="37"/>
  <c r="R18" i="37"/>
  <c r="U17" i="37"/>
  <c r="T17" i="37"/>
  <c r="S17" i="37"/>
  <c r="R17" i="37"/>
  <c r="U16" i="37"/>
  <c r="T16" i="37"/>
  <c r="S16" i="37"/>
  <c r="R16" i="37"/>
  <c r="U15" i="37"/>
  <c r="T15" i="37"/>
  <c r="S15" i="37"/>
  <c r="R15" i="37"/>
  <c r="U14" i="37"/>
  <c r="T14" i="37"/>
  <c r="S14" i="37"/>
  <c r="R14" i="37"/>
  <c r="U13" i="37"/>
  <c r="T13" i="37"/>
  <c r="S13" i="37"/>
  <c r="R13" i="37"/>
  <c r="U12" i="37"/>
  <c r="T12" i="37"/>
  <c r="S12" i="37"/>
  <c r="R12" i="37"/>
  <c r="U11" i="37"/>
  <c r="T11" i="37"/>
  <c r="S11" i="37"/>
  <c r="R11" i="37"/>
  <c r="U10" i="37"/>
  <c r="T10" i="37"/>
  <c r="S10" i="37"/>
  <c r="R10" i="37"/>
  <c r="U9" i="37"/>
  <c r="T9" i="37"/>
  <c r="S9" i="37"/>
  <c r="R9" i="37"/>
  <c r="U8" i="37"/>
  <c r="T8" i="37"/>
  <c r="S8" i="37"/>
  <c r="R8" i="37"/>
  <c r="U7" i="37"/>
  <c r="T7" i="37"/>
  <c r="S7" i="37"/>
  <c r="R7" i="37"/>
  <c r="U6" i="37"/>
  <c r="T6" i="37"/>
  <c r="S6" i="37"/>
  <c r="R6" i="37"/>
  <c r="U5" i="37"/>
  <c r="T5" i="37"/>
  <c r="S5" i="37"/>
  <c r="R5" i="37"/>
  <c r="U4" i="37"/>
  <c r="T4" i="37"/>
  <c r="S4" i="37"/>
  <c r="R4" i="37"/>
  <c r="R10" i="36"/>
  <c r="S10" i="36"/>
  <c r="T10" i="36"/>
  <c r="U10" i="36"/>
  <c r="R11" i="36"/>
  <c r="S11" i="36"/>
  <c r="T11" i="36"/>
  <c r="U11" i="36"/>
  <c r="R12" i="36"/>
  <c r="S12" i="36"/>
  <c r="T12" i="36"/>
  <c r="U12" i="36"/>
  <c r="R13" i="36"/>
  <c r="S13" i="36"/>
  <c r="T13" i="36"/>
  <c r="U13" i="36"/>
  <c r="U9" i="36"/>
  <c r="T9" i="36"/>
  <c r="S9" i="36"/>
  <c r="R9" i="36"/>
  <c r="U8" i="36"/>
  <c r="T8" i="36"/>
  <c r="S8" i="36"/>
  <c r="R8" i="36"/>
  <c r="U7" i="36"/>
  <c r="T7" i="36"/>
  <c r="S7" i="36"/>
  <c r="R7" i="36"/>
  <c r="U6" i="36"/>
  <c r="T6" i="36"/>
  <c r="S6" i="36"/>
  <c r="R6" i="36"/>
  <c r="U5" i="36"/>
  <c r="T5" i="36"/>
  <c r="S5" i="36"/>
  <c r="R5" i="36"/>
  <c r="U4" i="36"/>
  <c r="T4" i="36"/>
  <c r="S4" i="36"/>
  <c r="R4" i="36"/>
  <c r="R33" i="35"/>
  <c r="U33" i="35"/>
  <c r="T33" i="35"/>
  <c r="S33" i="35"/>
  <c r="U32" i="35"/>
  <c r="T32" i="35"/>
  <c r="S32" i="35"/>
  <c r="R32" i="35"/>
  <c r="U31" i="35"/>
  <c r="T31" i="35"/>
  <c r="S31" i="35"/>
  <c r="R31" i="35"/>
  <c r="U30" i="35"/>
  <c r="T30" i="35"/>
  <c r="S30" i="35"/>
  <c r="R30" i="35"/>
  <c r="U29" i="35"/>
  <c r="T29" i="35"/>
  <c r="S29" i="35"/>
  <c r="R29" i="35"/>
  <c r="U28" i="35"/>
  <c r="T28" i="35"/>
  <c r="S28" i="35"/>
  <c r="R28" i="35"/>
  <c r="U27" i="35"/>
  <c r="T27" i="35"/>
  <c r="S27" i="35"/>
  <c r="R27" i="35"/>
  <c r="U26" i="35"/>
  <c r="T26" i="35"/>
  <c r="S26" i="35"/>
  <c r="R26" i="35"/>
  <c r="U25" i="35"/>
  <c r="T25" i="35"/>
  <c r="S25" i="35"/>
  <c r="R25" i="35"/>
  <c r="U24" i="35"/>
  <c r="T24" i="35"/>
  <c r="S24" i="35"/>
  <c r="R24" i="35"/>
  <c r="U23" i="35"/>
  <c r="T23" i="35"/>
  <c r="S23" i="35"/>
  <c r="R23" i="35"/>
  <c r="U22" i="35"/>
  <c r="T22" i="35"/>
  <c r="S22" i="35"/>
  <c r="R22" i="35"/>
  <c r="U21" i="35"/>
  <c r="T21" i="35"/>
  <c r="S21" i="35"/>
  <c r="R21" i="35"/>
  <c r="U20" i="35"/>
  <c r="T20" i="35"/>
  <c r="S20" i="35"/>
  <c r="R20" i="35"/>
  <c r="U19" i="35"/>
  <c r="T19" i="35"/>
  <c r="S19" i="35"/>
  <c r="R19" i="35"/>
  <c r="U18" i="35"/>
  <c r="T18" i="35"/>
  <c r="S18" i="35"/>
  <c r="R18" i="35"/>
  <c r="U17" i="35"/>
  <c r="T17" i="35"/>
  <c r="S17" i="35"/>
  <c r="R17" i="35"/>
  <c r="U16" i="35"/>
  <c r="T16" i="35"/>
  <c r="S16" i="35"/>
  <c r="R16" i="35"/>
  <c r="U15" i="35"/>
  <c r="T15" i="35"/>
  <c r="S15" i="35"/>
  <c r="R15" i="35"/>
  <c r="U14" i="35"/>
  <c r="T14" i="35"/>
  <c r="S14" i="35"/>
  <c r="R14" i="35"/>
  <c r="U13" i="35"/>
  <c r="T13" i="35"/>
  <c r="S13" i="35"/>
  <c r="R13" i="35"/>
  <c r="U12" i="35"/>
  <c r="T12" i="35"/>
  <c r="S12" i="35"/>
  <c r="R12" i="35"/>
  <c r="U11" i="35"/>
  <c r="T11" i="35"/>
  <c r="S11" i="35"/>
  <c r="R11" i="35"/>
  <c r="U10" i="35"/>
  <c r="T10" i="35"/>
  <c r="S10" i="35"/>
  <c r="R10" i="35"/>
  <c r="U9" i="35"/>
  <c r="T9" i="35"/>
  <c r="S9" i="35"/>
  <c r="R9" i="35"/>
  <c r="U8" i="35"/>
  <c r="T8" i="35"/>
  <c r="S8" i="35"/>
  <c r="R8" i="35"/>
  <c r="U7" i="35"/>
  <c r="T7" i="35"/>
  <c r="S7" i="35"/>
  <c r="R7" i="35"/>
  <c r="U6" i="35"/>
  <c r="T6" i="35"/>
  <c r="S6" i="35"/>
  <c r="R6" i="35"/>
  <c r="U5" i="35"/>
  <c r="T5" i="35"/>
  <c r="S5" i="35"/>
  <c r="R5" i="35"/>
  <c r="U4" i="35"/>
  <c r="T4" i="35"/>
  <c r="S4" i="35"/>
  <c r="R4" i="35"/>
  <c r="R8" i="34"/>
  <c r="S8" i="34"/>
  <c r="T8" i="34"/>
  <c r="U8" i="34"/>
  <c r="R9" i="34"/>
  <c r="S9" i="34"/>
  <c r="T9" i="34"/>
  <c r="U9" i="34"/>
  <c r="U7" i="34"/>
  <c r="T7" i="34"/>
  <c r="S7" i="34"/>
  <c r="R7" i="34"/>
  <c r="U6" i="34"/>
  <c r="T6" i="34"/>
  <c r="S6" i="34"/>
  <c r="R6" i="34"/>
  <c r="U5" i="34"/>
  <c r="T5" i="34"/>
  <c r="S5" i="34"/>
  <c r="R5" i="34"/>
  <c r="U4" i="34"/>
  <c r="T4" i="34"/>
  <c r="S4" i="34"/>
  <c r="R4" i="34"/>
  <c r="U33" i="33"/>
  <c r="T33" i="33"/>
  <c r="S33" i="33"/>
  <c r="R33" i="33"/>
  <c r="U32" i="33"/>
  <c r="T32" i="33"/>
  <c r="S32" i="33"/>
  <c r="R32" i="33"/>
  <c r="U31" i="33"/>
  <c r="T31" i="33"/>
  <c r="S31" i="33"/>
  <c r="R31" i="33"/>
  <c r="U30" i="33"/>
  <c r="T30" i="33"/>
  <c r="S30" i="33"/>
  <c r="R30" i="33"/>
  <c r="U29" i="33"/>
  <c r="T29" i="33"/>
  <c r="S29" i="33"/>
  <c r="R29" i="33"/>
  <c r="U28" i="33"/>
  <c r="T28" i="33"/>
  <c r="S28" i="33"/>
  <c r="R28" i="33"/>
  <c r="U27" i="33"/>
  <c r="T27" i="33"/>
  <c r="S27" i="33"/>
  <c r="R27" i="33"/>
  <c r="U26" i="33"/>
  <c r="T26" i="33"/>
  <c r="S26" i="33"/>
  <c r="R26" i="33"/>
  <c r="U25" i="33"/>
  <c r="T25" i="33"/>
  <c r="S25" i="33"/>
  <c r="R25" i="33"/>
  <c r="U24" i="33"/>
  <c r="T24" i="33"/>
  <c r="S24" i="33"/>
  <c r="R24" i="33"/>
  <c r="U23" i="33"/>
  <c r="T23" i="33"/>
  <c r="S23" i="33"/>
  <c r="R23" i="33"/>
  <c r="U22" i="33"/>
  <c r="T22" i="33"/>
  <c r="S22" i="33"/>
  <c r="R22" i="33"/>
  <c r="U21" i="33"/>
  <c r="T21" i="33"/>
  <c r="S21" i="33"/>
  <c r="R21" i="33"/>
  <c r="U20" i="33"/>
  <c r="T20" i="33"/>
  <c r="S20" i="33"/>
  <c r="R20" i="33"/>
  <c r="U19" i="33"/>
  <c r="T19" i="33"/>
  <c r="S19" i="33"/>
  <c r="R19" i="33"/>
  <c r="U18" i="33"/>
  <c r="T18" i="33"/>
  <c r="S18" i="33"/>
  <c r="R18" i="33"/>
  <c r="U17" i="33"/>
  <c r="T17" i="33"/>
  <c r="S17" i="33"/>
  <c r="R17" i="33"/>
  <c r="U16" i="33"/>
  <c r="T16" i="33"/>
  <c r="S16" i="33"/>
  <c r="R16" i="33"/>
  <c r="U15" i="33"/>
  <c r="T15" i="33"/>
  <c r="S15" i="33"/>
  <c r="R15" i="33"/>
  <c r="U14" i="33"/>
  <c r="T14" i="33"/>
  <c r="S14" i="33"/>
  <c r="R14" i="33"/>
  <c r="U13" i="33"/>
  <c r="T13" i="33"/>
  <c r="S13" i="33"/>
  <c r="R13" i="33"/>
  <c r="U12" i="33"/>
  <c r="T12" i="33"/>
  <c r="S12" i="33"/>
  <c r="R12" i="33"/>
  <c r="U11" i="33"/>
  <c r="T11" i="33"/>
  <c r="S11" i="33"/>
  <c r="R11" i="33"/>
  <c r="U10" i="33"/>
  <c r="T10" i="33"/>
  <c r="S10" i="33"/>
  <c r="R10" i="33"/>
  <c r="U9" i="33"/>
  <c r="T9" i="33"/>
  <c r="S9" i="33"/>
  <c r="R9" i="33"/>
  <c r="U8" i="33"/>
  <c r="T8" i="33"/>
  <c r="S8" i="33"/>
  <c r="R8" i="33"/>
  <c r="U7" i="33"/>
  <c r="T7" i="33"/>
  <c r="S7" i="33"/>
  <c r="R7" i="33"/>
  <c r="U6" i="33"/>
  <c r="T6" i="33"/>
  <c r="S6" i="33"/>
  <c r="R6" i="33"/>
  <c r="U5" i="33"/>
  <c r="T5" i="33"/>
  <c r="S5" i="33"/>
  <c r="R5" i="33"/>
  <c r="U4" i="33"/>
  <c r="T4" i="33"/>
  <c r="S4" i="33"/>
  <c r="R4" i="33"/>
  <c r="U7" i="32"/>
  <c r="T7" i="32"/>
  <c r="S7" i="32"/>
  <c r="R7" i="32"/>
  <c r="U6" i="32"/>
  <c r="T6" i="32"/>
  <c r="S6" i="32"/>
  <c r="R6" i="32"/>
  <c r="U5" i="32"/>
  <c r="T5" i="32"/>
  <c r="S5" i="32"/>
  <c r="R5" i="32"/>
  <c r="U4" i="32"/>
  <c r="T4" i="32"/>
  <c r="S4" i="32"/>
  <c r="R4" i="32"/>
  <c r="U13" i="31"/>
  <c r="U33" i="31"/>
  <c r="T33" i="31"/>
  <c r="S33" i="31"/>
  <c r="R33" i="31"/>
  <c r="U32" i="31"/>
  <c r="T32" i="31"/>
  <c r="S32" i="31"/>
  <c r="R32" i="31"/>
  <c r="U31" i="31"/>
  <c r="T31" i="31"/>
  <c r="S31" i="31"/>
  <c r="R31" i="31"/>
  <c r="U30" i="31"/>
  <c r="T30" i="31"/>
  <c r="S30" i="31"/>
  <c r="R30" i="31"/>
  <c r="U29" i="31"/>
  <c r="T29" i="31"/>
  <c r="S29" i="31"/>
  <c r="R29" i="31"/>
  <c r="U28" i="31"/>
  <c r="T28" i="31"/>
  <c r="S28" i="31"/>
  <c r="R28" i="31"/>
  <c r="U27" i="31"/>
  <c r="T27" i="31"/>
  <c r="S27" i="31"/>
  <c r="R27" i="31"/>
  <c r="U26" i="31"/>
  <c r="T26" i="31"/>
  <c r="S26" i="31"/>
  <c r="R26" i="31"/>
  <c r="U25" i="31"/>
  <c r="T25" i="31"/>
  <c r="S25" i="31"/>
  <c r="R25" i="31"/>
  <c r="U24" i="31"/>
  <c r="T24" i="31"/>
  <c r="S24" i="31"/>
  <c r="R24" i="31"/>
  <c r="U23" i="31"/>
  <c r="T23" i="31"/>
  <c r="S23" i="31"/>
  <c r="R23" i="31"/>
  <c r="U22" i="31"/>
  <c r="T22" i="31"/>
  <c r="S22" i="31"/>
  <c r="R22" i="31"/>
  <c r="U21" i="31"/>
  <c r="T21" i="31"/>
  <c r="S21" i="31"/>
  <c r="R21" i="31"/>
  <c r="U20" i="31"/>
  <c r="T20" i="31"/>
  <c r="S20" i="31"/>
  <c r="R20" i="31"/>
  <c r="U19" i="31"/>
  <c r="T19" i="31"/>
  <c r="S19" i="31"/>
  <c r="R19" i="31"/>
  <c r="U18" i="31"/>
  <c r="T18" i="31"/>
  <c r="S18" i="31"/>
  <c r="R18" i="31"/>
  <c r="U17" i="31"/>
  <c r="T17" i="31"/>
  <c r="S17" i="31"/>
  <c r="R17" i="31"/>
  <c r="U16" i="31"/>
  <c r="T16" i="31"/>
  <c r="S16" i="31"/>
  <c r="R16" i="31"/>
  <c r="U15" i="31"/>
  <c r="T15" i="31"/>
  <c r="S15" i="31"/>
  <c r="R15" i="31"/>
  <c r="U14" i="31"/>
  <c r="T14" i="31"/>
  <c r="S14" i="31"/>
  <c r="R14" i="31"/>
  <c r="T13" i="31"/>
  <c r="S13" i="31"/>
  <c r="R13" i="31"/>
  <c r="U12" i="31"/>
  <c r="T12" i="31"/>
  <c r="S12" i="31"/>
  <c r="R12" i="31"/>
  <c r="U11" i="31"/>
  <c r="T11" i="31"/>
  <c r="S11" i="31"/>
  <c r="R11" i="31"/>
  <c r="U10" i="31"/>
  <c r="T10" i="31"/>
  <c r="S10" i="31"/>
  <c r="R10" i="31"/>
  <c r="U9" i="31"/>
  <c r="T9" i="31"/>
  <c r="S9" i="31"/>
  <c r="R9" i="31"/>
  <c r="U8" i="31"/>
  <c r="T8" i="31"/>
  <c r="S8" i="31"/>
  <c r="R8" i="31"/>
  <c r="U7" i="31"/>
  <c r="T7" i="31"/>
  <c r="S7" i="31"/>
  <c r="R7" i="31"/>
  <c r="U6" i="31"/>
  <c r="T6" i="31"/>
  <c r="S6" i="31"/>
  <c r="R6" i="31"/>
  <c r="U5" i="31"/>
  <c r="T5" i="31"/>
  <c r="S5" i="31"/>
  <c r="R5" i="31"/>
  <c r="U4" i="31"/>
  <c r="T4" i="31"/>
  <c r="S4" i="31"/>
  <c r="R4" i="31"/>
  <c r="U33" i="30"/>
  <c r="T33" i="30"/>
  <c r="S33" i="30"/>
  <c r="R33" i="30"/>
  <c r="U32" i="30"/>
  <c r="T32" i="30"/>
  <c r="S32" i="30"/>
  <c r="R32" i="30"/>
  <c r="U31" i="30"/>
  <c r="T31" i="30"/>
  <c r="S31" i="30"/>
  <c r="R31" i="30"/>
  <c r="U30" i="30"/>
  <c r="T30" i="30"/>
  <c r="S30" i="30"/>
  <c r="R30" i="30"/>
  <c r="U29" i="30"/>
  <c r="T29" i="30"/>
  <c r="S29" i="30"/>
  <c r="R29" i="30"/>
  <c r="U28" i="30"/>
  <c r="T28" i="30"/>
  <c r="S28" i="30"/>
  <c r="R28" i="30"/>
  <c r="U27" i="30"/>
  <c r="T27" i="30"/>
  <c r="S27" i="30"/>
  <c r="R27" i="30"/>
  <c r="U26" i="30"/>
  <c r="T26" i="30"/>
  <c r="S26" i="30"/>
  <c r="R26" i="30"/>
  <c r="U25" i="30"/>
  <c r="T25" i="30"/>
  <c r="S25" i="30"/>
  <c r="R25" i="30"/>
  <c r="U24" i="30"/>
  <c r="T24" i="30"/>
  <c r="S24" i="30"/>
  <c r="R24" i="30"/>
  <c r="U23" i="30"/>
  <c r="T23" i="30"/>
  <c r="S23" i="30"/>
  <c r="R23" i="30"/>
  <c r="U22" i="30"/>
  <c r="T22" i="30"/>
  <c r="S22" i="30"/>
  <c r="R22" i="30"/>
  <c r="U21" i="30"/>
  <c r="T21" i="30"/>
  <c r="S21" i="30"/>
  <c r="R21" i="30"/>
  <c r="U20" i="30"/>
  <c r="T20" i="30"/>
  <c r="S20" i="30"/>
  <c r="R20" i="30"/>
  <c r="U19" i="30"/>
  <c r="T19" i="30"/>
  <c r="S19" i="30"/>
  <c r="R19" i="30"/>
  <c r="U18" i="30"/>
  <c r="T18" i="30"/>
  <c r="S18" i="30"/>
  <c r="R18" i="30"/>
  <c r="U17" i="30"/>
  <c r="T17" i="30"/>
  <c r="S17" i="30"/>
  <c r="R17" i="30"/>
  <c r="U16" i="30"/>
  <c r="T16" i="30"/>
  <c r="S16" i="30"/>
  <c r="R16" i="30"/>
  <c r="U15" i="30"/>
  <c r="T15" i="30"/>
  <c r="S15" i="30"/>
  <c r="R15" i="30"/>
  <c r="U14" i="30"/>
  <c r="T14" i="30"/>
  <c r="S14" i="30"/>
  <c r="R14" i="30"/>
  <c r="U13" i="30"/>
  <c r="T13" i="30"/>
  <c r="S13" i="30"/>
  <c r="R13" i="30"/>
  <c r="U12" i="30"/>
  <c r="T12" i="30"/>
  <c r="S12" i="30"/>
  <c r="R12" i="30"/>
  <c r="U11" i="30"/>
  <c r="T11" i="30"/>
  <c r="S11" i="30"/>
  <c r="R11" i="30"/>
  <c r="U10" i="30"/>
  <c r="T10" i="30"/>
  <c r="S10" i="30"/>
  <c r="R10" i="30"/>
  <c r="U9" i="30"/>
  <c r="T9" i="30"/>
  <c r="S9" i="30"/>
  <c r="R9" i="30"/>
  <c r="U8" i="30"/>
  <c r="T8" i="30"/>
  <c r="S8" i="30"/>
  <c r="R8" i="30"/>
  <c r="U7" i="30"/>
  <c r="T7" i="30"/>
  <c r="S7" i="30"/>
  <c r="R7" i="30"/>
  <c r="U6" i="30"/>
  <c r="T6" i="30"/>
  <c r="S6" i="30"/>
  <c r="R6" i="30"/>
  <c r="U5" i="30"/>
  <c r="T5" i="30"/>
  <c r="S5" i="30"/>
  <c r="R5" i="30"/>
  <c r="U4" i="30"/>
  <c r="T4" i="30"/>
  <c r="S4" i="30"/>
  <c r="R4" i="30"/>
  <c r="R31" i="29"/>
  <c r="S31" i="29"/>
  <c r="T31" i="29"/>
  <c r="U31" i="29"/>
  <c r="R32" i="29"/>
  <c r="S32" i="29"/>
  <c r="T32" i="29"/>
  <c r="U32" i="29"/>
  <c r="R33" i="29"/>
  <c r="S33" i="29"/>
  <c r="T33" i="29"/>
  <c r="U33" i="29"/>
  <c r="R34" i="29"/>
  <c r="S34" i="29"/>
  <c r="T34" i="29"/>
  <c r="U34" i="29"/>
  <c r="R35" i="29"/>
  <c r="S35" i="29"/>
  <c r="T35" i="29"/>
  <c r="U35" i="29"/>
  <c r="R36" i="29"/>
  <c r="S36" i="29"/>
  <c r="T36" i="29"/>
  <c r="U36" i="29"/>
  <c r="U30" i="29"/>
  <c r="T30" i="29"/>
  <c r="S30" i="29"/>
  <c r="R30" i="29"/>
  <c r="U29" i="29"/>
  <c r="T29" i="29"/>
  <c r="S29" i="29"/>
  <c r="R29" i="29"/>
  <c r="U28" i="29"/>
  <c r="T28" i="29"/>
  <c r="S28" i="29"/>
  <c r="R28" i="29"/>
  <c r="U27" i="29"/>
  <c r="T27" i="29"/>
  <c r="S27" i="29"/>
  <c r="R27" i="29"/>
  <c r="U26" i="29"/>
  <c r="T26" i="29"/>
  <c r="S26" i="29"/>
  <c r="R26" i="29"/>
  <c r="U25" i="29"/>
  <c r="T25" i="29"/>
  <c r="S25" i="29"/>
  <c r="R25" i="29"/>
  <c r="U24" i="29"/>
  <c r="T24" i="29"/>
  <c r="S24" i="29"/>
  <c r="R24" i="29"/>
  <c r="U23" i="29"/>
  <c r="T23" i="29"/>
  <c r="S23" i="29"/>
  <c r="R23" i="29"/>
  <c r="U22" i="29"/>
  <c r="T22" i="29"/>
  <c r="S22" i="29"/>
  <c r="R22" i="29"/>
  <c r="U21" i="29"/>
  <c r="T21" i="29"/>
  <c r="S21" i="29"/>
  <c r="R21" i="29"/>
  <c r="U20" i="29"/>
  <c r="T20" i="29"/>
  <c r="S20" i="29"/>
  <c r="R20" i="29"/>
  <c r="U19" i="29"/>
  <c r="T19" i="29"/>
  <c r="S19" i="29"/>
  <c r="R19" i="29"/>
  <c r="U18" i="29"/>
  <c r="T18" i="29"/>
  <c r="S18" i="29"/>
  <c r="R18" i="29"/>
  <c r="U17" i="29"/>
  <c r="T17" i="29"/>
  <c r="S17" i="29"/>
  <c r="R17" i="29"/>
  <c r="U16" i="29"/>
  <c r="T16" i="29"/>
  <c r="S16" i="29"/>
  <c r="R16" i="29"/>
  <c r="U15" i="29"/>
  <c r="T15" i="29"/>
  <c r="S15" i="29"/>
  <c r="R15" i="29"/>
  <c r="U14" i="29"/>
  <c r="T14" i="29"/>
  <c r="S14" i="29"/>
  <c r="R14" i="29"/>
  <c r="U13" i="29"/>
  <c r="T13" i="29"/>
  <c r="S13" i="29"/>
  <c r="R13" i="29"/>
  <c r="U12" i="29"/>
  <c r="T12" i="29"/>
  <c r="S12" i="29"/>
  <c r="R12" i="29"/>
  <c r="U11" i="29"/>
  <c r="T11" i="29"/>
  <c r="S11" i="29"/>
  <c r="R11" i="29"/>
  <c r="U10" i="29"/>
  <c r="T10" i="29"/>
  <c r="S10" i="29"/>
  <c r="R10" i="29"/>
  <c r="U9" i="29"/>
  <c r="T9" i="29"/>
  <c r="S9" i="29"/>
  <c r="R9" i="29"/>
  <c r="U8" i="29"/>
  <c r="T8" i="29"/>
  <c r="S8" i="29"/>
  <c r="R8" i="29"/>
  <c r="U7" i="29"/>
  <c r="T7" i="29"/>
  <c r="S7" i="29"/>
  <c r="R7" i="29"/>
  <c r="U6" i="29"/>
  <c r="T6" i="29"/>
  <c r="S6" i="29"/>
  <c r="R6" i="29"/>
  <c r="U5" i="29"/>
  <c r="T5" i="29"/>
  <c r="S5" i="29"/>
  <c r="R5" i="29"/>
  <c r="U4" i="29"/>
  <c r="T4" i="29"/>
  <c r="S4" i="29"/>
  <c r="R4" i="29"/>
  <c r="U30" i="28"/>
  <c r="U29" i="28"/>
  <c r="U28" i="28"/>
  <c r="U27" i="28"/>
  <c r="U26" i="28"/>
  <c r="U25" i="28"/>
  <c r="U24" i="28"/>
  <c r="U23" i="28"/>
  <c r="U22" i="28"/>
  <c r="U21" i="28"/>
  <c r="U20" i="28"/>
  <c r="U19" i="28"/>
  <c r="U18" i="28"/>
  <c r="U17" i="28"/>
  <c r="U16" i="28"/>
  <c r="U15" i="28"/>
  <c r="U14" i="28"/>
  <c r="U13" i="28"/>
  <c r="U12" i="28"/>
  <c r="U11" i="28"/>
  <c r="U10" i="28"/>
  <c r="U9" i="28"/>
  <c r="U8" i="28"/>
  <c r="U7" i="28"/>
  <c r="U6" i="28"/>
  <c r="U5" i="28"/>
  <c r="U4" i="28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5" i="28"/>
  <c r="T14" i="28"/>
  <c r="T13" i="28"/>
  <c r="T12" i="28"/>
  <c r="T11" i="28"/>
  <c r="T10" i="28"/>
  <c r="T9" i="28"/>
  <c r="T8" i="28"/>
  <c r="T7" i="28"/>
  <c r="T6" i="28"/>
  <c r="T5" i="28"/>
  <c r="T4" i="28"/>
  <c r="S30" i="28"/>
  <c r="S29" i="28"/>
  <c r="S28" i="28"/>
  <c r="S27" i="28"/>
  <c r="S26" i="28"/>
  <c r="S25" i="28"/>
  <c r="S24" i="28"/>
  <c r="S23" i="28"/>
  <c r="S22" i="28"/>
  <c r="S21" i="28"/>
  <c r="S20" i="28"/>
  <c r="S19" i="28"/>
  <c r="S18" i="28"/>
  <c r="S17" i="28"/>
  <c r="S16" i="28"/>
  <c r="S15" i="28"/>
  <c r="S14" i="28"/>
  <c r="S13" i="28"/>
  <c r="S12" i="28"/>
  <c r="S11" i="28"/>
  <c r="S10" i="28"/>
  <c r="S9" i="28"/>
  <c r="S8" i="28"/>
  <c r="S7" i="28"/>
  <c r="S6" i="28"/>
  <c r="S5" i="28"/>
  <c r="S4" i="28"/>
  <c r="R30" i="28"/>
  <c r="R29" i="28"/>
  <c r="R28" i="28"/>
  <c r="R27" i="28"/>
  <c r="R26" i="28"/>
  <c r="R25" i="28"/>
  <c r="R24" i="28"/>
  <c r="R23" i="28"/>
  <c r="R22" i="28"/>
  <c r="R21" i="28"/>
  <c r="R20" i="28"/>
  <c r="R19" i="28"/>
  <c r="R18" i="28"/>
  <c r="R17" i="28"/>
  <c r="R16" i="28"/>
  <c r="R15" i="28"/>
  <c r="R14" i="28"/>
  <c r="R13" i="28"/>
  <c r="R12" i="28"/>
  <c r="R11" i="28"/>
  <c r="R10" i="28"/>
  <c r="R9" i="28"/>
  <c r="R8" i="28"/>
  <c r="R7" i="28"/>
  <c r="R6" i="28"/>
  <c r="R5" i="28"/>
  <c r="R4" i="28"/>
  <c r="I44" i="39" l="1"/>
  <c r="H44" i="39"/>
  <c r="G44" i="39"/>
  <c r="F44" i="39"/>
  <c r="E44" i="39"/>
  <c r="D44" i="39"/>
  <c r="I28" i="38"/>
  <c r="H28" i="38"/>
  <c r="G28" i="38"/>
  <c r="F28" i="38"/>
  <c r="E28" i="38"/>
  <c r="D28" i="38"/>
  <c r="I52" i="37"/>
  <c r="H52" i="37"/>
  <c r="G52" i="37"/>
  <c r="F52" i="37"/>
  <c r="E52" i="37"/>
  <c r="D52" i="37"/>
  <c r="I15" i="36"/>
  <c r="H15" i="36"/>
  <c r="G15" i="36"/>
  <c r="F15" i="36"/>
  <c r="E15" i="36"/>
  <c r="D15" i="36"/>
  <c r="I35" i="35"/>
  <c r="H35" i="35"/>
  <c r="G35" i="35"/>
  <c r="F35" i="35"/>
  <c r="E35" i="35"/>
  <c r="D35" i="35"/>
  <c r="I11" i="34"/>
  <c r="H11" i="34"/>
  <c r="G11" i="34"/>
  <c r="F11" i="34"/>
  <c r="E11" i="34"/>
  <c r="D11" i="34"/>
  <c r="I35" i="33"/>
  <c r="H35" i="33"/>
  <c r="G35" i="33"/>
  <c r="F35" i="33"/>
  <c r="E35" i="33"/>
  <c r="D35" i="33"/>
  <c r="I9" i="32"/>
  <c r="H9" i="32"/>
  <c r="G9" i="32"/>
  <c r="F9" i="32"/>
  <c r="E9" i="32"/>
  <c r="D9" i="32"/>
  <c r="I35" i="31"/>
  <c r="H35" i="31"/>
  <c r="G35" i="31"/>
  <c r="F35" i="31"/>
  <c r="E35" i="31"/>
  <c r="D35" i="31"/>
  <c r="I35" i="30"/>
  <c r="H35" i="30"/>
  <c r="G35" i="30"/>
  <c r="F35" i="30"/>
  <c r="E35" i="30"/>
  <c r="D35" i="30"/>
  <c r="I38" i="29"/>
  <c r="H38" i="29"/>
  <c r="G38" i="29"/>
  <c r="F38" i="29"/>
  <c r="E38" i="29"/>
  <c r="D38" i="29"/>
  <c r="I32" i="28"/>
  <c r="H32" i="28"/>
  <c r="G32" i="28"/>
  <c r="F32" i="28"/>
  <c r="E32" i="28"/>
  <c r="D32" i="28"/>
  <c r="Q42" i="39" l="1"/>
  <c r="P42" i="39"/>
  <c r="O42" i="39"/>
  <c r="N42" i="39"/>
  <c r="M42" i="39"/>
  <c r="L42" i="39"/>
  <c r="K42" i="39"/>
  <c r="J42" i="39"/>
  <c r="I42" i="39"/>
  <c r="H42" i="39"/>
  <c r="G42" i="39"/>
  <c r="F42" i="39"/>
  <c r="E42" i="39"/>
  <c r="D42" i="39"/>
  <c r="C42" i="39"/>
  <c r="Q41" i="39"/>
  <c r="P41" i="39"/>
  <c r="O41" i="39"/>
  <c r="N41" i="39"/>
  <c r="M41" i="39"/>
  <c r="L41" i="39"/>
  <c r="K41" i="39"/>
  <c r="J41" i="39"/>
  <c r="I41" i="39"/>
  <c r="H41" i="39"/>
  <c r="G41" i="39"/>
  <c r="F41" i="39"/>
  <c r="E41" i="39"/>
  <c r="D41" i="39"/>
  <c r="C41" i="39"/>
  <c r="Q40" i="39"/>
  <c r="P40" i="39"/>
  <c r="O40" i="39"/>
  <c r="N40" i="39"/>
  <c r="M40" i="39"/>
  <c r="L40" i="39"/>
  <c r="K40" i="39"/>
  <c r="J40" i="39"/>
  <c r="I40" i="39"/>
  <c r="H40" i="39"/>
  <c r="G40" i="39"/>
  <c r="F40" i="39"/>
  <c r="E40" i="39"/>
  <c r="D40" i="39"/>
  <c r="C40" i="39"/>
  <c r="Q39" i="39"/>
  <c r="P39" i="39"/>
  <c r="O39" i="39"/>
  <c r="N39" i="39"/>
  <c r="M39" i="39"/>
  <c r="L39" i="39"/>
  <c r="K39" i="39"/>
  <c r="J39" i="39"/>
  <c r="I39" i="39"/>
  <c r="H39" i="39"/>
  <c r="G39" i="39"/>
  <c r="F39" i="39"/>
  <c r="E39" i="39"/>
  <c r="D39" i="39"/>
  <c r="C39" i="39"/>
  <c r="Q38" i="39"/>
  <c r="P38" i="39"/>
  <c r="O38" i="39"/>
  <c r="N38" i="39"/>
  <c r="M38" i="39"/>
  <c r="L38" i="39"/>
  <c r="K38" i="39"/>
  <c r="J38" i="39"/>
  <c r="I38" i="39"/>
  <c r="H38" i="39"/>
  <c r="G38" i="39"/>
  <c r="F38" i="39"/>
  <c r="E38" i="39"/>
  <c r="D38" i="39"/>
  <c r="C38" i="39"/>
  <c r="Q37" i="39"/>
  <c r="P37" i="39"/>
  <c r="O37" i="39"/>
  <c r="N37" i="39"/>
  <c r="M37" i="39"/>
  <c r="L37" i="39"/>
  <c r="K37" i="39"/>
  <c r="J37" i="39"/>
  <c r="I37" i="39"/>
  <c r="H37" i="39"/>
  <c r="G37" i="39"/>
  <c r="F37" i="39"/>
  <c r="E37" i="39"/>
  <c r="D37" i="39"/>
  <c r="C37" i="39"/>
  <c r="Q36" i="39"/>
  <c r="P36" i="39"/>
  <c r="O36" i="39"/>
  <c r="N36" i="39"/>
  <c r="M36" i="39"/>
  <c r="L36" i="39"/>
  <c r="K36" i="39"/>
  <c r="J36" i="39"/>
  <c r="I36" i="39"/>
  <c r="H36" i="39"/>
  <c r="G36" i="39"/>
  <c r="F36" i="39"/>
  <c r="E36" i="39"/>
  <c r="D36" i="39"/>
  <c r="C36" i="39"/>
  <c r="Q35" i="39"/>
  <c r="P35" i="39"/>
  <c r="O35" i="39"/>
  <c r="N35" i="39"/>
  <c r="M35" i="39"/>
  <c r="L35" i="39"/>
  <c r="K35" i="39"/>
  <c r="J35" i="39"/>
  <c r="I35" i="39"/>
  <c r="H35" i="39"/>
  <c r="G35" i="39"/>
  <c r="F35" i="39"/>
  <c r="E35" i="39"/>
  <c r="D35" i="39"/>
  <c r="C35" i="39"/>
  <c r="Q34" i="39"/>
  <c r="P34" i="39"/>
  <c r="O34" i="39"/>
  <c r="N34" i="39"/>
  <c r="M34" i="39"/>
  <c r="L34" i="39"/>
  <c r="K34" i="39"/>
  <c r="J34" i="39"/>
  <c r="I34" i="39"/>
  <c r="H34" i="39"/>
  <c r="G34" i="39"/>
  <c r="F34" i="39"/>
  <c r="E34" i="39"/>
  <c r="D34" i="39"/>
  <c r="C34" i="39"/>
  <c r="Q33" i="39"/>
  <c r="P33" i="39"/>
  <c r="O33" i="39"/>
  <c r="N33" i="39"/>
  <c r="M33" i="39"/>
  <c r="L33" i="39"/>
  <c r="K33" i="39"/>
  <c r="J33" i="39"/>
  <c r="I33" i="39"/>
  <c r="H33" i="39"/>
  <c r="G33" i="39"/>
  <c r="F33" i="39"/>
  <c r="E33" i="39"/>
  <c r="D33" i="39"/>
  <c r="C33" i="39"/>
  <c r="Q32" i="39"/>
  <c r="P32" i="39"/>
  <c r="O32" i="39"/>
  <c r="N32" i="39"/>
  <c r="M32" i="39"/>
  <c r="L32" i="39"/>
  <c r="K32" i="39"/>
  <c r="J32" i="39"/>
  <c r="I32" i="39"/>
  <c r="H32" i="39"/>
  <c r="G32" i="39"/>
  <c r="F32" i="39"/>
  <c r="E32" i="39"/>
  <c r="D32" i="39"/>
  <c r="C32" i="39"/>
  <c r="Q31" i="39"/>
  <c r="P31" i="39"/>
  <c r="O31" i="39"/>
  <c r="N31" i="39"/>
  <c r="M31" i="39"/>
  <c r="L31" i="39"/>
  <c r="K31" i="39"/>
  <c r="J31" i="39"/>
  <c r="I31" i="39"/>
  <c r="H31" i="39"/>
  <c r="G31" i="39"/>
  <c r="F31" i="39"/>
  <c r="E31" i="39"/>
  <c r="D31" i="39"/>
  <c r="C31" i="39"/>
  <c r="Q30" i="39"/>
  <c r="P30" i="39"/>
  <c r="O30" i="39"/>
  <c r="N30" i="39"/>
  <c r="M30" i="39"/>
  <c r="L30" i="39"/>
  <c r="K30" i="39"/>
  <c r="J30" i="39"/>
  <c r="I30" i="39"/>
  <c r="H30" i="39"/>
  <c r="G30" i="39"/>
  <c r="F30" i="39"/>
  <c r="E30" i="39"/>
  <c r="D30" i="39"/>
  <c r="C30" i="39"/>
  <c r="Q29" i="39"/>
  <c r="P29" i="39"/>
  <c r="O29" i="39"/>
  <c r="N29" i="39"/>
  <c r="M29" i="39"/>
  <c r="L29" i="39"/>
  <c r="K29" i="39"/>
  <c r="J29" i="39"/>
  <c r="I29" i="39"/>
  <c r="H29" i="39"/>
  <c r="G29" i="39"/>
  <c r="F29" i="39"/>
  <c r="E29" i="39"/>
  <c r="D29" i="39"/>
  <c r="C29" i="39"/>
  <c r="Q28" i="39"/>
  <c r="P28" i="39"/>
  <c r="O28" i="39"/>
  <c r="N28" i="39"/>
  <c r="M28" i="39"/>
  <c r="L28" i="39"/>
  <c r="K28" i="39"/>
  <c r="J28" i="39"/>
  <c r="I28" i="39"/>
  <c r="H28" i="39"/>
  <c r="G28" i="39"/>
  <c r="F28" i="39"/>
  <c r="E28" i="39"/>
  <c r="D28" i="39"/>
  <c r="C28" i="39"/>
  <c r="Q27" i="39"/>
  <c r="P27" i="39"/>
  <c r="O27" i="39"/>
  <c r="N27" i="39"/>
  <c r="M27" i="39"/>
  <c r="L27" i="39"/>
  <c r="K27" i="39"/>
  <c r="J27" i="39"/>
  <c r="I27" i="39"/>
  <c r="H27" i="39"/>
  <c r="G27" i="39"/>
  <c r="F27" i="39"/>
  <c r="E27" i="39"/>
  <c r="D27" i="39"/>
  <c r="C27" i="39"/>
  <c r="Q26" i="39"/>
  <c r="P26" i="39"/>
  <c r="O26" i="39"/>
  <c r="N26" i="39"/>
  <c r="M26" i="39"/>
  <c r="L26" i="39"/>
  <c r="K26" i="39"/>
  <c r="J26" i="39"/>
  <c r="I26" i="39"/>
  <c r="H26" i="39"/>
  <c r="G26" i="39"/>
  <c r="F26" i="39"/>
  <c r="E26" i="39"/>
  <c r="D26" i="39"/>
  <c r="C26" i="39"/>
  <c r="Q25" i="39"/>
  <c r="P25" i="39"/>
  <c r="O25" i="39"/>
  <c r="N25" i="39"/>
  <c r="M25" i="39"/>
  <c r="L25" i="39"/>
  <c r="K25" i="39"/>
  <c r="J25" i="39"/>
  <c r="I25" i="39"/>
  <c r="H25" i="39"/>
  <c r="G25" i="39"/>
  <c r="F25" i="39"/>
  <c r="E25" i="39"/>
  <c r="D25" i="39"/>
  <c r="C25" i="39"/>
  <c r="Q24" i="39"/>
  <c r="P24" i="39"/>
  <c r="O24" i="39"/>
  <c r="N24" i="39"/>
  <c r="M24" i="39"/>
  <c r="L24" i="39"/>
  <c r="K24" i="39"/>
  <c r="J24" i="39"/>
  <c r="I24" i="39"/>
  <c r="H24" i="39"/>
  <c r="G24" i="39"/>
  <c r="F24" i="39"/>
  <c r="E24" i="39"/>
  <c r="D24" i="39"/>
  <c r="C24" i="39"/>
  <c r="Q23" i="39"/>
  <c r="P23" i="39"/>
  <c r="O23" i="39"/>
  <c r="N23" i="39"/>
  <c r="M23" i="39"/>
  <c r="L23" i="39"/>
  <c r="K23" i="39"/>
  <c r="J23" i="39"/>
  <c r="I23" i="39"/>
  <c r="H23" i="39"/>
  <c r="G23" i="39"/>
  <c r="F23" i="39"/>
  <c r="E23" i="39"/>
  <c r="D23" i="39"/>
  <c r="C23" i="39"/>
  <c r="Q22" i="39"/>
  <c r="P22" i="39"/>
  <c r="O22" i="39"/>
  <c r="N22" i="39"/>
  <c r="M22" i="39"/>
  <c r="L22" i="39"/>
  <c r="K22" i="39"/>
  <c r="J22" i="39"/>
  <c r="I22" i="39"/>
  <c r="H22" i="39"/>
  <c r="G22" i="39"/>
  <c r="F22" i="39"/>
  <c r="E22" i="39"/>
  <c r="D22" i="39"/>
  <c r="C22" i="39"/>
  <c r="Q21" i="39"/>
  <c r="P21" i="39"/>
  <c r="O21" i="39"/>
  <c r="N21" i="39"/>
  <c r="M21" i="39"/>
  <c r="L21" i="39"/>
  <c r="K21" i="39"/>
  <c r="J21" i="39"/>
  <c r="I21" i="39"/>
  <c r="H21" i="39"/>
  <c r="G21" i="39"/>
  <c r="F21" i="39"/>
  <c r="E21" i="39"/>
  <c r="D21" i="39"/>
  <c r="C21" i="39"/>
  <c r="Q20" i="39"/>
  <c r="P20" i="39"/>
  <c r="O20" i="39"/>
  <c r="N20" i="39"/>
  <c r="M20" i="39"/>
  <c r="L20" i="39"/>
  <c r="K20" i="39"/>
  <c r="J20" i="39"/>
  <c r="I20" i="39"/>
  <c r="H20" i="39"/>
  <c r="G20" i="39"/>
  <c r="F20" i="39"/>
  <c r="E20" i="39"/>
  <c r="D20" i="39"/>
  <c r="C20" i="39"/>
  <c r="Q19" i="39"/>
  <c r="P19" i="39"/>
  <c r="O19" i="39"/>
  <c r="N19" i="39"/>
  <c r="M19" i="39"/>
  <c r="L19" i="39"/>
  <c r="K19" i="39"/>
  <c r="J19" i="39"/>
  <c r="I19" i="39"/>
  <c r="H19" i="39"/>
  <c r="G19" i="39"/>
  <c r="F19" i="39"/>
  <c r="E19" i="39"/>
  <c r="D19" i="39"/>
  <c r="C19" i="39"/>
  <c r="Q18" i="39"/>
  <c r="P18" i="39"/>
  <c r="O18" i="39"/>
  <c r="N18" i="39"/>
  <c r="M18" i="39"/>
  <c r="L18" i="39"/>
  <c r="K18" i="39"/>
  <c r="J18" i="39"/>
  <c r="I18" i="39"/>
  <c r="H18" i="39"/>
  <c r="G18" i="39"/>
  <c r="F18" i="39"/>
  <c r="E18" i="39"/>
  <c r="D18" i="39"/>
  <c r="C18" i="39"/>
  <c r="Q17" i="39"/>
  <c r="P17" i="39"/>
  <c r="O17" i="39"/>
  <c r="N17" i="39"/>
  <c r="M17" i="39"/>
  <c r="L17" i="39"/>
  <c r="K17" i="39"/>
  <c r="J17" i="39"/>
  <c r="I17" i="39"/>
  <c r="H17" i="39"/>
  <c r="G17" i="39"/>
  <c r="F17" i="39"/>
  <c r="E17" i="39"/>
  <c r="D17" i="39"/>
  <c r="C17" i="39"/>
  <c r="Q16" i="39"/>
  <c r="P16" i="39"/>
  <c r="O16" i="39"/>
  <c r="N16" i="39"/>
  <c r="M16" i="39"/>
  <c r="L16" i="39"/>
  <c r="K16" i="39"/>
  <c r="J16" i="39"/>
  <c r="I16" i="39"/>
  <c r="H16" i="39"/>
  <c r="G16" i="39"/>
  <c r="F16" i="39"/>
  <c r="E16" i="39"/>
  <c r="D16" i="39"/>
  <c r="C16" i="39"/>
  <c r="Q15" i="39"/>
  <c r="P15" i="39"/>
  <c r="O15" i="39"/>
  <c r="N15" i="39"/>
  <c r="M15" i="39"/>
  <c r="L15" i="39"/>
  <c r="K15" i="39"/>
  <c r="J15" i="39"/>
  <c r="I15" i="39"/>
  <c r="H15" i="39"/>
  <c r="G15" i="39"/>
  <c r="F15" i="39"/>
  <c r="E15" i="39"/>
  <c r="D15" i="39"/>
  <c r="C15" i="39"/>
  <c r="Q14" i="39"/>
  <c r="P14" i="39"/>
  <c r="O14" i="39"/>
  <c r="N14" i="39"/>
  <c r="M14" i="39"/>
  <c r="L14" i="39"/>
  <c r="K14" i="39"/>
  <c r="J14" i="39"/>
  <c r="I14" i="39"/>
  <c r="H14" i="39"/>
  <c r="G14" i="39"/>
  <c r="F14" i="39"/>
  <c r="E14" i="39"/>
  <c r="D14" i="39"/>
  <c r="C14" i="39"/>
  <c r="Q13" i="39"/>
  <c r="P13" i="39"/>
  <c r="O13" i="39"/>
  <c r="N13" i="39"/>
  <c r="M13" i="39"/>
  <c r="L13" i="39"/>
  <c r="K13" i="39"/>
  <c r="J13" i="39"/>
  <c r="I13" i="39"/>
  <c r="H13" i="39"/>
  <c r="G13" i="39"/>
  <c r="F13" i="39"/>
  <c r="E13" i="39"/>
  <c r="D13" i="39"/>
  <c r="C13" i="39"/>
  <c r="Q12" i="39"/>
  <c r="P12" i="39"/>
  <c r="O12" i="39"/>
  <c r="N12" i="39"/>
  <c r="M12" i="39"/>
  <c r="L12" i="39"/>
  <c r="K12" i="39"/>
  <c r="J12" i="39"/>
  <c r="I12" i="39"/>
  <c r="H12" i="39"/>
  <c r="G12" i="39"/>
  <c r="F12" i="39"/>
  <c r="E12" i="39"/>
  <c r="D12" i="39"/>
  <c r="C12" i="39"/>
  <c r="Q11" i="39"/>
  <c r="P11" i="39"/>
  <c r="O11" i="39"/>
  <c r="N11" i="39"/>
  <c r="M11" i="39"/>
  <c r="L11" i="39"/>
  <c r="K11" i="39"/>
  <c r="J11" i="39"/>
  <c r="I11" i="39"/>
  <c r="H11" i="39"/>
  <c r="G11" i="39"/>
  <c r="F11" i="39"/>
  <c r="E11" i="39"/>
  <c r="D11" i="39"/>
  <c r="C11" i="39"/>
  <c r="Q10" i="39"/>
  <c r="P10" i="39"/>
  <c r="O10" i="39"/>
  <c r="N10" i="39"/>
  <c r="M10" i="39"/>
  <c r="L10" i="39"/>
  <c r="K10" i="39"/>
  <c r="J10" i="39"/>
  <c r="I10" i="39"/>
  <c r="H10" i="39"/>
  <c r="G10" i="39"/>
  <c r="F10" i="39"/>
  <c r="E10" i="39"/>
  <c r="D10" i="39"/>
  <c r="C10" i="39"/>
  <c r="Q9" i="39"/>
  <c r="P9" i="39"/>
  <c r="O9" i="39"/>
  <c r="N9" i="39"/>
  <c r="M9" i="39"/>
  <c r="L9" i="39"/>
  <c r="K9" i="39"/>
  <c r="J9" i="39"/>
  <c r="I9" i="39"/>
  <c r="H9" i="39"/>
  <c r="G9" i="39"/>
  <c r="F9" i="39"/>
  <c r="E9" i="39"/>
  <c r="D9" i="39"/>
  <c r="C9" i="39"/>
  <c r="Q8" i="39"/>
  <c r="P8" i="39"/>
  <c r="O8" i="39"/>
  <c r="N8" i="39"/>
  <c r="M8" i="39"/>
  <c r="L8" i="39"/>
  <c r="K8" i="39"/>
  <c r="J8" i="39"/>
  <c r="I8" i="39"/>
  <c r="H8" i="39"/>
  <c r="G8" i="39"/>
  <c r="F8" i="39"/>
  <c r="E8" i="39"/>
  <c r="D8" i="39"/>
  <c r="C8" i="39"/>
  <c r="Q7" i="39"/>
  <c r="P7" i="39"/>
  <c r="O7" i="39"/>
  <c r="N7" i="39"/>
  <c r="M7" i="39"/>
  <c r="L7" i="39"/>
  <c r="K7" i="39"/>
  <c r="J7" i="39"/>
  <c r="I7" i="39"/>
  <c r="H7" i="39"/>
  <c r="G7" i="39"/>
  <c r="F7" i="39"/>
  <c r="E7" i="39"/>
  <c r="D7" i="39"/>
  <c r="C7" i="39"/>
  <c r="Q6" i="39"/>
  <c r="P6" i="39"/>
  <c r="O6" i="39"/>
  <c r="N6" i="39"/>
  <c r="M6" i="39"/>
  <c r="L6" i="39"/>
  <c r="K6" i="39"/>
  <c r="J6" i="39"/>
  <c r="I6" i="39"/>
  <c r="H6" i="39"/>
  <c r="G6" i="39"/>
  <c r="F6" i="39"/>
  <c r="E6" i="39"/>
  <c r="D6" i="39"/>
  <c r="C6" i="39"/>
  <c r="Q5" i="39"/>
  <c r="P5" i="39"/>
  <c r="O5" i="39"/>
  <c r="N5" i="39"/>
  <c r="M5" i="39"/>
  <c r="L5" i="39"/>
  <c r="K5" i="39"/>
  <c r="J5" i="39"/>
  <c r="I5" i="39"/>
  <c r="H5" i="39"/>
  <c r="G5" i="39"/>
  <c r="F5" i="39"/>
  <c r="E5" i="39"/>
  <c r="D5" i="39"/>
  <c r="C5" i="39"/>
  <c r="Q4" i="39"/>
  <c r="P4" i="39"/>
  <c r="O4" i="39"/>
  <c r="N4" i="39"/>
  <c r="M4" i="39"/>
  <c r="L4" i="39"/>
  <c r="K4" i="39"/>
  <c r="J4" i="39"/>
  <c r="I4" i="39"/>
  <c r="H4" i="39"/>
  <c r="G4" i="39"/>
  <c r="F4" i="39"/>
  <c r="E4" i="39"/>
  <c r="D4" i="39"/>
  <c r="C4" i="39"/>
  <c r="Q26" i="38"/>
  <c r="P26" i="38"/>
  <c r="O26" i="38"/>
  <c r="N26" i="38"/>
  <c r="M26" i="38"/>
  <c r="L26" i="38"/>
  <c r="K26" i="38"/>
  <c r="J26" i="38"/>
  <c r="I26" i="38"/>
  <c r="H26" i="38"/>
  <c r="G26" i="38"/>
  <c r="F26" i="38"/>
  <c r="E26" i="38"/>
  <c r="D26" i="38"/>
  <c r="C26" i="38"/>
  <c r="Q25" i="38"/>
  <c r="P25" i="38"/>
  <c r="O25" i="38"/>
  <c r="N25" i="38"/>
  <c r="M25" i="38"/>
  <c r="L25" i="38"/>
  <c r="K25" i="38"/>
  <c r="J25" i="38"/>
  <c r="I25" i="38"/>
  <c r="H25" i="38"/>
  <c r="G25" i="38"/>
  <c r="F25" i="38"/>
  <c r="E25" i="38"/>
  <c r="D25" i="38"/>
  <c r="C25" i="38"/>
  <c r="Q24" i="38"/>
  <c r="P24" i="38"/>
  <c r="O24" i="38"/>
  <c r="N24" i="38"/>
  <c r="M24" i="38"/>
  <c r="L24" i="38"/>
  <c r="K24" i="38"/>
  <c r="J24" i="38"/>
  <c r="I24" i="38"/>
  <c r="H24" i="38"/>
  <c r="G24" i="38"/>
  <c r="F24" i="38"/>
  <c r="E24" i="38"/>
  <c r="D24" i="38"/>
  <c r="C24" i="38"/>
  <c r="Q23" i="38"/>
  <c r="P23" i="38"/>
  <c r="O23" i="38"/>
  <c r="N23" i="38"/>
  <c r="M23" i="38"/>
  <c r="L23" i="38"/>
  <c r="K23" i="38"/>
  <c r="J23" i="38"/>
  <c r="I23" i="38"/>
  <c r="H23" i="38"/>
  <c r="G23" i="38"/>
  <c r="F23" i="38"/>
  <c r="E23" i="38"/>
  <c r="D23" i="38"/>
  <c r="C23" i="38"/>
  <c r="Q22" i="38"/>
  <c r="P22" i="38"/>
  <c r="O22" i="38"/>
  <c r="N22" i="38"/>
  <c r="M22" i="38"/>
  <c r="L22" i="38"/>
  <c r="K22" i="38"/>
  <c r="J22" i="38"/>
  <c r="I22" i="38"/>
  <c r="H22" i="38"/>
  <c r="G22" i="38"/>
  <c r="F22" i="38"/>
  <c r="E22" i="38"/>
  <c r="D22" i="38"/>
  <c r="C22" i="38"/>
  <c r="Q21" i="38"/>
  <c r="P21" i="38"/>
  <c r="O21" i="38"/>
  <c r="N21" i="38"/>
  <c r="M21" i="38"/>
  <c r="L21" i="38"/>
  <c r="K21" i="38"/>
  <c r="J21" i="38"/>
  <c r="I21" i="38"/>
  <c r="H21" i="38"/>
  <c r="G21" i="38"/>
  <c r="F21" i="38"/>
  <c r="E21" i="38"/>
  <c r="D21" i="38"/>
  <c r="C21" i="38"/>
  <c r="Q20" i="38"/>
  <c r="P20" i="38"/>
  <c r="O20" i="38"/>
  <c r="N20" i="38"/>
  <c r="M20" i="38"/>
  <c r="L20" i="38"/>
  <c r="K20" i="38"/>
  <c r="J20" i="38"/>
  <c r="I20" i="38"/>
  <c r="H20" i="38"/>
  <c r="G20" i="38"/>
  <c r="F20" i="38"/>
  <c r="E20" i="38"/>
  <c r="D20" i="38"/>
  <c r="C20" i="38"/>
  <c r="Q19" i="38"/>
  <c r="P19" i="38"/>
  <c r="O19" i="38"/>
  <c r="N19" i="38"/>
  <c r="M19" i="38"/>
  <c r="L19" i="38"/>
  <c r="K19" i="38"/>
  <c r="J19" i="38"/>
  <c r="I19" i="38"/>
  <c r="H19" i="38"/>
  <c r="G19" i="38"/>
  <c r="F19" i="38"/>
  <c r="E19" i="38"/>
  <c r="D19" i="38"/>
  <c r="C19" i="38"/>
  <c r="Q18" i="38"/>
  <c r="P18" i="38"/>
  <c r="O18" i="38"/>
  <c r="N18" i="38"/>
  <c r="M18" i="38"/>
  <c r="L18" i="38"/>
  <c r="K18" i="38"/>
  <c r="J18" i="38"/>
  <c r="I18" i="38"/>
  <c r="H18" i="38"/>
  <c r="G18" i="38"/>
  <c r="F18" i="38"/>
  <c r="E18" i="38"/>
  <c r="D18" i="38"/>
  <c r="C18" i="38"/>
  <c r="Q17" i="38"/>
  <c r="P17" i="38"/>
  <c r="O17" i="38"/>
  <c r="N17" i="38"/>
  <c r="M17" i="38"/>
  <c r="L17" i="38"/>
  <c r="K17" i="38"/>
  <c r="J17" i="38"/>
  <c r="I17" i="38"/>
  <c r="H17" i="38"/>
  <c r="G17" i="38"/>
  <c r="F17" i="38"/>
  <c r="E17" i="38"/>
  <c r="D17" i="38"/>
  <c r="C17" i="38"/>
  <c r="Q16" i="38"/>
  <c r="P16" i="38"/>
  <c r="O16" i="38"/>
  <c r="N16" i="38"/>
  <c r="M16" i="38"/>
  <c r="L16" i="38"/>
  <c r="K16" i="38"/>
  <c r="J16" i="38"/>
  <c r="I16" i="38"/>
  <c r="H16" i="38"/>
  <c r="G16" i="38"/>
  <c r="F16" i="38"/>
  <c r="E16" i="38"/>
  <c r="D16" i="38"/>
  <c r="C16" i="38"/>
  <c r="Q15" i="38"/>
  <c r="P15" i="38"/>
  <c r="O15" i="38"/>
  <c r="N15" i="38"/>
  <c r="M15" i="38"/>
  <c r="L15" i="38"/>
  <c r="K15" i="38"/>
  <c r="J15" i="38"/>
  <c r="I15" i="38"/>
  <c r="H15" i="38"/>
  <c r="G15" i="38"/>
  <c r="F15" i="38"/>
  <c r="E15" i="38"/>
  <c r="D15" i="38"/>
  <c r="C15" i="38"/>
  <c r="Q14" i="38"/>
  <c r="P14" i="38"/>
  <c r="O14" i="38"/>
  <c r="N14" i="38"/>
  <c r="M14" i="38"/>
  <c r="L14" i="38"/>
  <c r="K14" i="38"/>
  <c r="J14" i="38"/>
  <c r="I14" i="38"/>
  <c r="H14" i="38"/>
  <c r="G14" i="38"/>
  <c r="F14" i="38"/>
  <c r="E14" i="38"/>
  <c r="D14" i="38"/>
  <c r="C14" i="38"/>
  <c r="Q13" i="38"/>
  <c r="P13" i="38"/>
  <c r="O13" i="38"/>
  <c r="N13" i="38"/>
  <c r="M13" i="38"/>
  <c r="L13" i="38"/>
  <c r="K13" i="38"/>
  <c r="J13" i="38"/>
  <c r="I13" i="38"/>
  <c r="H13" i="38"/>
  <c r="G13" i="38"/>
  <c r="F13" i="38"/>
  <c r="E13" i="38"/>
  <c r="D13" i="38"/>
  <c r="C13" i="38"/>
  <c r="Q12" i="38"/>
  <c r="P12" i="38"/>
  <c r="O12" i="38"/>
  <c r="N12" i="38"/>
  <c r="M12" i="38"/>
  <c r="L12" i="38"/>
  <c r="K12" i="38"/>
  <c r="J12" i="38"/>
  <c r="I12" i="38"/>
  <c r="H12" i="38"/>
  <c r="G12" i="38"/>
  <c r="F12" i="38"/>
  <c r="E12" i="38"/>
  <c r="D12" i="38"/>
  <c r="C12" i="38"/>
  <c r="Q11" i="38"/>
  <c r="P11" i="38"/>
  <c r="O11" i="38"/>
  <c r="N11" i="38"/>
  <c r="M11" i="38"/>
  <c r="L11" i="38"/>
  <c r="K11" i="38"/>
  <c r="J11" i="38"/>
  <c r="I11" i="38"/>
  <c r="H11" i="38"/>
  <c r="G11" i="38"/>
  <c r="F11" i="38"/>
  <c r="E11" i="38"/>
  <c r="D11" i="38"/>
  <c r="C11" i="38"/>
  <c r="Q10" i="38"/>
  <c r="P10" i="38"/>
  <c r="O10" i="38"/>
  <c r="N10" i="38"/>
  <c r="M10" i="38"/>
  <c r="L10" i="38"/>
  <c r="K10" i="38"/>
  <c r="J10" i="38"/>
  <c r="I10" i="38"/>
  <c r="H10" i="38"/>
  <c r="G10" i="38"/>
  <c r="F10" i="38"/>
  <c r="E10" i="38"/>
  <c r="D10" i="38"/>
  <c r="C10" i="38"/>
  <c r="Q9" i="38"/>
  <c r="P9" i="38"/>
  <c r="O9" i="38"/>
  <c r="N9" i="38"/>
  <c r="M9" i="38"/>
  <c r="L9" i="38"/>
  <c r="K9" i="38"/>
  <c r="J9" i="38"/>
  <c r="I9" i="38"/>
  <c r="H9" i="38"/>
  <c r="G9" i="38"/>
  <c r="F9" i="38"/>
  <c r="E9" i="38"/>
  <c r="D9" i="38"/>
  <c r="C9" i="38"/>
  <c r="Q8" i="38"/>
  <c r="P8" i="38"/>
  <c r="O8" i="38"/>
  <c r="N8" i="38"/>
  <c r="M8" i="38"/>
  <c r="L8" i="38"/>
  <c r="K8" i="38"/>
  <c r="J8" i="38"/>
  <c r="I8" i="38"/>
  <c r="H8" i="38"/>
  <c r="G8" i="38"/>
  <c r="F8" i="38"/>
  <c r="E8" i="38"/>
  <c r="D8" i="38"/>
  <c r="C8" i="38"/>
  <c r="Q7" i="38"/>
  <c r="P7" i="38"/>
  <c r="O7" i="38"/>
  <c r="N7" i="38"/>
  <c r="M7" i="38"/>
  <c r="L7" i="38"/>
  <c r="K7" i="38"/>
  <c r="J7" i="38"/>
  <c r="I7" i="38"/>
  <c r="H7" i="38"/>
  <c r="G7" i="38"/>
  <c r="F7" i="38"/>
  <c r="E7" i="38"/>
  <c r="D7" i="38"/>
  <c r="C7" i="38"/>
  <c r="Q6" i="38"/>
  <c r="P6" i="38"/>
  <c r="O6" i="38"/>
  <c r="N6" i="38"/>
  <c r="M6" i="38"/>
  <c r="L6" i="38"/>
  <c r="K6" i="38"/>
  <c r="J6" i="38"/>
  <c r="I6" i="38"/>
  <c r="H6" i="38"/>
  <c r="G6" i="38"/>
  <c r="F6" i="38"/>
  <c r="E6" i="38"/>
  <c r="D6" i="38"/>
  <c r="C6" i="38"/>
  <c r="Q5" i="38"/>
  <c r="P5" i="38"/>
  <c r="O5" i="38"/>
  <c r="N5" i="38"/>
  <c r="M5" i="38"/>
  <c r="L5" i="38"/>
  <c r="K5" i="38"/>
  <c r="J5" i="38"/>
  <c r="I5" i="38"/>
  <c r="H5" i="38"/>
  <c r="G5" i="38"/>
  <c r="F5" i="38"/>
  <c r="E5" i="38"/>
  <c r="D5" i="38"/>
  <c r="C5" i="38"/>
  <c r="Q4" i="38"/>
  <c r="P4" i="38"/>
  <c r="O4" i="38"/>
  <c r="N4" i="38"/>
  <c r="M4" i="38"/>
  <c r="L4" i="38"/>
  <c r="K4" i="38"/>
  <c r="J4" i="38"/>
  <c r="I4" i="38"/>
  <c r="H4" i="38"/>
  <c r="G4" i="38"/>
  <c r="F4" i="38"/>
  <c r="E4" i="38"/>
  <c r="D4" i="38"/>
  <c r="C4" i="38"/>
  <c r="Q50" i="37"/>
  <c r="P50" i="37"/>
  <c r="O50" i="37"/>
  <c r="N50" i="37"/>
  <c r="M50" i="37"/>
  <c r="L50" i="37"/>
  <c r="K50" i="37"/>
  <c r="J50" i="37"/>
  <c r="I50" i="37"/>
  <c r="H50" i="37"/>
  <c r="G50" i="37"/>
  <c r="F50" i="37"/>
  <c r="E50" i="37"/>
  <c r="D50" i="37"/>
  <c r="C50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C49" i="37"/>
  <c r="Q48" i="37"/>
  <c r="P48" i="37"/>
  <c r="O48" i="37"/>
  <c r="N48" i="37"/>
  <c r="M48" i="37"/>
  <c r="L48" i="37"/>
  <c r="K48" i="37"/>
  <c r="J48" i="37"/>
  <c r="I48" i="37"/>
  <c r="H48" i="37"/>
  <c r="G48" i="37"/>
  <c r="F48" i="37"/>
  <c r="E48" i="37"/>
  <c r="D48" i="37"/>
  <c r="C48" i="37"/>
  <c r="Q47" i="37"/>
  <c r="P47" i="37"/>
  <c r="O47" i="37"/>
  <c r="N47" i="37"/>
  <c r="M47" i="37"/>
  <c r="L47" i="37"/>
  <c r="K47" i="37"/>
  <c r="J47" i="37"/>
  <c r="I47" i="37"/>
  <c r="H47" i="37"/>
  <c r="G47" i="37"/>
  <c r="F47" i="37"/>
  <c r="E47" i="37"/>
  <c r="D47" i="37"/>
  <c r="C47" i="37"/>
  <c r="Q46" i="37"/>
  <c r="P46" i="37"/>
  <c r="O46" i="37"/>
  <c r="N46" i="37"/>
  <c r="M46" i="37"/>
  <c r="L46" i="37"/>
  <c r="K46" i="37"/>
  <c r="J46" i="37"/>
  <c r="I46" i="37"/>
  <c r="H46" i="37"/>
  <c r="G46" i="37"/>
  <c r="F46" i="37"/>
  <c r="E46" i="37"/>
  <c r="D46" i="37"/>
  <c r="C46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Q44" i="37"/>
  <c r="P44" i="37"/>
  <c r="O44" i="37"/>
  <c r="N44" i="37"/>
  <c r="M44" i="37"/>
  <c r="L44" i="37"/>
  <c r="K44" i="37"/>
  <c r="J44" i="37"/>
  <c r="I44" i="37"/>
  <c r="H44" i="37"/>
  <c r="G44" i="37"/>
  <c r="F44" i="37"/>
  <c r="E44" i="37"/>
  <c r="D44" i="37"/>
  <c r="C44" i="37"/>
  <c r="Q43" i="37"/>
  <c r="P43" i="37"/>
  <c r="O43" i="37"/>
  <c r="N43" i="37"/>
  <c r="M43" i="37"/>
  <c r="L43" i="37"/>
  <c r="K43" i="37"/>
  <c r="J43" i="37"/>
  <c r="I43" i="37"/>
  <c r="H43" i="37"/>
  <c r="G43" i="37"/>
  <c r="F43" i="37"/>
  <c r="E43" i="37"/>
  <c r="D43" i="37"/>
  <c r="C43" i="37"/>
  <c r="Q42" i="37"/>
  <c r="P42" i="37"/>
  <c r="O42" i="37"/>
  <c r="N42" i="37"/>
  <c r="M42" i="37"/>
  <c r="L42" i="37"/>
  <c r="K42" i="37"/>
  <c r="J42" i="37"/>
  <c r="I42" i="37"/>
  <c r="H42" i="37"/>
  <c r="G42" i="37"/>
  <c r="F42" i="37"/>
  <c r="E42" i="37"/>
  <c r="D42" i="37"/>
  <c r="C42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D41" i="37"/>
  <c r="C41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C39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35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Q22" i="37"/>
  <c r="P22" i="37"/>
  <c r="O22" i="37"/>
  <c r="N22" i="37"/>
  <c r="M22" i="37"/>
  <c r="L22" i="37"/>
  <c r="K22" i="37"/>
  <c r="J22" i="37"/>
  <c r="I22" i="37"/>
  <c r="H22" i="37"/>
  <c r="G22" i="37"/>
  <c r="F22" i="37"/>
  <c r="E22" i="37"/>
  <c r="D22" i="37"/>
  <c r="C22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  <c r="D20" i="37"/>
  <c r="C20" i="37"/>
  <c r="Q19" i="37"/>
  <c r="P19" i="37"/>
  <c r="O19" i="37"/>
  <c r="N19" i="37"/>
  <c r="M19" i="37"/>
  <c r="L19" i="37"/>
  <c r="K19" i="37"/>
  <c r="J19" i="37"/>
  <c r="I19" i="37"/>
  <c r="H19" i="37"/>
  <c r="G19" i="37"/>
  <c r="F19" i="37"/>
  <c r="E19" i="37"/>
  <c r="D19" i="37"/>
  <c r="C19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  <c r="Q17" i="37"/>
  <c r="P17" i="37"/>
  <c r="O17" i="37"/>
  <c r="N17" i="37"/>
  <c r="M17" i="37"/>
  <c r="L17" i="37"/>
  <c r="K17" i="37"/>
  <c r="J17" i="37"/>
  <c r="I17" i="37"/>
  <c r="H17" i="37"/>
  <c r="G17" i="37"/>
  <c r="F17" i="37"/>
  <c r="E17" i="37"/>
  <c r="D17" i="37"/>
  <c r="C17" i="37"/>
  <c r="Q16" i="37"/>
  <c r="P16" i="37"/>
  <c r="O16" i="37"/>
  <c r="N16" i="37"/>
  <c r="M16" i="37"/>
  <c r="L16" i="37"/>
  <c r="K16" i="37"/>
  <c r="J16" i="37"/>
  <c r="I16" i="37"/>
  <c r="H16" i="37"/>
  <c r="G16" i="37"/>
  <c r="F16" i="37"/>
  <c r="E16" i="37"/>
  <c r="D16" i="37"/>
  <c r="C16" i="37"/>
  <c r="Q15" i="37"/>
  <c r="P15" i="37"/>
  <c r="O15" i="37"/>
  <c r="N15" i="37"/>
  <c r="M15" i="37"/>
  <c r="L15" i="37"/>
  <c r="K15" i="37"/>
  <c r="J15" i="37"/>
  <c r="I15" i="37"/>
  <c r="H15" i="37"/>
  <c r="G15" i="37"/>
  <c r="F15" i="37"/>
  <c r="E15" i="37"/>
  <c r="D15" i="37"/>
  <c r="C15" i="37"/>
  <c r="Q14" i="37"/>
  <c r="P14" i="37"/>
  <c r="O14" i="37"/>
  <c r="N14" i="37"/>
  <c r="M14" i="37"/>
  <c r="L14" i="37"/>
  <c r="K14" i="37"/>
  <c r="J14" i="37"/>
  <c r="I14" i="37"/>
  <c r="H14" i="37"/>
  <c r="G14" i="37"/>
  <c r="F14" i="37"/>
  <c r="E14" i="37"/>
  <c r="D14" i="37"/>
  <c r="C14" i="37"/>
  <c r="Q13" i="37"/>
  <c r="P13" i="37"/>
  <c r="O13" i="37"/>
  <c r="N13" i="37"/>
  <c r="M13" i="37"/>
  <c r="L13" i="37"/>
  <c r="K13" i="37"/>
  <c r="J13" i="37"/>
  <c r="I13" i="37"/>
  <c r="H13" i="37"/>
  <c r="G13" i="37"/>
  <c r="F13" i="37"/>
  <c r="E13" i="37"/>
  <c r="D13" i="37"/>
  <c r="C13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C12" i="37"/>
  <c r="Q11" i="37"/>
  <c r="P11" i="37"/>
  <c r="O11" i="37"/>
  <c r="N11" i="37"/>
  <c r="M11" i="37"/>
  <c r="L11" i="37"/>
  <c r="K11" i="37"/>
  <c r="J11" i="37"/>
  <c r="I11" i="37"/>
  <c r="H11" i="37"/>
  <c r="G11" i="37"/>
  <c r="F11" i="37"/>
  <c r="E11" i="37"/>
  <c r="D11" i="37"/>
  <c r="C11" i="37"/>
  <c r="Q10" i="37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C10" i="37"/>
  <c r="Q9" i="37"/>
  <c r="P9" i="37"/>
  <c r="O9" i="37"/>
  <c r="N9" i="37"/>
  <c r="M9" i="37"/>
  <c r="L9" i="37"/>
  <c r="K9" i="37"/>
  <c r="J9" i="37"/>
  <c r="I9" i="37"/>
  <c r="H9" i="37"/>
  <c r="G9" i="37"/>
  <c r="F9" i="37"/>
  <c r="E9" i="37"/>
  <c r="D9" i="37"/>
  <c r="C9" i="37"/>
  <c r="Q8" i="37"/>
  <c r="P8" i="37"/>
  <c r="O8" i="37"/>
  <c r="N8" i="37"/>
  <c r="M8" i="37"/>
  <c r="L8" i="37"/>
  <c r="K8" i="37"/>
  <c r="J8" i="37"/>
  <c r="I8" i="37"/>
  <c r="H8" i="37"/>
  <c r="G8" i="37"/>
  <c r="F8" i="37"/>
  <c r="E8" i="37"/>
  <c r="D8" i="37"/>
  <c r="C8" i="37"/>
  <c r="Q7" i="37"/>
  <c r="P7" i="37"/>
  <c r="O7" i="37"/>
  <c r="N7" i="37"/>
  <c r="M7" i="37"/>
  <c r="L7" i="37"/>
  <c r="K7" i="37"/>
  <c r="J7" i="37"/>
  <c r="I7" i="37"/>
  <c r="H7" i="37"/>
  <c r="G7" i="37"/>
  <c r="F7" i="37"/>
  <c r="E7" i="37"/>
  <c r="D7" i="37"/>
  <c r="C7" i="37"/>
  <c r="Q6" i="37"/>
  <c r="P6" i="37"/>
  <c r="O6" i="37"/>
  <c r="N6" i="37"/>
  <c r="M6" i="37"/>
  <c r="L6" i="37"/>
  <c r="K6" i="37"/>
  <c r="J6" i="37"/>
  <c r="I6" i="37"/>
  <c r="H6" i="37"/>
  <c r="G6" i="37"/>
  <c r="F6" i="37"/>
  <c r="E6" i="37"/>
  <c r="D6" i="37"/>
  <c r="C6" i="37"/>
  <c r="Q5" i="37"/>
  <c r="P5" i="37"/>
  <c r="O5" i="37"/>
  <c r="N5" i="37"/>
  <c r="M5" i="37"/>
  <c r="L5" i="37"/>
  <c r="K5" i="37"/>
  <c r="J5" i="37"/>
  <c r="I5" i="37"/>
  <c r="H5" i="37"/>
  <c r="G5" i="37"/>
  <c r="F5" i="37"/>
  <c r="E5" i="37"/>
  <c r="D5" i="37"/>
  <c r="C5" i="37"/>
  <c r="Q4" i="37"/>
  <c r="P4" i="37"/>
  <c r="O4" i="37"/>
  <c r="N4" i="37"/>
  <c r="M4" i="37"/>
  <c r="L4" i="37"/>
  <c r="K4" i="37"/>
  <c r="J4" i="37"/>
  <c r="I4" i="37"/>
  <c r="H4" i="37"/>
  <c r="G4" i="37"/>
  <c r="F4" i="37"/>
  <c r="E4" i="37"/>
  <c r="D4" i="37"/>
  <c r="C4" i="37"/>
  <c r="Q13" i="36"/>
  <c r="P13" i="36"/>
  <c r="O13" i="36"/>
  <c r="N13" i="36"/>
  <c r="M13" i="36"/>
  <c r="L13" i="36"/>
  <c r="K13" i="36"/>
  <c r="J13" i="36"/>
  <c r="I13" i="36"/>
  <c r="H13" i="36"/>
  <c r="G13" i="36"/>
  <c r="F13" i="36"/>
  <c r="E13" i="36"/>
  <c r="D13" i="36"/>
  <c r="C13" i="36"/>
  <c r="Q12" i="36"/>
  <c r="P12" i="36"/>
  <c r="O12" i="36"/>
  <c r="N12" i="36"/>
  <c r="M12" i="36"/>
  <c r="L12" i="36"/>
  <c r="K12" i="36"/>
  <c r="J12" i="36"/>
  <c r="I12" i="36"/>
  <c r="H12" i="36"/>
  <c r="G12" i="36"/>
  <c r="F12" i="36"/>
  <c r="E12" i="36"/>
  <c r="D12" i="36"/>
  <c r="C12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E11" i="36"/>
  <c r="D11" i="36"/>
  <c r="C11" i="36"/>
  <c r="Q10" i="36"/>
  <c r="P10" i="36"/>
  <c r="O10" i="36"/>
  <c r="N10" i="36"/>
  <c r="M10" i="36"/>
  <c r="L10" i="36"/>
  <c r="K10" i="36"/>
  <c r="J10" i="36"/>
  <c r="I10" i="36"/>
  <c r="H10" i="36"/>
  <c r="G10" i="36"/>
  <c r="F10" i="36"/>
  <c r="E10" i="36"/>
  <c r="D10" i="36"/>
  <c r="C10" i="36"/>
  <c r="Q9" i="36"/>
  <c r="P9" i="36"/>
  <c r="O9" i="36"/>
  <c r="N9" i="36"/>
  <c r="M9" i="36"/>
  <c r="L9" i="36"/>
  <c r="K9" i="36"/>
  <c r="J9" i="36"/>
  <c r="I9" i="36"/>
  <c r="H9" i="36"/>
  <c r="G9" i="36"/>
  <c r="F9" i="36"/>
  <c r="E9" i="36"/>
  <c r="D9" i="36"/>
  <c r="C9" i="36"/>
  <c r="Q8" i="36"/>
  <c r="P8" i="36"/>
  <c r="O8" i="36"/>
  <c r="N8" i="36"/>
  <c r="M8" i="36"/>
  <c r="L8" i="36"/>
  <c r="K8" i="36"/>
  <c r="J8" i="36"/>
  <c r="I8" i="36"/>
  <c r="H8" i="36"/>
  <c r="G8" i="36"/>
  <c r="F8" i="36"/>
  <c r="E8" i="36"/>
  <c r="D8" i="36"/>
  <c r="C8" i="36"/>
  <c r="Q7" i="36"/>
  <c r="P7" i="36"/>
  <c r="O7" i="36"/>
  <c r="N7" i="36"/>
  <c r="M7" i="36"/>
  <c r="L7" i="36"/>
  <c r="K7" i="36"/>
  <c r="J7" i="36"/>
  <c r="I7" i="36"/>
  <c r="H7" i="36"/>
  <c r="G7" i="36"/>
  <c r="F7" i="36"/>
  <c r="E7" i="36"/>
  <c r="D7" i="36"/>
  <c r="C7" i="36"/>
  <c r="Q6" i="36"/>
  <c r="P6" i="36"/>
  <c r="O6" i="36"/>
  <c r="N6" i="36"/>
  <c r="M6" i="36"/>
  <c r="L6" i="36"/>
  <c r="K6" i="36"/>
  <c r="J6" i="36"/>
  <c r="I6" i="36"/>
  <c r="H6" i="36"/>
  <c r="G6" i="36"/>
  <c r="F6" i="36"/>
  <c r="E6" i="36"/>
  <c r="D6" i="36"/>
  <c r="C6" i="36"/>
  <c r="Q5" i="36"/>
  <c r="P5" i="36"/>
  <c r="O5" i="36"/>
  <c r="N5" i="36"/>
  <c r="M5" i="36"/>
  <c r="L5" i="36"/>
  <c r="K5" i="36"/>
  <c r="J5" i="36"/>
  <c r="I5" i="36"/>
  <c r="H5" i="36"/>
  <c r="G5" i="36"/>
  <c r="F5" i="36"/>
  <c r="E5" i="36"/>
  <c r="D5" i="36"/>
  <c r="C5" i="36"/>
  <c r="Q4" i="36"/>
  <c r="P4" i="36"/>
  <c r="O4" i="36"/>
  <c r="N4" i="36"/>
  <c r="M4" i="36"/>
  <c r="L4" i="36"/>
  <c r="K4" i="36"/>
  <c r="J4" i="36"/>
  <c r="I4" i="36"/>
  <c r="H4" i="36"/>
  <c r="G4" i="36"/>
  <c r="F4" i="36"/>
  <c r="E4" i="36"/>
  <c r="D4" i="36"/>
  <c r="C4" i="36"/>
  <c r="Q33" i="35"/>
  <c r="P33" i="35"/>
  <c r="O33" i="35"/>
  <c r="N33" i="35"/>
  <c r="M33" i="35"/>
  <c r="L33" i="35"/>
  <c r="K33" i="35"/>
  <c r="J33" i="35"/>
  <c r="I33" i="35"/>
  <c r="H33" i="35"/>
  <c r="G33" i="35"/>
  <c r="F33" i="35"/>
  <c r="E33" i="35"/>
  <c r="D33" i="35"/>
  <c r="C33" i="35"/>
  <c r="Q32" i="35"/>
  <c r="P32" i="35"/>
  <c r="O32" i="35"/>
  <c r="N32" i="35"/>
  <c r="M32" i="35"/>
  <c r="L32" i="35"/>
  <c r="K32" i="35"/>
  <c r="J32" i="35"/>
  <c r="I32" i="35"/>
  <c r="H32" i="35"/>
  <c r="G32" i="35"/>
  <c r="F32" i="35"/>
  <c r="E32" i="35"/>
  <c r="D32" i="35"/>
  <c r="C32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C31" i="35"/>
  <c r="Q30" i="35"/>
  <c r="P30" i="35"/>
  <c r="O30" i="35"/>
  <c r="N30" i="35"/>
  <c r="M30" i="35"/>
  <c r="L30" i="35"/>
  <c r="K30" i="35"/>
  <c r="J30" i="35"/>
  <c r="I30" i="35"/>
  <c r="H30" i="35"/>
  <c r="G30" i="35"/>
  <c r="F30" i="35"/>
  <c r="E30" i="35"/>
  <c r="D30" i="35"/>
  <c r="C30" i="35"/>
  <c r="Q29" i="35"/>
  <c r="P29" i="35"/>
  <c r="O29" i="35"/>
  <c r="N29" i="35"/>
  <c r="M29" i="35"/>
  <c r="L29" i="35"/>
  <c r="K29" i="35"/>
  <c r="J29" i="35"/>
  <c r="I29" i="35"/>
  <c r="H29" i="35"/>
  <c r="G29" i="35"/>
  <c r="F29" i="35"/>
  <c r="E29" i="35"/>
  <c r="D29" i="35"/>
  <c r="C29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C28" i="35"/>
  <c r="Q27" i="35"/>
  <c r="P27" i="35"/>
  <c r="O27" i="35"/>
  <c r="N27" i="35"/>
  <c r="M27" i="35"/>
  <c r="L27" i="35"/>
  <c r="K27" i="35"/>
  <c r="J27" i="35"/>
  <c r="I27" i="35"/>
  <c r="H27" i="35"/>
  <c r="G27" i="35"/>
  <c r="F27" i="35"/>
  <c r="E27" i="35"/>
  <c r="D27" i="35"/>
  <c r="C27" i="35"/>
  <c r="Q26" i="35"/>
  <c r="P26" i="35"/>
  <c r="O26" i="35"/>
  <c r="N26" i="35"/>
  <c r="M26" i="35"/>
  <c r="L26" i="35"/>
  <c r="K26" i="35"/>
  <c r="J26" i="35"/>
  <c r="I26" i="35"/>
  <c r="H26" i="35"/>
  <c r="G26" i="35"/>
  <c r="F26" i="35"/>
  <c r="E26" i="35"/>
  <c r="D26" i="35"/>
  <c r="C26" i="35"/>
  <c r="Q25" i="35"/>
  <c r="P25" i="35"/>
  <c r="O25" i="35"/>
  <c r="N25" i="35"/>
  <c r="M25" i="35"/>
  <c r="L25" i="35"/>
  <c r="K25" i="35"/>
  <c r="J25" i="35"/>
  <c r="I25" i="35"/>
  <c r="H25" i="35"/>
  <c r="G25" i="35"/>
  <c r="F25" i="35"/>
  <c r="E25" i="35"/>
  <c r="D25" i="35"/>
  <c r="C25" i="35"/>
  <c r="Q24" i="35"/>
  <c r="P24" i="35"/>
  <c r="O24" i="35"/>
  <c r="N24" i="35"/>
  <c r="M24" i="35"/>
  <c r="L24" i="35"/>
  <c r="K24" i="35"/>
  <c r="J24" i="35"/>
  <c r="I24" i="35"/>
  <c r="H24" i="35"/>
  <c r="G24" i="35"/>
  <c r="F24" i="35"/>
  <c r="E24" i="35"/>
  <c r="D24" i="35"/>
  <c r="C24" i="35"/>
  <c r="Q23" i="35"/>
  <c r="P23" i="35"/>
  <c r="O23" i="35"/>
  <c r="N23" i="35"/>
  <c r="M23" i="35"/>
  <c r="L23" i="35"/>
  <c r="K23" i="35"/>
  <c r="J23" i="35"/>
  <c r="I23" i="35"/>
  <c r="H23" i="35"/>
  <c r="G23" i="35"/>
  <c r="F23" i="35"/>
  <c r="E23" i="35"/>
  <c r="D23" i="35"/>
  <c r="C23" i="35"/>
  <c r="Q22" i="35"/>
  <c r="P22" i="35"/>
  <c r="O22" i="35"/>
  <c r="N22" i="35"/>
  <c r="M22" i="35"/>
  <c r="L22" i="35"/>
  <c r="K22" i="35"/>
  <c r="J22" i="35"/>
  <c r="I22" i="35"/>
  <c r="H22" i="35"/>
  <c r="G22" i="35"/>
  <c r="F22" i="35"/>
  <c r="E22" i="35"/>
  <c r="D22" i="35"/>
  <c r="C22" i="35"/>
  <c r="Q21" i="35"/>
  <c r="P21" i="35"/>
  <c r="O21" i="35"/>
  <c r="N21" i="35"/>
  <c r="M21" i="35"/>
  <c r="L21" i="35"/>
  <c r="K21" i="35"/>
  <c r="J21" i="35"/>
  <c r="I21" i="35"/>
  <c r="H21" i="35"/>
  <c r="G21" i="35"/>
  <c r="F21" i="35"/>
  <c r="E21" i="35"/>
  <c r="D21" i="35"/>
  <c r="C21" i="35"/>
  <c r="Q20" i="35"/>
  <c r="P20" i="35"/>
  <c r="O20" i="35"/>
  <c r="N20" i="35"/>
  <c r="M20" i="35"/>
  <c r="L20" i="35"/>
  <c r="K20" i="35"/>
  <c r="J20" i="35"/>
  <c r="I20" i="35"/>
  <c r="H20" i="35"/>
  <c r="G20" i="35"/>
  <c r="F20" i="35"/>
  <c r="E20" i="35"/>
  <c r="D20" i="35"/>
  <c r="C20" i="35"/>
  <c r="Q19" i="35"/>
  <c r="P19" i="35"/>
  <c r="O19" i="35"/>
  <c r="N19" i="35"/>
  <c r="M19" i="35"/>
  <c r="L19" i="35"/>
  <c r="K19" i="35"/>
  <c r="J19" i="35"/>
  <c r="I19" i="35"/>
  <c r="H19" i="35"/>
  <c r="G19" i="35"/>
  <c r="F19" i="35"/>
  <c r="E19" i="35"/>
  <c r="D19" i="35"/>
  <c r="C19" i="35"/>
  <c r="Q18" i="35"/>
  <c r="P18" i="35"/>
  <c r="O18" i="35"/>
  <c r="N18" i="35"/>
  <c r="M18" i="35"/>
  <c r="L18" i="35"/>
  <c r="K18" i="35"/>
  <c r="J18" i="35"/>
  <c r="I18" i="35"/>
  <c r="H18" i="35"/>
  <c r="G18" i="35"/>
  <c r="F18" i="35"/>
  <c r="E18" i="35"/>
  <c r="D18" i="35"/>
  <c r="C18" i="35"/>
  <c r="Q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D17" i="35"/>
  <c r="C17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D16" i="35"/>
  <c r="C16" i="35"/>
  <c r="Q15" i="35"/>
  <c r="P15" i="35"/>
  <c r="O15" i="35"/>
  <c r="N15" i="35"/>
  <c r="M15" i="35"/>
  <c r="L15" i="35"/>
  <c r="K15" i="35"/>
  <c r="J15" i="35"/>
  <c r="I15" i="35"/>
  <c r="H15" i="35"/>
  <c r="G15" i="35"/>
  <c r="F15" i="35"/>
  <c r="E15" i="35"/>
  <c r="D15" i="35"/>
  <c r="C15" i="35"/>
  <c r="Q14" i="35"/>
  <c r="P14" i="35"/>
  <c r="O14" i="35"/>
  <c r="N14" i="35"/>
  <c r="M14" i="35"/>
  <c r="L14" i="35"/>
  <c r="K14" i="35"/>
  <c r="J14" i="35"/>
  <c r="I14" i="35"/>
  <c r="H14" i="35"/>
  <c r="G14" i="35"/>
  <c r="F14" i="35"/>
  <c r="E14" i="35"/>
  <c r="D14" i="35"/>
  <c r="C14" i="35"/>
  <c r="Q13" i="35"/>
  <c r="P13" i="35"/>
  <c r="O13" i="35"/>
  <c r="N13" i="35"/>
  <c r="M13" i="35"/>
  <c r="L13" i="35"/>
  <c r="K13" i="35"/>
  <c r="J13" i="35"/>
  <c r="I13" i="35"/>
  <c r="H13" i="35"/>
  <c r="G13" i="35"/>
  <c r="F13" i="35"/>
  <c r="E13" i="35"/>
  <c r="D13" i="35"/>
  <c r="C13" i="35"/>
  <c r="Q12" i="35"/>
  <c r="P12" i="35"/>
  <c r="O12" i="35"/>
  <c r="N12" i="35"/>
  <c r="M12" i="35"/>
  <c r="L12" i="35"/>
  <c r="K12" i="35"/>
  <c r="J12" i="35"/>
  <c r="I12" i="35"/>
  <c r="H12" i="35"/>
  <c r="G12" i="35"/>
  <c r="F12" i="35"/>
  <c r="E12" i="35"/>
  <c r="D12" i="35"/>
  <c r="C12" i="35"/>
  <c r="Q11" i="35"/>
  <c r="P11" i="35"/>
  <c r="O11" i="35"/>
  <c r="N11" i="35"/>
  <c r="M11" i="35"/>
  <c r="L11" i="35"/>
  <c r="K11" i="35"/>
  <c r="J11" i="35"/>
  <c r="I11" i="35"/>
  <c r="H11" i="35"/>
  <c r="G11" i="35"/>
  <c r="F11" i="35"/>
  <c r="E11" i="35"/>
  <c r="D11" i="35"/>
  <c r="C11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D10" i="35"/>
  <c r="C10" i="35"/>
  <c r="Q9" i="35"/>
  <c r="P9" i="35"/>
  <c r="O9" i="35"/>
  <c r="N9" i="35"/>
  <c r="M9" i="35"/>
  <c r="L9" i="35"/>
  <c r="K9" i="35"/>
  <c r="J9" i="35"/>
  <c r="I9" i="35"/>
  <c r="H9" i="35"/>
  <c r="G9" i="35"/>
  <c r="F9" i="35"/>
  <c r="E9" i="35"/>
  <c r="D9" i="35"/>
  <c r="C9" i="35"/>
  <c r="Q8" i="35"/>
  <c r="P8" i="35"/>
  <c r="O8" i="35"/>
  <c r="N8" i="35"/>
  <c r="M8" i="35"/>
  <c r="L8" i="35"/>
  <c r="K8" i="35"/>
  <c r="J8" i="35"/>
  <c r="I8" i="35"/>
  <c r="H8" i="35"/>
  <c r="G8" i="35"/>
  <c r="F8" i="35"/>
  <c r="E8" i="35"/>
  <c r="D8" i="35"/>
  <c r="C8" i="35"/>
  <c r="Q7" i="35"/>
  <c r="P7" i="35"/>
  <c r="O7" i="35"/>
  <c r="N7" i="35"/>
  <c r="M7" i="35"/>
  <c r="L7" i="35"/>
  <c r="K7" i="35"/>
  <c r="J7" i="35"/>
  <c r="I7" i="35"/>
  <c r="H7" i="35"/>
  <c r="G7" i="35"/>
  <c r="F7" i="35"/>
  <c r="E7" i="35"/>
  <c r="D7" i="35"/>
  <c r="C7" i="35"/>
  <c r="Q6" i="35"/>
  <c r="P6" i="35"/>
  <c r="O6" i="35"/>
  <c r="N6" i="35"/>
  <c r="M6" i="35"/>
  <c r="L6" i="35"/>
  <c r="K6" i="35"/>
  <c r="J6" i="35"/>
  <c r="I6" i="35"/>
  <c r="H6" i="35"/>
  <c r="G6" i="35"/>
  <c r="F6" i="35"/>
  <c r="E6" i="35"/>
  <c r="D6" i="35"/>
  <c r="C6" i="35"/>
  <c r="Q5" i="35"/>
  <c r="P5" i="35"/>
  <c r="O5" i="35"/>
  <c r="N5" i="35"/>
  <c r="M5" i="35"/>
  <c r="L5" i="35"/>
  <c r="K5" i="35"/>
  <c r="J5" i="35"/>
  <c r="I5" i="35"/>
  <c r="H5" i="35"/>
  <c r="G5" i="35"/>
  <c r="F5" i="35"/>
  <c r="E5" i="35"/>
  <c r="D5" i="35"/>
  <c r="C5" i="35"/>
  <c r="Q4" i="35"/>
  <c r="P4" i="35"/>
  <c r="O4" i="35"/>
  <c r="N4" i="35"/>
  <c r="M4" i="35"/>
  <c r="L4" i="35"/>
  <c r="K4" i="35"/>
  <c r="J4" i="35"/>
  <c r="I4" i="35"/>
  <c r="H4" i="35"/>
  <c r="G4" i="35"/>
  <c r="F4" i="35"/>
  <c r="E4" i="35"/>
  <c r="D4" i="35"/>
  <c r="C4" i="35"/>
  <c r="Q9" i="34"/>
  <c r="P9" i="34"/>
  <c r="O9" i="34"/>
  <c r="N9" i="34"/>
  <c r="M9" i="34"/>
  <c r="L9" i="34"/>
  <c r="K9" i="34"/>
  <c r="J9" i="34"/>
  <c r="I9" i="34"/>
  <c r="H9" i="34"/>
  <c r="G9" i="34"/>
  <c r="F9" i="34"/>
  <c r="E9" i="34"/>
  <c r="D9" i="34"/>
  <c r="C9" i="34"/>
  <c r="Q8" i="34"/>
  <c r="P8" i="34"/>
  <c r="O8" i="34"/>
  <c r="N8" i="34"/>
  <c r="M8" i="34"/>
  <c r="L8" i="34"/>
  <c r="K8" i="34"/>
  <c r="J8" i="34"/>
  <c r="I8" i="34"/>
  <c r="H8" i="34"/>
  <c r="G8" i="34"/>
  <c r="F8" i="34"/>
  <c r="E8" i="34"/>
  <c r="D8" i="34"/>
  <c r="C8" i="34"/>
  <c r="Q7" i="34"/>
  <c r="P7" i="34"/>
  <c r="O7" i="34"/>
  <c r="N7" i="34"/>
  <c r="M7" i="34"/>
  <c r="L7" i="34"/>
  <c r="K7" i="34"/>
  <c r="J7" i="34"/>
  <c r="I7" i="34"/>
  <c r="H7" i="34"/>
  <c r="G7" i="34"/>
  <c r="F7" i="34"/>
  <c r="E7" i="34"/>
  <c r="D7" i="34"/>
  <c r="C7" i="34"/>
  <c r="Q6" i="34"/>
  <c r="P6" i="34"/>
  <c r="O6" i="34"/>
  <c r="N6" i="34"/>
  <c r="M6" i="34"/>
  <c r="L6" i="34"/>
  <c r="K6" i="34"/>
  <c r="J6" i="34"/>
  <c r="I6" i="34"/>
  <c r="H6" i="34"/>
  <c r="G6" i="34"/>
  <c r="F6" i="34"/>
  <c r="E6" i="34"/>
  <c r="D6" i="34"/>
  <c r="C6" i="34"/>
  <c r="Q5" i="34"/>
  <c r="P5" i="34"/>
  <c r="O5" i="34"/>
  <c r="N5" i="34"/>
  <c r="M5" i="34"/>
  <c r="L5" i="34"/>
  <c r="K5" i="34"/>
  <c r="J5" i="34"/>
  <c r="I5" i="34"/>
  <c r="H5" i="34"/>
  <c r="G5" i="34"/>
  <c r="F5" i="34"/>
  <c r="E5" i="34"/>
  <c r="D5" i="34"/>
  <c r="C5" i="34"/>
  <c r="Q4" i="34"/>
  <c r="P4" i="34"/>
  <c r="O4" i="34"/>
  <c r="N4" i="34"/>
  <c r="M4" i="34"/>
  <c r="L4" i="34"/>
  <c r="K4" i="34"/>
  <c r="J4" i="34"/>
  <c r="I4" i="34"/>
  <c r="H4" i="34"/>
  <c r="G4" i="34"/>
  <c r="F4" i="34"/>
  <c r="E4" i="34"/>
  <c r="D4" i="34"/>
  <c r="C4" i="34"/>
  <c r="Q33" i="33"/>
  <c r="P33" i="33"/>
  <c r="O33" i="33"/>
  <c r="N33" i="33"/>
  <c r="M33" i="33"/>
  <c r="L33" i="33"/>
  <c r="K33" i="33"/>
  <c r="J33" i="33"/>
  <c r="I33" i="33"/>
  <c r="H33" i="33"/>
  <c r="G33" i="33"/>
  <c r="F33" i="33"/>
  <c r="E33" i="33"/>
  <c r="D33" i="33"/>
  <c r="C33" i="33"/>
  <c r="Q32" i="33"/>
  <c r="P32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Q31" i="33"/>
  <c r="P31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C31" i="33"/>
  <c r="Q30" i="33"/>
  <c r="P30" i="33"/>
  <c r="O30" i="33"/>
  <c r="N30" i="33"/>
  <c r="M30" i="33"/>
  <c r="L30" i="33"/>
  <c r="K30" i="33"/>
  <c r="J30" i="33"/>
  <c r="I30" i="33"/>
  <c r="H30" i="33"/>
  <c r="G30" i="33"/>
  <c r="F30" i="33"/>
  <c r="E30" i="33"/>
  <c r="D30" i="33"/>
  <c r="C30" i="33"/>
  <c r="Q29" i="33"/>
  <c r="P29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C29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C28" i="33"/>
  <c r="Q27" i="33"/>
  <c r="P27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Q26" i="33"/>
  <c r="P26" i="33"/>
  <c r="O26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Q25" i="33"/>
  <c r="P25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C25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Q23" i="33"/>
  <c r="P23" i="33"/>
  <c r="O23" i="33"/>
  <c r="N23" i="33"/>
  <c r="M23" i="33"/>
  <c r="L23" i="33"/>
  <c r="K23" i="33"/>
  <c r="J23" i="33"/>
  <c r="I23" i="33"/>
  <c r="H23" i="33"/>
  <c r="G23" i="33"/>
  <c r="F23" i="33"/>
  <c r="E23" i="33"/>
  <c r="D23" i="33"/>
  <c r="C23" i="33"/>
  <c r="Q22" i="33"/>
  <c r="P22" i="33"/>
  <c r="O22" i="33"/>
  <c r="N22" i="33"/>
  <c r="M22" i="33"/>
  <c r="L22" i="33"/>
  <c r="K22" i="33"/>
  <c r="J22" i="33"/>
  <c r="I22" i="33"/>
  <c r="H22" i="33"/>
  <c r="G22" i="33"/>
  <c r="F22" i="33"/>
  <c r="E22" i="33"/>
  <c r="D22" i="33"/>
  <c r="C22" i="33"/>
  <c r="Q21" i="33"/>
  <c r="P21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Q20" i="33"/>
  <c r="P20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C20" i="33"/>
  <c r="Q19" i="33"/>
  <c r="P19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C19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C18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Q15" i="33"/>
  <c r="P15" i="33"/>
  <c r="O15" i="33"/>
  <c r="N15" i="33"/>
  <c r="M15" i="33"/>
  <c r="L15" i="33"/>
  <c r="K15" i="33"/>
  <c r="J15" i="33"/>
  <c r="I15" i="33"/>
  <c r="H15" i="33"/>
  <c r="G15" i="33"/>
  <c r="F15" i="33"/>
  <c r="E15" i="33"/>
  <c r="D15" i="33"/>
  <c r="C15" i="33"/>
  <c r="Q14" i="33"/>
  <c r="P14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C14" i="33"/>
  <c r="Q13" i="33"/>
  <c r="P13" i="33"/>
  <c r="O13" i="33"/>
  <c r="N13" i="33"/>
  <c r="M13" i="33"/>
  <c r="L13" i="33"/>
  <c r="K13" i="33"/>
  <c r="J13" i="33"/>
  <c r="I13" i="33"/>
  <c r="H13" i="33"/>
  <c r="G13" i="33"/>
  <c r="F13" i="33"/>
  <c r="E13" i="33"/>
  <c r="D13" i="33"/>
  <c r="C13" i="33"/>
  <c r="Q12" i="33"/>
  <c r="P12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Q11" i="33"/>
  <c r="P11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C10" i="33"/>
  <c r="Q9" i="33"/>
  <c r="P9" i="33"/>
  <c r="O9" i="33"/>
  <c r="N9" i="33"/>
  <c r="M9" i="33"/>
  <c r="L9" i="33"/>
  <c r="K9" i="33"/>
  <c r="J9" i="33"/>
  <c r="I9" i="33"/>
  <c r="H9" i="33"/>
  <c r="G9" i="33"/>
  <c r="F9" i="33"/>
  <c r="E9" i="33"/>
  <c r="D9" i="33"/>
  <c r="C9" i="33"/>
  <c r="Q8" i="33"/>
  <c r="P8" i="33"/>
  <c r="O8" i="33"/>
  <c r="N8" i="33"/>
  <c r="M8" i="33"/>
  <c r="L8" i="33"/>
  <c r="K8" i="33"/>
  <c r="J8" i="33"/>
  <c r="I8" i="33"/>
  <c r="H8" i="33"/>
  <c r="G8" i="33"/>
  <c r="F8" i="33"/>
  <c r="E8" i="33"/>
  <c r="D8" i="33"/>
  <c r="C8" i="33"/>
  <c r="Q7" i="33"/>
  <c r="P7" i="33"/>
  <c r="O7" i="33"/>
  <c r="N7" i="33"/>
  <c r="M7" i="33"/>
  <c r="L7" i="33"/>
  <c r="K7" i="33"/>
  <c r="J7" i="33"/>
  <c r="I7" i="33"/>
  <c r="H7" i="33"/>
  <c r="G7" i="33"/>
  <c r="F7" i="33"/>
  <c r="E7" i="33"/>
  <c r="D7" i="33"/>
  <c r="C7" i="33"/>
  <c r="Q6" i="33"/>
  <c r="P6" i="33"/>
  <c r="O6" i="33"/>
  <c r="N6" i="33"/>
  <c r="M6" i="33"/>
  <c r="L6" i="33"/>
  <c r="K6" i="33"/>
  <c r="J6" i="33"/>
  <c r="I6" i="33"/>
  <c r="H6" i="33"/>
  <c r="G6" i="33"/>
  <c r="F6" i="33"/>
  <c r="E6" i="33"/>
  <c r="D6" i="33"/>
  <c r="C6" i="33"/>
  <c r="Q5" i="33"/>
  <c r="P5" i="33"/>
  <c r="O5" i="33"/>
  <c r="N5" i="33"/>
  <c r="M5" i="33"/>
  <c r="L5" i="33"/>
  <c r="K5" i="33"/>
  <c r="J5" i="33"/>
  <c r="I5" i="33"/>
  <c r="H5" i="33"/>
  <c r="G5" i="33"/>
  <c r="F5" i="33"/>
  <c r="E5" i="33"/>
  <c r="D5" i="33"/>
  <c r="C5" i="33"/>
  <c r="Q4" i="33"/>
  <c r="P4" i="33"/>
  <c r="O4" i="33"/>
  <c r="N4" i="33"/>
  <c r="M4" i="33"/>
  <c r="L4" i="33"/>
  <c r="K4" i="33"/>
  <c r="J4" i="33"/>
  <c r="I4" i="33"/>
  <c r="H4" i="33"/>
  <c r="G4" i="33"/>
  <c r="F4" i="33"/>
  <c r="E4" i="33"/>
  <c r="D4" i="33"/>
  <c r="C4" i="33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Q6" i="32"/>
  <c r="P6" i="32"/>
  <c r="O6" i="32"/>
  <c r="N6" i="32"/>
  <c r="M6" i="32"/>
  <c r="L6" i="32"/>
  <c r="K6" i="32"/>
  <c r="J6" i="32"/>
  <c r="I6" i="32"/>
  <c r="H6" i="32"/>
  <c r="G6" i="32"/>
  <c r="F6" i="32"/>
  <c r="E6" i="32"/>
  <c r="D6" i="32"/>
  <c r="C6" i="32"/>
  <c r="Q5" i="32"/>
  <c r="P5" i="32"/>
  <c r="O5" i="32"/>
  <c r="N5" i="32"/>
  <c r="M5" i="32"/>
  <c r="L5" i="32"/>
  <c r="K5" i="32"/>
  <c r="J5" i="32"/>
  <c r="I5" i="32"/>
  <c r="H5" i="32"/>
  <c r="G5" i="32"/>
  <c r="F5" i="32"/>
  <c r="E5" i="32"/>
  <c r="D5" i="32"/>
  <c r="C5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C4" i="32"/>
  <c r="Q21" i="31"/>
  <c r="P21" i="31"/>
  <c r="O21" i="31"/>
  <c r="N21" i="31"/>
  <c r="M21" i="31"/>
  <c r="L21" i="31"/>
  <c r="K21" i="31"/>
  <c r="J21" i="31"/>
  <c r="I21" i="31"/>
  <c r="H21" i="31"/>
  <c r="G21" i="31"/>
  <c r="F21" i="31"/>
  <c r="E21" i="31"/>
  <c r="D21" i="31"/>
  <c r="C21" i="31"/>
  <c r="Q20" i="31"/>
  <c r="P20" i="31"/>
  <c r="O20" i="31"/>
  <c r="N20" i="31"/>
  <c r="M20" i="31"/>
  <c r="L20" i="31"/>
  <c r="K20" i="31"/>
  <c r="J20" i="31"/>
  <c r="I20" i="31"/>
  <c r="H20" i="31"/>
  <c r="G20" i="31"/>
  <c r="F20" i="31"/>
  <c r="E20" i="31"/>
  <c r="D20" i="31"/>
  <c r="C20" i="31"/>
  <c r="Q19" i="31"/>
  <c r="P19" i="31"/>
  <c r="O19" i="31"/>
  <c r="N19" i="31"/>
  <c r="M19" i="31"/>
  <c r="L19" i="31"/>
  <c r="K19" i="31"/>
  <c r="J19" i="31"/>
  <c r="I19" i="31"/>
  <c r="H19" i="31"/>
  <c r="G19" i="31"/>
  <c r="F19" i="31"/>
  <c r="E19" i="31"/>
  <c r="D19" i="31"/>
  <c r="C19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D18" i="31"/>
  <c r="C18" i="31"/>
  <c r="Q17" i="31"/>
  <c r="P17" i="31"/>
  <c r="O17" i="31"/>
  <c r="N17" i="31"/>
  <c r="M17" i="31"/>
  <c r="L17" i="31"/>
  <c r="K17" i="31"/>
  <c r="J17" i="31"/>
  <c r="I17" i="31"/>
  <c r="H17" i="31"/>
  <c r="G17" i="31"/>
  <c r="F17" i="31"/>
  <c r="E17" i="31"/>
  <c r="D17" i="31"/>
  <c r="C17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C16" i="31"/>
  <c r="Q15" i="31"/>
  <c r="P15" i="31"/>
  <c r="O15" i="31"/>
  <c r="N15" i="31"/>
  <c r="M15" i="31"/>
  <c r="L15" i="31"/>
  <c r="K15" i="31"/>
  <c r="J15" i="31"/>
  <c r="I15" i="31"/>
  <c r="H15" i="31"/>
  <c r="G15" i="31"/>
  <c r="F15" i="31"/>
  <c r="E15" i="31"/>
  <c r="D15" i="31"/>
  <c r="C15" i="31"/>
  <c r="Q14" i="31"/>
  <c r="P14" i="31"/>
  <c r="O14" i="31"/>
  <c r="N14" i="31"/>
  <c r="M14" i="31"/>
  <c r="L14" i="31"/>
  <c r="K14" i="31"/>
  <c r="J14" i="31"/>
  <c r="I14" i="31"/>
  <c r="H14" i="31"/>
  <c r="G14" i="31"/>
  <c r="F14" i="31"/>
  <c r="E14" i="31"/>
  <c r="D14" i="31"/>
  <c r="C14" i="31"/>
  <c r="Q13" i="31"/>
  <c r="P13" i="31"/>
  <c r="O13" i="31"/>
  <c r="N13" i="31"/>
  <c r="M13" i="31"/>
  <c r="L13" i="31"/>
  <c r="K13" i="31"/>
  <c r="J13" i="31"/>
  <c r="I13" i="31"/>
  <c r="H13" i="31"/>
  <c r="G13" i="31"/>
  <c r="F13" i="31"/>
  <c r="E13" i="31"/>
  <c r="D13" i="31"/>
  <c r="C13" i="31"/>
  <c r="Q12" i="31"/>
  <c r="P12" i="31"/>
  <c r="O12" i="31"/>
  <c r="N12" i="31"/>
  <c r="M12" i="31"/>
  <c r="L12" i="31"/>
  <c r="K12" i="31"/>
  <c r="J12" i="31"/>
  <c r="I12" i="31"/>
  <c r="H12" i="31"/>
  <c r="G12" i="31"/>
  <c r="F12" i="31"/>
  <c r="E12" i="31"/>
  <c r="D12" i="31"/>
  <c r="C12" i="31"/>
  <c r="Q11" i="31"/>
  <c r="P11" i="31"/>
  <c r="O11" i="31"/>
  <c r="N11" i="31"/>
  <c r="M11" i="31"/>
  <c r="L11" i="31"/>
  <c r="K11" i="31"/>
  <c r="J11" i="31"/>
  <c r="I11" i="31"/>
  <c r="H11" i="31"/>
  <c r="G11" i="31"/>
  <c r="F11" i="31"/>
  <c r="E11" i="31"/>
  <c r="D11" i="31"/>
  <c r="C11" i="31"/>
  <c r="Q10" i="31"/>
  <c r="P10" i="31"/>
  <c r="O10" i="31"/>
  <c r="N10" i="31"/>
  <c r="M10" i="31"/>
  <c r="L10" i="31"/>
  <c r="K10" i="31"/>
  <c r="J10" i="31"/>
  <c r="I10" i="31"/>
  <c r="H10" i="31"/>
  <c r="G10" i="31"/>
  <c r="F10" i="31"/>
  <c r="E10" i="31"/>
  <c r="D10" i="31"/>
  <c r="C10" i="31"/>
  <c r="Q9" i="31"/>
  <c r="P9" i="31"/>
  <c r="O9" i="31"/>
  <c r="N9" i="31"/>
  <c r="M9" i="31"/>
  <c r="L9" i="31"/>
  <c r="K9" i="31"/>
  <c r="J9" i="31"/>
  <c r="I9" i="31"/>
  <c r="H9" i="31"/>
  <c r="G9" i="31"/>
  <c r="F9" i="31"/>
  <c r="E9" i="31"/>
  <c r="D9" i="31"/>
  <c r="C9" i="31"/>
  <c r="Q8" i="31"/>
  <c r="P8" i="31"/>
  <c r="O8" i="31"/>
  <c r="N8" i="31"/>
  <c r="M8" i="31"/>
  <c r="L8" i="31"/>
  <c r="K8" i="31"/>
  <c r="J8" i="31"/>
  <c r="I8" i="31"/>
  <c r="H8" i="31"/>
  <c r="G8" i="31"/>
  <c r="F8" i="31"/>
  <c r="E8" i="31"/>
  <c r="D8" i="31"/>
  <c r="C8" i="31"/>
  <c r="Q7" i="31"/>
  <c r="P7" i="31"/>
  <c r="O7" i="31"/>
  <c r="N7" i="31"/>
  <c r="M7" i="31"/>
  <c r="L7" i="31"/>
  <c r="K7" i="31"/>
  <c r="J7" i="31"/>
  <c r="I7" i="31"/>
  <c r="H7" i="31"/>
  <c r="G7" i="31"/>
  <c r="F7" i="31"/>
  <c r="E7" i="31"/>
  <c r="D7" i="31"/>
  <c r="C7" i="31"/>
  <c r="Q6" i="31"/>
  <c r="P6" i="31"/>
  <c r="O6" i="31"/>
  <c r="N6" i="31"/>
  <c r="M6" i="31"/>
  <c r="L6" i="31"/>
  <c r="K6" i="31"/>
  <c r="J6" i="31"/>
  <c r="I6" i="31"/>
  <c r="H6" i="31"/>
  <c r="G6" i="31"/>
  <c r="F6" i="31"/>
  <c r="E6" i="31"/>
  <c r="D6" i="31"/>
  <c r="C6" i="31"/>
  <c r="Q5" i="31"/>
  <c r="P5" i="31"/>
  <c r="O5" i="31"/>
  <c r="N5" i="31"/>
  <c r="M5" i="31"/>
  <c r="L5" i="31"/>
  <c r="K5" i="31"/>
  <c r="J5" i="31"/>
  <c r="I5" i="31"/>
  <c r="H5" i="31"/>
  <c r="G5" i="31"/>
  <c r="F5" i="31"/>
  <c r="E5" i="31"/>
  <c r="D5" i="31"/>
  <c r="C5" i="31"/>
  <c r="Q4" i="31"/>
  <c r="P4" i="31"/>
  <c r="O4" i="31"/>
  <c r="N4" i="31"/>
  <c r="M4" i="31"/>
  <c r="L4" i="31"/>
  <c r="K4" i="31"/>
  <c r="J4" i="31"/>
  <c r="I4" i="31"/>
  <c r="H4" i="31"/>
  <c r="G4" i="31"/>
  <c r="F4" i="31"/>
  <c r="E4" i="31"/>
  <c r="D4" i="31"/>
  <c r="C4" i="31"/>
  <c r="Q33" i="31"/>
  <c r="P33" i="31"/>
  <c r="O33" i="31"/>
  <c r="N33" i="31"/>
  <c r="M33" i="31"/>
  <c r="L33" i="31"/>
  <c r="K33" i="31"/>
  <c r="J33" i="31"/>
  <c r="I33" i="31"/>
  <c r="H33" i="31"/>
  <c r="G33" i="31"/>
  <c r="F33" i="31"/>
  <c r="E33" i="31"/>
  <c r="D33" i="31"/>
  <c r="C33" i="31"/>
  <c r="Q32" i="31"/>
  <c r="P32" i="31"/>
  <c r="O32" i="31"/>
  <c r="N32" i="31"/>
  <c r="M32" i="31"/>
  <c r="L32" i="31"/>
  <c r="K32" i="31"/>
  <c r="J32" i="31"/>
  <c r="I32" i="31"/>
  <c r="H32" i="31"/>
  <c r="G32" i="31"/>
  <c r="F32" i="31"/>
  <c r="E32" i="31"/>
  <c r="D32" i="31"/>
  <c r="C32" i="31"/>
  <c r="Q31" i="31"/>
  <c r="P31" i="31"/>
  <c r="O31" i="31"/>
  <c r="N31" i="31"/>
  <c r="M31" i="31"/>
  <c r="L31" i="31"/>
  <c r="K31" i="31"/>
  <c r="J31" i="31"/>
  <c r="I31" i="31"/>
  <c r="H31" i="31"/>
  <c r="G31" i="31"/>
  <c r="F31" i="31"/>
  <c r="E31" i="31"/>
  <c r="D31" i="31"/>
  <c r="C31" i="31"/>
  <c r="Q30" i="31"/>
  <c r="P30" i="31"/>
  <c r="O30" i="31"/>
  <c r="N30" i="31"/>
  <c r="M30" i="31"/>
  <c r="L30" i="31"/>
  <c r="K30" i="31"/>
  <c r="J30" i="31"/>
  <c r="I30" i="31"/>
  <c r="H30" i="31"/>
  <c r="G30" i="31"/>
  <c r="F30" i="31"/>
  <c r="E30" i="31"/>
  <c r="D30" i="31"/>
  <c r="C30" i="31"/>
  <c r="Q29" i="31"/>
  <c r="P29" i="31"/>
  <c r="O29" i="31"/>
  <c r="N29" i="31"/>
  <c r="M29" i="31"/>
  <c r="L29" i="31"/>
  <c r="K29" i="31"/>
  <c r="J29" i="31"/>
  <c r="I29" i="31"/>
  <c r="H29" i="31"/>
  <c r="G29" i="31"/>
  <c r="F29" i="31"/>
  <c r="E29" i="31"/>
  <c r="D29" i="31"/>
  <c r="C29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C28" i="31"/>
  <c r="Q27" i="31"/>
  <c r="P27" i="31"/>
  <c r="O27" i="31"/>
  <c r="N27" i="31"/>
  <c r="M27" i="31"/>
  <c r="L27" i="31"/>
  <c r="K27" i="31"/>
  <c r="J27" i="31"/>
  <c r="I27" i="31"/>
  <c r="H27" i="31"/>
  <c r="G27" i="31"/>
  <c r="F27" i="31"/>
  <c r="E27" i="31"/>
  <c r="D27" i="31"/>
  <c r="C27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D26" i="31"/>
  <c r="C26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D25" i="31"/>
  <c r="C25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D24" i="31"/>
  <c r="C24" i="31"/>
  <c r="Q23" i="31"/>
  <c r="P23" i="31"/>
  <c r="O23" i="31"/>
  <c r="N23" i="31"/>
  <c r="M23" i="31"/>
  <c r="L23" i="31"/>
  <c r="K23" i="31"/>
  <c r="J23" i="31"/>
  <c r="I23" i="31"/>
  <c r="H23" i="31"/>
  <c r="G23" i="31"/>
  <c r="F23" i="31"/>
  <c r="E23" i="31"/>
  <c r="D23" i="31"/>
  <c r="C23" i="31"/>
  <c r="Q22" i="31"/>
  <c r="P22" i="31"/>
  <c r="O22" i="31"/>
  <c r="N22" i="31"/>
  <c r="M22" i="31"/>
  <c r="L22" i="31"/>
  <c r="K22" i="31"/>
  <c r="J22" i="31"/>
  <c r="I22" i="31"/>
  <c r="H22" i="31"/>
  <c r="G22" i="31"/>
  <c r="F22" i="31"/>
  <c r="E22" i="31"/>
  <c r="D22" i="31"/>
  <c r="C22" i="31"/>
  <c r="Q33" i="30"/>
  <c r="P33" i="30"/>
  <c r="O33" i="30"/>
  <c r="N33" i="30"/>
  <c r="M33" i="30"/>
  <c r="L33" i="30"/>
  <c r="K33" i="30"/>
  <c r="J33" i="30"/>
  <c r="I33" i="30"/>
  <c r="H33" i="30"/>
  <c r="G33" i="30"/>
  <c r="F33" i="30"/>
  <c r="E33" i="30"/>
  <c r="D33" i="30"/>
  <c r="C33" i="30"/>
  <c r="Q32" i="30"/>
  <c r="P32" i="30"/>
  <c r="O32" i="30"/>
  <c r="N32" i="30"/>
  <c r="M32" i="30"/>
  <c r="L32" i="30"/>
  <c r="K32" i="30"/>
  <c r="J32" i="30"/>
  <c r="I32" i="30"/>
  <c r="H32" i="30"/>
  <c r="G32" i="30"/>
  <c r="F32" i="30"/>
  <c r="E32" i="30"/>
  <c r="D32" i="30"/>
  <c r="C32" i="30"/>
  <c r="Q31" i="30"/>
  <c r="P31" i="30"/>
  <c r="O31" i="30"/>
  <c r="N31" i="30"/>
  <c r="M31" i="30"/>
  <c r="L31" i="30"/>
  <c r="K31" i="30"/>
  <c r="J31" i="30"/>
  <c r="I31" i="30"/>
  <c r="H31" i="30"/>
  <c r="G31" i="30"/>
  <c r="F31" i="30"/>
  <c r="E31" i="30"/>
  <c r="D31" i="30"/>
  <c r="C31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C30" i="30"/>
  <c r="Q29" i="30"/>
  <c r="P29" i="30"/>
  <c r="O29" i="30"/>
  <c r="N29" i="30"/>
  <c r="M29" i="30"/>
  <c r="L29" i="30"/>
  <c r="K29" i="30"/>
  <c r="J29" i="30"/>
  <c r="I29" i="30"/>
  <c r="H29" i="30"/>
  <c r="G29" i="30"/>
  <c r="F29" i="30"/>
  <c r="E29" i="30"/>
  <c r="D29" i="30"/>
  <c r="C29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C28" i="30"/>
  <c r="Q27" i="30"/>
  <c r="P27" i="30"/>
  <c r="O27" i="30"/>
  <c r="N27" i="30"/>
  <c r="M27" i="30"/>
  <c r="L27" i="30"/>
  <c r="K27" i="30"/>
  <c r="J27" i="30"/>
  <c r="I27" i="30"/>
  <c r="H27" i="30"/>
  <c r="G27" i="30"/>
  <c r="F27" i="30"/>
  <c r="E27" i="30"/>
  <c r="D27" i="30"/>
  <c r="C27" i="30"/>
  <c r="Q26" i="30"/>
  <c r="P26" i="30"/>
  <c r="O26" i="30"/>
  <c r="N26" i="30"/>
  <c r="M26" i="30"/>
  <c r="L26" i="30"/>
  <c r="K26" i="30"/>
  <c r="J26" i="30"/>
  <c r="I26" i="30"/>
  <c r="H26" i="30"/>
  <c r="G26" i="30"/>
  <c r="F26" i="30"/>
  <c r="E26" i="30"/>
  <c r="D26" i="30"/>
  <c r="C26" i="30"/>
  <c r="Q25" i="30"/>
  <c r="P25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C25" i="30"/>
  <c r="Q24" i="30"/>
  <c r="P24" i="30"/>
  <c r="O24" i="30"/>
  <c r="N24" i="30"/>
  <c r="M24" i="30"/>
  <c r="L24" i="30"/>
  <c r="K24" i="30"/>
  <c r="J24" i="30"/>
  <c r="I24" i="30"/>
  <c r="H24" i="30"/>
  <c r="G24" i="30"/>
  <c r="F24" i="30"/>
  <c r="E24" i="30"/>
  <c r="D24" i="30"/>
  <c r="C24" i="30"/>
  <c r="Q23" i="30"/>
  <c r="P23" i="30"/>
  <c r="O23" i="30"/>
  <c r="N23" i="30"/>
  <c r="M23" i="30"/>
  <c r="L23" i="30"/>
  <c r="K23" i="30"/>
  <c r="J23" i="30"/>
  <c r="I23" i="30"/>
  <c r="H23" i="30"/>
  <c r="G23" i="30"/>
  <c r="F23" i="30"/>
  <c r="E23" i="30"/>
  <c r="D23" i="30"/>
  <c r="C23" i="30"/>
  <c r="Q22" i="30"/>
  <c r="P22" i="30"/>
  <c r="O22" i="30"/>
  <c r="N22" i="30"/>
  <c r="M22" i="30"/>
  <c r="L22" i="30"/>
  <c r="K22" i="30"/>
  <c r="J22" i="30"/>
  <c r="I22" i="30"/>
  <c r="H22" i="30"/>
  <c r="G22" i="30"/>
  <c r="F22" i="30"/>
  <c r="E22" i="30"/>
  <c r="D22" i="30"/>
  <c r="C22" i="30"/>
  <c r="Q21" i="30"/>
  <c r="P21" i="30"/>
  <c r="O21" i="30"/>
  <c r="N21" i="30"/>
  <c r="M21" i="30"/>
  <c r="L21" i="30"/>
  <c r="K21" i="30"/>
  <c r="J21" i="30"/>
  <c r="I21" i="30"/>
  <c r="H21" i="30"/>
  <c r="G21" i="30"/>
  <c r="F21" i="30"/>
  <c r="E21" i="30"/>
  <c r="D21" i="30"/>
  <c r="C21" i="30"/>
  <c r="Q20" i="30"/>
  <c r="P20" i="30"/>
  <c r="O20" i="30"/>
  <c r="N20" i="30"/>
  <c r="M20" i="30"/>
  <c r="L20" i="30"/>
  <c r="K20" i="30"/>
  <c r="J20" i="30"/>
  <c r="I20" i="30"/>
  <c r="H20" i="30"/>
  <c r="G20" i="30"/>
  <c r="F20" i="30"/>
  <c r="E20" i="30"/>
  <c r="D20" i="30"/>
  <c r="C20" i="30"/>
  <c r="Q19" i="30"/>
  <c r="P19" i="30"/>
  <c r="O19" i="30"/>
  <c r="N19" i="30"/>
  <c r="M19" i="30"/>
  <c r="L19" i="30"/>
  <c r="K19" i="30"/>
  <c r="J19" i="30"/>
  <c r="I19" i="30"/>
  <c r="H19" i="30"/>
  <c r="G19" i="30"/>
  <c r="F19" i="30"/>
  <c r="E19" i="30"/>
  <c r="D19" i="30"/>
  <c r="C19" i="30"/>
  <c r="Q18" i="30"/>
  <c r="P18" i="30"/>
  <c r="O18" i="30"/>
  <c r="N18" i="30"/>
  <c r="M18" i="30"/>
  <c r="L18" i="30"/>
  <c r="K18" i="30"/>
  <c r="J18" i="30"/>
  <c r="I18" i="30"/>
  <c r="H18" i="30"/>
  <c r="G18" i="30"/>
  <c r="F18" i="30"/>
  <c r="E18" i="30"/>
  <c r="D18" i="30"/>
  <c r="C18" i="30"/>
  <c r="Q17" i="30"/>
  <c r="P17" i="30"/>
  <c r="O17" i="30"/>
  <c r="N17" i="30"/>
  <c r="M17" i="30"/>
  <c r="L17" i="30"/>
  <c r="K17" i="30"/>
  <c r="J17" i="30"/>
  <c r="I17" i="30"/>
  <c r="H17" i="30"/>
  <c r="G17" i="30"/>
  <c r="F17" i="30"/>
  <c r="E17" i="30"/>
  <c r="D17" i="30"/>
  <c r="C17" i="30"/>
  <c r="Q16" i="30"/>
  <c r="P16" i="30"/>
  <c r="O16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Q15" i="30"/>
  <c r="P15" i="30"/>
  <c r="O15" i="30"/>
  <c r="N15" i="30"/>
  <c r="M15" i="30"/>
  <c r="L15" i="30"/>
  <c r="K15" i="30"/>
  <c r="J15" i="30"/>
  <c r="I15" i="30"/>
  <c r="H15" i="30"/>
  <c r="G15" i="30"/>
  <c r="F15" i="30"/>
  <c r="E15" i="30"/>
  <c r="D15" i="30"/>
  <c r="C15" i="30"/>
  <c r="Q14" i="30"/>
  <c r="P14" i="30"/>
  <c r="O14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Q13" i="30"/>
  <c r="P13" i="30"/>
  <c r="O13" i="30"/>
  <c r="N13" i="30"/>
  <c r="M13" i="30"/>
  <c r="L13" i="30"/>
  <c r="K13" i="30"/>
  <c r="J13" i="30"/>
  <c r="I13" i="30"/>
  <c r="H13" i="30"/>
  <c r="G13" i="30"/>
  <c r="F13" i="30"/>
  <c r="E13" i="30"/>
  <c r="D13" i="30"/>
  <c r="C13" i="30"/>
  <c r="Q12" i="30"/>
  <c r="P12" i="30"/>
  <c r="O12" i="30"/>
  <c r="N12" i="30"/>
  <c r="M12" i="30"/>
  <c r="L12" i="30"/>
  <c r="K12" i="30"/>
  <c r="J12" i="30"/>
  <c r="I12" i="30"/>
  <c r="H12" i="30"/>
  <c r="G12" i="30"/>
  <c r="F12" i="30"/>
  <c r="E12" i="30"/>
  <c r="D12" i="30"/>
  <c r="C12" i="30"/>
  <c r="Q11" i="30"/>
  <c r="P11" i="30"/>
  <c r="O11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Q10" i="30"/>
  <c r="P10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Q9" i="30"/>
  <c r="P9" i="30"/>
  <c r="O9" i="30"/>
  <c r="N9" i="30"/>
  <c r="M9" i="30"/>
  <c r="L9" i="30"/>
  <c r="K9" i="30"/>
  <c r="J9" i="30"/>
  <c r="I9" i="30"/>
  <c r="H9" i="30"/>
  <c r="G9" i="30"/>
  <c r="F9" i="30"/>
  <c r="E9" i="30"/>
  <c r="D9" i="30"/>
  <c r="C9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C8" i="30"/>
  <c r="Q7" i="30"/>
  <c r="P7" i="30"/>
  <c r="O7" i="30"/>
  <c r="N7" i="30"/>
  <c r="M7" i="30"/>
  <c r="L7" i="30"/>
  <c r="K7" i="30"/>
  <c r="J7" i="30"/>
  <c r="I7" i="30"/>
  <c r="H7" i="30"/>
  <c r="G7" i="30"/>
  <c r="F7" i="30"/>
  <c r="E7" i="30"/>
  <c r="D7" i="30"/>
  <c r="C7" i="30"/>
  <c r="Q6" i="30"/>
  <c r="P6" i="30"/>
  <c r="O6" i="30"/>
  <c r="N6" i="30"/>
  <c r="M6" i="30"/>
  <c r="L6" i="30"/>
  <c r="K6" i="30"/>
  <c r="J6" i="30"/>
  <c r="I6" i="30"/>
  <c r="H6" i="30"/>
  <c r="G6" i="30"/>
  <c r="F6" i="30"/>
  <c r="E6" i="30"/>
  <c r="D6" i="30"/>
  <c r="C6" i="30"/>
  <c r="Q5" i="30"/>
  <c r="P5" i="30"/>
  <c r="O5" i="30"/>
  <c r="N5" i="30"/>
  <c r="M5" i="30"/>
  <c r="L5" i="30"/>
  <c r="K5" i="30"/>
  <c r="J5" i="30"/>
  <c r="I5" i="30"/>
  <c r="H5" i="30"/>
  <c r="G5" i="30"/>
  <c r="F5" i="30"/>
  <c r="E5" i="30"/>
  <c r="D5" i="30"/>
  <c r="C5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C4" i="30"/>
  <c r="Q36" i="29"/>
  <c r="P36" i="29"/>
  <c r="O36" i="29"/>
  <c r="N36" i="29"/>
  <c r="M36" i="29"/>
  <c r="L36" i="29"/>
  <c r="K36" i="29"/>
  <c r="J36" i="29"/>
  <c r="I36" i="29"/>
  <c r="H36" i="29"/>
  <c r="G36" i="29"/>
  <c r="F36" i="29"/>
  <c r="E36" i="29"/>
  <c r="D36" i="29"/>
  <c r="C36" i="29"/>
  <c r="Q35" i="29"/>
  <c r="P35" i="29"/>
  <c r="O35" i="29"/>
  <c r="N35" i="29"/>
  <c r="M35" i="29"/>
  <c r="L35" i="29"/>
  <c r="K35" i="29"/>
  <c r="J35" i="29"/>
  <c r="I35" i="29"/>
  <c r="H35" i="29"/>
  <c r="G35" i="29"/>
  <c r="F35" i="29"/>
  <c r="E35" i="29"/>
  <c r="D35" i="29"/>
  <c r="C35" i="29"/>
  <c r="Q34" i="29"/>
  <c r="P34" i="29"/>
  <c r="O34" i="29"/>
  <c r="N34" i="29"/>
  <c r="M34" i="29"/>
  <c r="L34" i="29"/>
  <c r="K34" i="29"/>
  <c r="J34" i="29"/>
  <c r="I34" i="29"/>
  <c r="H34" i="29"/>
  <c r="G34" i="29"/>
  <c r="F34" i="29"/>
  <c r="E34" i="29"/>
  <c r="D34" i="29"/>
  <c r="C34" i="29"/>
  <c r="Q33" i="29"/>
  <c r="P33" i="29"/>
  <c r="O33" i="29"/>
  <c r="N33" i="29"/>
  <c r="M33" i="29"/>
  <c r="L33" i="29"/>
  <c r="K33" i="29"/>
  <c r="J33" i="29"/>
  <c r="I33" i="29"/>
  <c r="H33" i="29"/>
  <c r="G33" i="29"/>
  <c r="F33" i="29"/>
  <c r="E33" i="29"/>
  <c r="D33" i="29"/>
  <c r="C33" i="29"/>
  <c r="Q32" i="29"/>
  <c r="P32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C32" i="29"/>
  <c r="Q31" i="29"/>
  <c r="P31" i="29"/>
  <c r="O31" i="29"/>
  <c r="N31" i="29"/>
  <c r="M31" i="29"/>
  <c r="L31" i="29"/>
  <c r="K31" i="29"/>
  <c r="J31" i="29"/>
  <c r="I31" i="29"/>
  <c r="H31" i="29"/>
  <c r="G31" i="29"/>
  <c r="F31" i="29"/>
  <c r="E31" i="29"/>
  <c r="D31" i="29"/>
  <c r="C31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C30" i="29"/>
  <c r="Q29" i="29"/>
  <c r="P29" i="29"/>
  <c r="O29" i="29"/>
  <c r="N29" i="29"/>
  <c r="M29" i="29"/>
  <c r="L29" i="29"/>
  <c r="K29" i="29"/>
  <c r="J29" i="29"/>
  <c r="I29" i="29"/>
  <c r="H29" i="29"/>
  <c r="G29" i="29"/>
  <c r="F29" i="29"/>
  <c r="E29" i="29"/>
  <c r="D29" i="29"/>
  <c r="C29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C28" i="29"/>
  <c r="Q27" i="29"/>
  <c r="P27" i="29"/>
  <c r="O27" i="29"/>
  <c r="N27" i="29"/>
  <c r="M27" i="29"/>
  <c r="L27" i="29"/>
  <c r="K27" i="29"/>
  <c r="J27" i="29"/>
  <c r="I27" i="29"/>
  <c r="H27" i="29"/>
  <c r="G27" i="29"/>
  <c r="F27" i="29"/>
  <c r="E27" i="29"/>
  <c r="D27" i="29"/>
  <c r="C27" i="29"/>
  <c r="Q26" i="29"/>
  <c r="P26" i="29"/>
  <c r="O26" i="29"/>
  <c r="N26" i="29"/>
  <c r="M26" i="29"/>
  <c r="L26" i="29"/>
  <c r="K26" i="29"/>
  <c r="J26" i="29"/>
  <c r="I26" i="29"/>
  <c r="H26" i="29"/>
  <c r="G26" i="29"/>
  <c r="F26" i="29"/>
  <c r="E26" i="29"/>
  <c r="D26" i="29"/>
  <c r="C26" i="29"/>
  <c r="Q25" i="29"/>
  <c r="P25" i="29"/>
  <c r="O25" i="29"/>
  <c r="N25" i="29"/>
  <c r="M25" i="29"/>
  <c r="L25" i="29"/>
  <c r="K25" i="29"/>
  <c r="J25" i="29"/>
  <c r="I25" i="29"/>
  <c r="H25" i="29"/>
  <c r="G25" i="29"/>
  <c r="F25" i="29"/>
  <c r="E25" i="29"/>
  <c r="D25" i="29"/>
  <c r="C25" i="29"/>
  <c r="Q24" i="29"/>
  <c r="P24" i="29"/>
  <c r="O24" i="29"/>
  <c r="N24" i="29"/>
  <c r="M24" i="29"/>
  <c r="L24" i="29"/>
  <c r="K24" i="29"/>
  <c r="J24" i="29"/>
  <c r="I24" i="29"/>
  <c r="H24" i="29"/>
  <c r="G24" i="29"/>
  <c r="F24" i="29"/>
  <c r="E24" i="29"/>
  <c r="D24" i="29"/>
  <c r="C24" i="29"/>
  <c r="Q23" i="29"/>
  <c r="P23" i="29"/>
  <c r="O23" i="29"/>
  <c r="N23" i="29"/>
  <c r="M23" i="29"/>
  <c r="L23" i="29"/>
  <c r="K23" i="29"/>
  <c r="J23" i="29"/>
  <c r="I23" i="29"/>
  <c r="H23" i="29"/>
  <c r="G23" i="29"/>
  <c r="F23" i="29"/>
  <c r="E23" i="29"/>
  <c r="D23" i="29"/>
  <c r="C23" i="29"/>
  <c r="Q22" i="29"/>
  <c r="P22" i="29"/>
  <c r="O22" i="29"/>
  <c r="N22" i="29"/>
  <c r="M22" i="29"/>
  <c r="L22" i="29"/>
  <c r="K22" i="29"/>
  <c r="J22" i="29"/>
  <c r="I22" i="29"/>
  <c r="H22" i="29"/>
  <c r="G22" i="29"/>
  <c r="F22" i="29"/>
  <c r="E22" i="29"/>
  <c r="D22" i="29"/>
  <c r="C22" i="29"/>
  <c r="Q21" i="29"/>
  <c r="P21" i="29"/>
  <c r="O21" i="29"/>
  <c r="N21" i="29"/>
  <c r="M21" i="29"/>
  <c r="L21" i="29"/>
  <c r="K21" i="29"/>
  <c r="J21" i="29"/>
  <c r="I21" i="29"/>
  <c r="H21" i="29"/>
  <c r="G21" i="29"/>
  <c r="F21" i="29"/>
  <c r="E21" i="29"/>
  <c r="D21" i="29"/>
  <c r="C21" i="29"/>
  <c r="Q20" i="29"/>
  <c r="P20" i="29"/>
  <c r="O20" i="29"/>
  <c r="N20" i="29"/>
  <c r="M20" i="29"/>
  <c r="L20" i="29"/>
  <c r="K20" i="29"/>
  <c r="J20" i="29"/>
  <c r="I20" i="29"/>
  <c r="H20" i="29"/>
  <c r="G20" i="29"/>
  <c r="F20" i="29"/>
  <c r="E20" i="29"/>
  <c r="D20" i="29"/>
  <c r="C20" i="29"/>
  <c r="Q19" i="29"/>
  <c r="P19" i="29"/>
  <c r="O19" i="29"/>
  <c r="N19" i="29"/>
  <c r="M19" i="29"/>
  <c r="L19" i="29"/>
  <c r="K19" i="29"/>
  <c r="J19" i="29"/>
  <c r="I19" i="29"/>
  <c r="H19" i="29"/>
  <c r="G19" i="29"/>
  <c r="F19" i="29"/>
  <c r="E19" i="29"/>
  <c r="D19" i="29"/>
  <c r="C19" i="29"/>
  <c r="Q18" i="29"/>
  <c r="P18" i="29"/>
  <c r="O18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Q15" i="29"/>
  <c r="P15" i="29"/>
  <c r="O15" i="29"/>
  <c r="N15" i="29"/>
  <c r="M15" i="29"/>
  <c r="L15" i="29"/>
  <c r="K15" i="29"/>
  <c r="J15" i="29"/>
  <c r="I15" i="29"/>
  <c r="H15" i="29"/>
  <c r="G15" i="29"/>
  <c r="F15" i="29"/>
  <c r="E15" i="29"/>
  <c r="D15" i="29"/>
  <c r="C15" i="29"/>
  <c r="Q14" i="29"/>
  <c r="P14" i="29"/>
  <c r="O14" i="29"/>
  <c r="N14" i="29"/>
  <c r="M14" i="29"/>
  <c r="L14" i="29"/>
  <c r="K14" i="29"/>
  <c r="J14" i="29"/>
  <c r="I14" i="29"/>
  <c r="H14" i="29"/>
  <c r="G14" i="29"/>
  <c r="F14" i="29"/>
  <c r="E14" i="29"/>
  <c r="D14" i="29"/>
  <c r="C14" i="29"/>
  <c r="Q13" i="29"/>
  <c r="P13" i="29"/>
  <c r="O13" i="29"/>
  <c r="N13" i="29"/>
  <c r="M13" i="29"/>
  <c r="L13" i="29"/>
  <c r="K13" i="29"/>
  <c r="J13" i="29"/>
  <c r="I13" i="29"/>
  <c r="H13" i="29"/>
  <c r="G13" i="29"/>
  <c r="F13" i="29"/>
  <c r="E13" i="29"/>
  <c r="D13" i="29"/>
  <c r="C13" i="29"/>
  <c r="Q12" i="29"/>
  <c r="P12" i="29"/>
  <c r="O12" i="29"/>
  <c r="N12" i="29"/>
  <c r="M12" i="29"/>
  <c r="L12" i="29"/>
  <c r="K12" i="29"/>
  <c r="J12" i="29"/>
  <c r="I12" i="29"/>
  <c r="H12" i="29"/>
  <c r="G12" i="29"/>
  <c r="F12" i="29"/>
  <c r="E12" i="29"/>
  <c r="D12" i="29"/>
  <c r="C12" i="29"/>
  <c r="Q11" i="29"/>
  <c r="P11" i="29"/>
  <c r="O11" i="29"/>
  <c r="N11" i="29"/>
  <c r="M11" i="29"/>
  <c r="L11" i="29"/>
  <c r="K11" i="29"/>
  <c r="J11" i="29"/>
  <c r="I11" i="29"/>
  <c r="H11" i="29"/>
  <c r="G11" i="29"/>
  <c r="F11" i="29"/>
  <c r="E11" i="29"/>
  <c r="D11" i="29"/>
  <c r="C11" i="29"/>
  <c r="Q10" i="29"/>
  <c r="P10" i="29"/>
  <c r="O10" i="29"/>
  <c r="N10" i="29"/>
  <c r="M10" i="29"/>
  <c r="L10" i="29"/>
  <c r="K10" i="29"/>
  <c r="J10" i="29"/>
  <c r="I10" i="29"/>
  <c r="H10" i="29"/>
  <c r="G10" i="29"/>
  <c r="F10" i="29"/>
  <c r="E10" i="29"/>
  <c r="D10" i="29"/>
  <c r="C10" i="29"/>
  <c r="Q9" i="29"/>
  <c r="P9" i="29"/>
  <c r="O9" i="29"/>
  <c r="N9" i="29"/>
  <c r="M9" i="29"/>
  <c r="L9" i="29"/>
  <c r="K9" i="29"/>
  <c r="J9" i="29"/>
  <c r="I9" i="29"/>
  <c r="H9" i="29"/>
  <c r="G9" i="29"/>
  <c r="F9" i="29"/>
  <c r="E9" i="29"/>
  <c r="D9" i="29"/>
  <c r="C9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D8" i="29"/>
  <c r="C8" i="29"/>
  <c r="Q7" i="29"/>
  <c r="P7" i="29"/>
  <c r="O7" i="29"/>
  <c r="N7" i="29"/>
  <c r="M7" i="29"/>
  <c r="L7" i="29"/>
  <c r="K7" i="29"/>
  <c r="J7" i="29"/>
  <c r="I7" i="29"/>
  <c r="H7" i="29"/>
  <c r="G7" i="29"/>
  <c r="F7" i="29"/>
  <c r="E7" i="29"/>
  <c r="D7" i="29"/>
  <c r="C7" i="29"/>
  <c r="Q6" i="29"/>
  <c r="P6" i="29"/>
  <c r="O6" i="29"/>
  <c r="N6" i="29"/>
  <c r="M6" i="29"/>
  <c r="L6" i="29"/>
  <c r="K6" i="29"/>
  <c r="J6" i="29"/>
  <c r="I6" i="29"/>
  <c r="H6" i="29"/>
  <c r="G6" i="29"/>
  <c r="F6" i="29"/>
  <c r="E6" i="29"/>
  <c r="D6" i="29"/>
  <c r="C6" i="29"/>
  <c r="Q5" i="29"/>
  <c r="P5" i="29"/>
  <c r="O5" i="29"/>
  <c r="N5" i="29"/>
  <c r="M5" i="29"/>
  <c r="L5" i="29"/>
  <c r="K5" i="29"/>
  <c r="J5" i="29"/>
  <c r="I5" i="29"/>
  <c r="H5" i="29"/>
  <c r="G5" i="29"/>
  <c r="F5" i="29"/>
  <c r="E5" i="29"/>
  <c r="D5" i="29"/>
  <c r="C5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C4" i="29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Q30" i="28"/>
  <c r="P30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Q29" i="28"/>
  <c r="P29" i="28"/>
  <c r="O29" i="28"/>
  <c r="N29" i="28"/>
  <c r="M29" i="28"/>
  <c r="L29" i="28"/>
  <c r="K29" i="28"/>
  <c r="J29" i="28"/>
  <c r="I29" i="28"/>
  <c r="H29" i="28"/>
  <c r="G29" i="28"/>
  <c r="F29" i="28"/>
  <c r="E29" i="28"/>
  <c r="D29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Q27" i="28"/>
  <c r="P27" i="28"/>
  <c r="O27" i="28"/>
  <c r="N27" i="28"/>
  <c r="M27" i="28"/>
  <c r="L27" i="28"/>
  <c r="K27" i="28"/>
  <c r="J27" i="28"/>
  <c r="I27" i="28"/>
  <c r="H27" i="28"/>
  <c r="G27" i="28"/>
  <c r="F27" i="28"/>
  <c r="E27" i="28"/>
  <c r="D27" i="28"/>
  <c r="Q26" i="28"/>
  <c r="P26" i="28"/>
  <c r="O26" i="28"/>
  <c r="N26" i="28"/>
  <c r="M26" i="28"/>
  <c r="L26" i="28"/>
  <c r="K26" i="28"/>
  <c r="J26" i="28"/>
  <c r="I26" i="28"/>
  <c r="H26" i="28"/>
  <c r="G26" i="28"/>
  <c r="F26" i="28"/>
  <c r="E26" i="28"/>
  <c r="D26" i="28"/>
  <c r="Q25" i="28"/>
  <c r="P25" i="28"/>
  <c r="O25" i="28"/>
  <c r="N25" i="28"/>
  <c r="M25" i="28"/>
  <c r="L25" i="28"/>
  <c r="K25" i="28"/>
  <c r="J25" i="28"/>
  <c r="I25" i="28"/>
  <c r="H25" i="28"/>
  <c r="G25" i="28"/>
  <c r="F25" i="28"/>
  <c r="E25" i="28"/>
  <c r="D25" i="28"/>
  <c r="Q24" i="28"/>
  <c r="P24" i="28"/>
  <c r="O24" i="28"/>
  <c r="N24" i="28"/>
  <c r="M24" i="28"/>
  <c r="L24" i="28"/>
  <c r="K24" i="28"/>
  <c r="J24" i="28"/>
  <c r="I24" i="28"/>
  <c r="H24" i="28"/>
  <c r="G24" i="28"/>
  <c r="F24" i="28"/>
  <c r="E24" i="28"/>
  <c r="D24" i="28"/>
  <c r="Q23" i="28"/>
  <c r="P23" i="28"/>
  <c r="O23" i="28"/>
  <c r="N23" i="28"/>
  <c r="M23" i="28"/>
  <c r="L23" i="28"/>
  <c r="K23" i="28"/>
  <c r="J23" i="28"/>
  <c r="I23" i="28"/>
  <c r="H23" i="28"/>
  <c r="G23" i="28"/>
  <c r="F23" i="28"/>
  <c r="E23" i="28"/>
  <c r="D23" i="28"/>
  <c r="Q22" i="28"/>
  <c r="P22" i="28"/>
  <c r="O22" i="28"/>
  <c r="N22" i="28"/>
  <c r="M22" i="28"/>
  <c r="L22" i="28"/>
  <c r="K22" i="28"/>
  <c r="J22" i="28"/>
  <c r="I22" i="28"/>
  <c r="H22" i="28"/>
  <c r="G22" i="28"/>
  <c r="F22" i="28"/>
  <c r="E22" i="28"/>
  <c r="D22" i="28"/>
  <c r="Q21" i="28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Q20" i="28"/>
  <c r="P20" i="28"/>
  <c r="O20" i="28"/>
  <c r="N20" i="28"/>
  <c r="M20" i="28"/>
  <c r="L20" i="28"/>
  <c r="K20" i="28"/>
  <c r="J20" i="28"/>
  <c r="I20" i="28"/>
  <c r="H20" i="28"/>
  <c r="G20" i="28"/>
  <c r="F20" i="28"/>
  <c r="E20" i="28"/>
  <c r="D20" i="28"/>
  <c r="Q19" i="28"/>
  <c r="P19" i="28"/>
  <c r="O19" i="28"/>
  <c r="N19" i="28"/>
  <c r="M19" i="28"/>
  <c r="L19" i="28"/>
  <c r="K19" i="28"/>
  <c r="J19" i="28"/>
  <c r="I19" i="28"/>
  <c r="H19" i="28"/>
  <c r="G19" i="28"/>
  <c r="F19" i="28"/>
  <c r="E19" i="28"/>
  <c r="D19" i="28"/>
  <c r="Q18" i="28"/>
  <c r="P18" i="28"/>
  <c r="O18" i="28"/>
  <c r="N18" i="28"/>
  <c r="M18" i="28"/>
  <c r="L18" i="28"/>
  <c r="K18" i="28"/>
  <c r="J18" i="28"/>
  <c r="I18" i="28"/>
  <c r="H18" i="28"/>
  <c r="G18" i="28"/>
  <c r="F18" i="28"/>
  <c r="E18" i="28"/>
  <c r="D18" i="28"/>
  <c r="Q17" i="28"/>
  <c r="P17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Q16" i="28"/>
  <c r="P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Q15" i="28"/>
  <c r="P15" i="28"/>
  <c r="O15" i="28"/>
  <c r="N15" i="28"/>
  <c r="M15" i="28"/>
  <c r="L15" i="28"/>
  <c r="K15" i="28"/>
  <c r="J15" i="28"/>
  <c r="I15" i="28"/>
  <c r="H15" i="28"/>
  <c r="G15" i="28"/>
  <c r="F15" i="28"/>
  <c r="E15" i="28"/>
  <c r="D15" i="28"/>
  <c r="Q14" i="28"/>
  <c r="P14" i="28"/>
  <c r="O14" i="28"/>
  <c r="N14" i="28"/>
  <c r="M14" i="28"/>
  <c r="L14" i="28"/>
  <c r="K14" i="28"/>
  <c r="J14" i="28"/>
  <c r="I14" i="28"/>
  <c r="H14" i="28"/>
  <c r="G14" i="28"/>
  <c r="F14" i="28"/>
  <c r="E14" i="28"/>
  <c r="D14" i="28"/>
  <c r="Q13" i="28"/>
  <c r="P13" i="28"/>
  <c r="O13" i="28"/>
  <c r="N13" i="28"/>
  <c r="M13" i="28"/>
  <c r="L13" i="28"/>
  <c r="K13" i="28"/>
  <c r="J13" i="28"/>
  <c r="I13" i="28"/>
  <c r="H13" i="28"/>
  <c r="G13" i="28"/>
  <c r="F13" i="28"/>
  <c r="E13" i="28"/>
  <c r="D13" i="28"/>
  <c r="Q12" i="28"/>
  <c r="P12" i="28"/>
  <c r="O12" i="28"/>
  <c r="N12" i="28"/>
  <c r="M12" i="28"/>
  <c r="L12" i="28"/>
  <c r="K12" i="28"/>
  <c r="J12" i="28"/>
  <c r="I12" i="28"/>
  <c r="H12" i="28"/>
  <c r="G12" i="28"/>
  <c r="F12" i="28"/>
  <c r="E12" i="28"/>
  <c r="D12" i="28"/>
  <c r="Q11" i="28"/>
  <c r="P11" i="28"/>
  <c r="O11" i="28"/>
  <c r="N11" i="28"/>
  <c r="M11" i="28"/>
  <c r="L11" i="28"/>
  <c r="K11" i="28"/>
  <c r="J11" i="28"/>
  <c r="I11" i="28"/>
  <c r="H11" i="28"/>
  <c r="G11" i="28"/>
  <c r="F11" i="28"/>
  <c r="E11" i="28"/>
  <c r="D11" i="28"/>
  <c r="Q10" i="28"/>
  <c r="P10" i="28"/>
  <c r="O10" i="28"/>
  <c r="N10" i="28"/>
  <c r="M10" i="28"/>
  <c r="L10" i="28"/>
  <c r="K10" i="28"/>
  <c r="J10" i="28"/>
  <c r="I10" i="28"/>
  <c r="H10" i="28"/>
  <c r="G10" i="28"/>
  <c r="F10" i="28"/>
  <c r="E10" i="28"/>
  <c r="D10" i="28"/>
  <c r="Q9" i="28"/>
  <c r="P9" i="28"/>
  <c r="O9" i="28"/>
  <c r="N9" i="28"/>
  <c r="M9" i="28"/>
  <c r="L9" i="28"/>
  <c r="K9" i="28"/>
  <c r="J9" i="28"/>
  <c r="I9" i="28"/>
  <c r="H9" i="28"/>
  <c r="G9" i="28"/>
  <c r="F9" i="28"/>
  <c r="E9" i="28"/>
  <c r="D9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Q7" i="28"/>
  <c r="P7" i="28"/>
  <c r="O7" i="28"/>
  <c r="N7" i="28"/>
  <c r="M7" i="28"/>
  <c r="L7" i="28"/>
  <c r="K7" i="28"/>
  <c r="J7" i="28"/>
  <c r="I7" i="28"/>
  <c r="H7" i="28"/>
  <c r="G7" i="28"/>
  <c r="F7" i="28"/>
  <c r="E7" i="28"/>
  <c r="D7" i="28"/>
  <c r="Q6" i="28"/>
  <c r="P6" i="28"/>
  <c r="O6" i="28"/>
  <c r="N6" i="28"/>
  <c r="M6" i="28"/>
  <c r="L6" i="28"/>
  <c r="K6" i="28"/>
  <c r="J6" i="28"/>
  <c r="I6" i="28"/>
  <c r="H6" i="28"/>
  <c r="G6" i="28"/>
  <c r="F6" i="28"/>
  <c r="E6" i="28"/>
  <c r="D6" i="28"/>
  <c r="Q5" i="28"/>
  <c r="P5" i="28"/>
  <c r="O5" i="28"/>
  <c r="N5" i="28"/>
  <c r="M5" i="28"/>
  <c r="L5" i="28"/>
  <c r="K5" i="28"/>
  <c r="J5" i="28"/>
  <c r="I5" i="28"/>
  <c r="H5" i="28"/>
  <c r="G5" i="28"/>
  <c r="F5" i="28"/>
  <c r="E5" i="28"/>
  <c r="D5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N7" i="20" l="1"/>
  <c r="M7" i="20"/>
  <c r="L7" i="20"/>
  <c r="K6" i="20"/>
  <c r="K7" i="20"/>
  <c r="J6" i="20"/>
  <c r="I7" i="20"/>
  <c r="J7" i="20"/>
  <c r="I6" i="20"/>
  <c r="M2" i="20" l="1"/>
  <c r="L2" i="20"/>
  <c r="C18" i="2" l="1"/>
  <c r="C19" i="2" s="1"/>
  <c r="C17" i="2"/>
  <c r="H17" i="2"/>
  <c r="D17" i="2"/>
  <c r="E17" i="2"/>
  <c r="F17" i="2"/>
  <c r="G17" i="2"/>
  <c r="H18" i="2"/>
  <c r="H19" i="2" s="1"/>
  <c r="G18" i="2"/>
  <c r="G19" i="2" s="1"/>
  <c r="F18" i="2"/>
  <c r="F19" i="2" s="1"/>
  <c r="E18" i="2"/>
  <c r="E19" i="2" s="1"/>
  <c r="D18" i="2"/>
  <c r="D19" i="2" s="1"/>
  <c r="I7" i="2"/>
  <c r="J7" i="2"/>
  <c r="I3" i="2"/>
  <c r="N3" i="20" l="1"/>
  <c r="M3" i="20"/>
  <c r="L3" i="20"/>
  <c r="L8" i="20" s="1"/>
  <c r="K3" i="20"/>
  <c r="N6" i="20"/>
  <c r="M6" i="20"/>
  <c r="L6" i="20"/>
  <c r="N5" i="20"/>
  <c r="M5" i="20"/>
  <c r="L5" i="20"/>
  <c r="K5" i="20"/>
  <c r="N4" i="20"/>
  <c r="M4" i="20"/>
  <c r="L4" i="20"/>
  <c r="K4" i="20"/>
  <c r="N2" i="20"/>
  <c r="N9" i="20" s="1"/>
  <c r="J5" i="20"/>
  <c r="J4" i="20"/>
  <c r="J3" i="20"/>
  <c r="J2" i="20"/>
  <c r="K2" i="20"/>
  <c r="I5" i="20"/>
  <c r="I4" i="20"/>
  <c r="I3" i="20"/>
  <c r="I2" i="20"/>
  <c r="K9" i="20" l="1"/>
  <c r="I8" i="20"/>
  <c r="M9" i="20"/>
  <c r="I9" i="20"/>
  <c r="O2" i="20" s="1"/>
  <c r="J9" i="20"/>
  <c r="M8" i="20"/>
  <c r="S4" i="20" s="1"/>
  <c r="K8" i="20"/>
  <c r="N8" i="20"/>
  <c r="T4" i="20" s="1"/>
  <c r="J8" i="20"/>
  <c r="L9" i="20"/>
  <c r="R6" i="20" s="1"/>
  <c r="N15" i="2"/>
  <c r="N14" i="2"/>
  <c r="N13" i="2"/>
  <c r="N12" i="2"/>
  <c r="N11" i="2"/>
  <c r="N10" i="2"/>
  <c r="N9" i="2"/>
  <c r="N8" i="2"/>
  <c r="N7" i="2"/>
  <c r="N6" i="2"/>
  <c r="N5" i="2"/>
  <c r="N4" i="2"/>
  <c r="N3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J15" i="2"/>
  <c r="J14" i="2"/>
  <c r="J13" i="2"/>
  <c r="J12" i="2"/>
  <c r="J11" i="2"/>
  <c r="J10" i="2"/>
  <c r="J9" i="2"/>
  <c r="J8" i="2"/>
  <c r="J6" i="2"/>
  <c r="J5" i="2"/>
  <c r="J4" i="2"/>
  <c r="J3" i="2"/>
  <c r="I15" i="2"/>
  <c r="I14" i="2"/>
  <c r="I13" i="2"/>
  <c r="I12" i="2"/>
  <c r="I11" i="2"/>
  <c r="I10" i="2"/>
  <c r="I9" i="2"/>
  <c r="I8" i="2"/>
  <c r="I6" i="2"/>
  <c r="I5" i="2"/>
  <c r="I4" i="2"/>
  <c r="L17" i="2" l="1"/>
  <c r="Q4" i="20"/>
  <c r="I17" i="2"/>
  <c r="O8" i="2" s="1"/>
  <c r="M16" i="2"/>
  <c r="O7" i="20"/>
  <c r="P5" i="20"/>
  <c r="I16" i="2"/>
  <c r="S3" i="20"/>
  <c r="O4" i="20"/>
  <c r="P4" i="20"/>
  <c r="T2" i="20"/>
  <c r="O3" i="20"/>
  <c r="R5" i="20"/>
  <c r="Q3" i="20"/>
  <c r="T7" i="20"/>
  <c r="S5" i="20"/>
  <c r="R2" i="20"/>
  <c r="R3" i="20"/>
  <c r="R4" i="20"/>
  <c r="Q7" i="20"/>
  <c r="T6" i="20"/>
  <c r="O5" i="20"/>
  <c r="P2" i="20"/>
  <c r="S2" i="20"/>
  <c r="Q2" i="20"/>
  <c r="R7" i="20"/>
  <c r="P6" i="20"/>
  <c r="Q6" i="20"/>
  <c r="O6" i="20"/>
  <c r="T5" i="20"/>
  <c r="S7" i="20"/>
  <c r="P7" i="20"/>
  <c r="Q5" i="20"/>
  <c r="T3" i="20"/>
  <c r="S6" i="20"/>
  <c r="P3" i="20"/>
  <c r="L16" i="2"/>
  <c r="R12" i="2" s="1"/>
  <c r="N17" i="2"/>
  <c r="J17" i="2"/>
  <c r="K16" i="2"/>
  <c r="Q3" i="2" s="1"/>
  <c r="M17" i="2"/>
  <c r="S5" i="2" s="1"/>
  <c r="N16" i="2"/>
  <c r="J16" i="2"/>
  <c r="K17" i="2"/>
  <c r="AA112" i="19"/>
  <c r="AA113" i="19"/>
  <c r="AA114" i="19"/>
  <c r="AA115" i="19"/>
  <c r="AA116" i="19"/>
  <c r="AA117" i="19"/>
  <c r="AA118" i="19"/>
  <c r="AA119" i="19"/>
  <c r="AA120" i="19"/>
  <c r="AA121" i="19"/>
  <c r="AA122" i="19"/>
  <c r="AA111" i="19"/>
  <c r="AA6" i="19"/>
  <c r="AA7" i="19"/>
  <c r="AA8" i="19"/>
  <c r="AA9" i="19"/>
  <c r="AA10" i="19"/>
  <c r="AA11" i="19"/>
  <c r="AA12" i="19"/>
  <c r="AA13" i="19"/>
  <c r="AA14" i="19"/>
  <c r="AA15" i="19"/>
  <c r="AA16" i="19"/>
  <c r="AA5" i="19"/>
  <c r="R7" i="2" l="1"/>
  <c r="Q5" i="2"/>
  <c r="U7" i="20"/>
  <c r="O8" i="20"/>
  <c r="O9" i="2"/>
  <c r="Q8" i="20"/>
  <c r="Q9" i="20"/>
  <c r="R9" i="20"/>
  <c r="R8" i="20"/>
  <c r="S9" i="20"/>
  <c r="S8" i="20"/>
  <c r="O13" i="2"/>
  <c r="P9" i="20"/>
  <c r="P8" i="20"/>
  <c r="O15" i="2"/>
  <c r="O6" i="2"/>
  <c r="T10" i="2"/>
  <c r="T9" i="20"/>
  <c r="T8" i="20"/>
  <c r="O9" i="20"/>
  <c r="P14" i="2"/>
  <c r="O12" i="2"/>
  <c r="T12" i="2"/>
  <c r="T11" i="2"/>
  <c r="R6" i="2"/>
  <c r="R8" i="2"/>
  <c r="Q8" i="2"/>
  <c r="O7" i="2"/>
  <c r="O3" i="2"/>
  <c r="T13" i="2"/>
  <c r="R5" i="2"/>
  <c r="R11" i="2"/>
  <c r="R4" i="2"/>
  <c r="O14" i="2"/>
  <c r="Q4" i="2"/>
  <c r="U2" i="20"/>
  <c r="U4" i="20"/>
  <c r="U5" i="20"/>
  <c r="U6" i="20"/>
  <c r="U3" i="20"/>
  <c r="S14" i="2"/>
  <c r="T7" i="2"/>
  <c r="Q14" i="2"/>
  <c r="T6" i="2"/>
  <c r="S3" i="2"/>
  <c r="T3" i="2"/>
  <c r="R13" i="2"/>
  <c r="Q10" i="2"/>
  <c r="P7" i="2"/>
  <c r="O4" i="2"/>
  <c r="S15" i="2"/>
  <c r="T9" i="2"/>
  <c r="S6" i="2"/>
  <c r="P5" i="2"/>
  <c r="T4" i="2"/>
  <c r="R14" i="2"/>
  <c r="Q11" i="2"/>
  <c r="P8" i="2"/>
  <c r="O5" i="2"/>
  <c r="Q13" i="2"/>
  <c r="P10" i="2"/>
  <c r="P13" i="2"/>
  <c r="P15" i="2"/>
  <c r="S7" i="2"/>
  <c r="S9" i="2"/>
  <c r="S10" i="2"/>
  <c r="T8" i="2"/>
  <c r="R3" i="2"/>
  <c r="T15" i="2"/>
  <c r="S12" i="2"/>
  <c r="R9" i="2"/>
  <c r="Q6" i="2"/>
  <c r="P3" i="2"/>
  <c r="T14" i="2"/>
  <c r="S11" i="2"/>
  <c r="T5" i="2"/>
  <c r="R15" i="2"/>
  <c r="O10" i="2"/>
  <c r="S13" i="2"/>
  <c r="R10" i="2"/>
  <c r="Q7" i="2"/>
  <c r="P4" i="2"/>
  <c r="Q9" i="2"/>
  <c r="P6" i="2"/>
  <c r="Q12" i="2"/>
  <c r="P9" i="2"/>
  <c r="S8" i="2"/>
  <c r="S4" i="2"/>
  <c r="P11" i="2"/>
  <c r="Q15" i="2"/>
  <c r="P12" i="2"/>
  <c r="O11" i="2"/>
  <c r="Y321" i="18"/>
  <c r="W318" i="18"/>
  <c r="U318" i="18"/>
  <c r="S318" i="18"/>
  <c r="Q318" i="18"/>
  <c r="O318" i="18"/>
  <c r="M318" i="18"/>
  <c r="W317" i="18"/>
  <c r="U317" i="18"/>
  <c r="S317" i="18"/>
  <c r="Q317" i="18"/>
  <c r="O317" i="18"/>
  <c r="M317" i="18"/>
  <c r="W316" i="18"/>
  <c r="U316" i="18"/>
  <c r="S316" i="18"/>
  <c r="Q316" i="18"/>
  <c r="O316" i="18"/>
  <c r="M316" i="18"/>
  <c r="W315" i="18"/>
  <c r="U315" i="18"/>
  <c r="S315" i="18"/>
  <c r="Q315" i="18"/>
  <c r="O315" i="18"/>
  <c r="M315" i="18"/>
  <c r="W314" i="18"/>
  <c r="U314" i="18"/>
  <c r="S314" i="18"/>
  <c r="Q314" i="18"/>
  <c r="O314" i="18"/>
  <c r="M314" i="18"/>
  <c r="W313" i="18"/>
  <c r="U313" i="18"/>
  <c r="S313" i="18"/>
  <c r="Q313" i="18"/>
  <c r="O313" i="18"/>
  <c r="M313" i="18"/>
  <c r="W312" i="18"/>
  <c r="U312" i="18"/>
  <c r="S312" i="18"/>
  <c r="Q312" i="18"/>
  <c r="O312" i="18"/>
  <c r="M312" i="18"/>
  <c r="W311" i="18"/>
  <c r="U311" i="18"/>
  <c r="S311" i="18"/>
  <c r="Q311" i="18"/>
  <c r="O311" i="18"/>
  <c r="M311" i="18"/>
  <c r="W310" i="18"/>
  <c r="U310" i="18"/>
  <c r="S310" i="18"/>
  <c r="Q310" i="18"/>
  <c r="O310" i="18"/>
  <c r="M310" i="18"/>
  <c r="W309" i="18"/>
  <c r="U309" i="18"/>
  <c r="S309" i="18"/>
  <c r="Q309" i="18"/>
  <c r="O309" i="18"/>
  <c r="M309" i="18"/>
  <c r="W308" i="18"/>
  <c r="U308" i="18"/>
  <c r="S308" i="18"/>
  <c r="Q308" i="18"/>
  <c r="O308" i="18"/>
  <c r="M308" i="18"/>
  <c r="W307" i="18"/>
  <c r="U307" i="18"/>
  <c r="S307" i="18"/>
  <c r="Q307" i="18"/>
  <c r="O307" i="18"/>
  <c r="M307" i="18"/>
  <c r="W306" i="18"/>
  <c r="U306" i="18"/>
  <c r="S306" i="18"/>
  <c r="Q306" i="18"/>
  <c r="O306" i="18"/>
  <c r="M306" i="18"/>
  <c r="W305" i="18"/>
  <c r="U305" i="18"/>
  <c r="S305" i="18"/>
  <c r="Q305" i="18"/>
  <c r="O305" i="18"/>
  <c r="M305" i="18"/>
  <c r="W304" i="18"/>
  <c r="U304" i="18"/>
  <c r="S304" i="18"/>
  <c r="Q304" i="18"/>
  <c r="O304" i="18"/>
  <c r="M304" i="18"/>
  <c r="W303" i="18"/>
  <c r="U303" i="18"/>
  <c r="S303" i="18"/>
  <c r="Q303" i="18"/>
  <c r="O303" i="18"/>
  <c r="M303" i="18"/>
  <c r="W302" i="18"/>
  <c r="U302" i="18"/>
  <c r="S302" i="18"/>
  <c r="Q302" i="18"/>
  <c r="O302" i="18"/>
  <c r="M302" i="18"/>
  <c r="W301" i="18"/>
  <c r="U301" i="18"/>
  <c r="S301" i="18"/>
  <c r="Q301" i="18"/>
  <c r="O301" i="18"/>
  <c r="M301" i="18"/>
  <c r="W300" i="18"/>
  <c r="U300" i="18"/>
  <c r="S300" i="18"/>
  <c r="Q300" i="18"/>
  <c r="O300" i="18"/>
  <c r="M300" i="18"/>
  <c r="W299" i="18"/>
  <c r="U299" i="18"/>
  <c r="S299" i="18"/>
  <c r="Q299" i="18"/>
  <c r="O299" i="18"/>
  <c r="M299" i="18"/>
  <c r="W298" i="18"/>
  <c r="U298" i="18"/>
  <c r="S298" i="18"/>
  <c r="Q298" i="18"/>
  <c r="O298" i="18"/>
  <c r="M298" i="18"/>
  <c r="W297" i="18"/>
  <c r="U297" i="18"/>
  <c r="S297" i="18"/>
  <c r="Q297" i="18"/>
  <c r="O297" i="18"/>
  <c r="M297" i="18"/>
  <c r="W296" i="18"/>
  <c r="U296" i="18"/>
  <c r="S296" i="18"/>
  <c r="Q296" i="18"/>
  <c r="O296" i="18"/>
  <c r="M296" i="18"/>
  <c r="W295" i="18"/>
  <c r="U295" i="18"/>
  <c r="S295" i="18"/>
  <c r="Q295" i="18"/>
  <c r="O295" i="18"/>
  <c r="M295" i="18"/>
  <c r="W294" i="18"/>
  <c r="U294" i="18"/>
  <c r="S294" i="18"/>
  <c r="Q294" i="18"/>
  <c r="O294" i="18"/>
  <c r="M294" i="18"/>
  <c r="W293" i="18"/>
  <c r="U293" i="18"/>
  <c r="S293" i="18"/>
  <c r="Q293" i="18"/>
  <c r="O293" i="18"/>
  <c r="M293" i="18"/>
  <c r="W292" i="18"/>
  <c r="U292" i="18"/>
  <c r="S292" i="18"/>
  <c r="Q292" i="18"/>
  <c r="O292" i="18"/>
  <c r="M292" i="18"/>
  <c r="W291" i="18"/>
  <c r="U291" i="18"/>
  <c r="S291" i="18"/>
  <c r="Q291" i="18"/>
  <c r="O291" i="18"/>
  <c r="M291" i="18"/>
  <c r="W290" i="18"/>
  <c r="U290" i="18"/>
  <c r="S290" i="18"/>
  <c r="Q290" i="18"/>
  <c r="O290" i="18"/>
  <c r="M290" i="18"/>
  <c r="W289" i="18"/>
  <c r="U289" i="18"/>
  <c r="S289" i="18"/>
  <c r="Q289" i="18"/>
  <c r="O289" i="18"/>
  <c r="M289" i="18"/>
  <c r="W288" i="18"/>
  <c r="U288" i="18"/>
  <c r="S288" i="18"/>
  <c r="Q288" i="18"/>
  <c r="O288" i="18"/>
  <c r="M288" i="18"/>
  <c r="W287" i="18"/>
  <c r="U287" i="18"/>
  <c r="S287" i="18"/>
  <c r="Q287" i="18"/>
  <c r="O287" i="18"/>
  <c r="M287" i="18"/>
  <c r="W286" i="18"/>
  <c r="U286" i="18"/>
  <c r="S286" i="18"/>
  <c r="Q286" i="18"/>
  <c r="O286" i="18"/>
  <c r="M286" i="18"/>
  <c r="W285" i="18"/>
  <c r="U285" i="18"/>
  <c r="S285" i="18"/>
  <c r="Q285" i="18"/>
  <c r="O285" i="18"/>
  <c r="M285" i="18"/>
  <c r="W284" i="18"/>
  <c r="U284" i="18"/>
  <c r="S284" i="18"/>
  <c r="Q284" i="18"/>
  <c r="O284" i="18"/>
  <c r="M284" i="18"/>
  <c r="W283" i="18"/>
  <c r="U283" i="18"/>
  <c r="S283" i="18"/>
  <c r="Q283" i="18"/>
  <c r="O283" i="18"/>
  <c r="M283" i="18"/>
  <c r="W282" i="18"/>
  <c r="U282" i="18"/>
  <c r="S282" i="18"/>
  <c r="Q282" i="18"/>
  <c r="O282" i="18"/>
  <c r="M282" i="18"/>
  <c r="W281" i="18"/>
  <c r="U281" i="18"/>
  <c r="S281" i="18"/>
  <c r="Q281" i="18"/>
  <c r="O281" i="18"/>
  <c r="M281" i="18"/>
  <c r="W280" i="18"/>
  <c r="U280" i="18"/>
  <c r="S280" i="18"/>
  <c r="Q280" i="18"/>
  <c r="O280" i="18"/>
  <c r="M280" i="18"/>
  <c r="W279" i="18"/>
  <c r="U279" i="18"/>
  <c r="S279" i="18"/>
  <c r="Q279" i="18"/>
  <c r="O279" i="18"/>
  <c r="M279" i="18"/>
  <c r="W278" i="18"/>
  <c r="U278" i="18"/>
  <c r="S278" i="18"/>
  <c r="Q278" i="18"/>
  <c r="O278" i="18"/>
  <c r="M278" i="18"/>
  <c r="W277" i="18"/>
  <c r="U277" i="18"/>
  <c r="S277" i="18"/>
  <c r="Q277" i="18"/>
  <c r="O277" i="18"/>
  <c r="M277" i="18"/>
  <c r="W276" i="18"/>
  <c r="U276" i="18"/>
  <c r="S276" i="18"/>
  <c r="Q276" i="18"/>
  <c r="O276" i="18"/>
  <c r="M276" i="18"/>
  <c r="W275" i="18"/>
  <c r="U275" i="18"/>
  <c r="S275" i="18"/>
  <c r="Q275" i="18"/>
  <c r="O275" i="18"/>
  <c r="M275" i="18"/>
  <c r="W274" i="18"/>
  <c r="U274" i="18"/>
  <c r="S274" i="18"/>
  <c r="Q274" i="18"/>
  <c r="O274" i="18"/>
  <c r="M274" i="18"/>
  <c r="W273" i="18"/>
  <c r="U273" i="18"/>
  <c r="S273" i="18"/>
  <c r="Q273" i="18"/>
  <c r="O273" i="18"/>
  <c r="M273" i="18"/>
  <c r="W272" i="18"/>
  <c r="U272" i="18"/>
  <c r="S272" i="18"/>
  <c r="Q272" i="18"/>
  <c r="O272" i="18"/>
  <c r="M272" i="18"/>
  <c r="W271" i="18"/>
  <c r="U271" i="18"/>
  <c r="S271" i="18"/>
  <c r="Q271" i="18"/>
  <c r="O271" i="18"/>
  <c r="M271" i="18"/>
  <c r="W270" i="18"/>
  <c r="U270" i="18"/>
  <c r="S270" i="18"/>
  <c r="Q270" i="18"/>
  <c r="O270" i="18"/>
  <c r="M270" i="18"/>
  <c r="W269" i="18"/>
  <c r="U269" i="18"/>
  <c r="S269" i="18"/>
  <c r="Q269" i="18"/>
  <c r="O269" i="18"/>
  <c r="M269" i="18"/>
  <c r="W268" i="18"/>
  <c r="U268" i="18"/>
  <c r="S268" i="18"/>
  <c r="Q268" i="18"/>
  <c r="O268" i="18"/>
  <c r="M268" i="18"/>
  <c r="W267" i="18"/>
  <c r="U267" i="18"/>
  <c r="S267" i="18"/>
  <c r="Q267" i="18"/>
  <c r="O267" i="18"/>
  <c r="M267" i="18"/>
  <c r="W266" i="18"/>
  <c r="U266" i="18"/>
  <c r="S266" i="18"/>
  <c r="Q266" i="18"/>
  <c r="O266" i="18"/>
  <c r="M266" i="18"/>
  <c r="W265" i="18"/>
  <c r="U265" i="18"/>
  <c r="S265" i="18"/>
  <c r="Q265" i="18"/>
  <c r="O265" i="18"/>
  <c r="M265" i="18"/>
  <c r="W264" i="18"/>
  <c r="U264" i="18"/>
  <c r="S264" i="18"/>
  <c r="Q264" i="18"/>
  <c r="O264" i="18"/>
  <c r="M264" i="18"/>
  <c r="W263" i="18"/>
  <c r="U263" i="18"/>
  <c r="S263" i="18"/>
  <c r="Q263" i="18"/>
  <c r="O263" i="18"/>
  <c r="M263" i="18"/>
  <c r="W262" i="18"/>
  <c r="U262" i="18"/>
  <c r="S262" i="18"/>
  <c r="Q262" i="18"/>
  <c r="O262" i="18"/>
  <c r="M262" i="18"/>
  <c r="W261" i="18"/>
  <c r="U261" i="18"/>
  <c r="S261" i="18"/>
  <c r="Q261" i="18"/>
  <c r="O261" i="18"/>
  <c r="M261" i="18"/>
  <c r="W260" i="18"/>
  <c r="U260" i="18"/>
  <c r="S260" i="18"/>
  <c r="Q260" i="18"/>
  <c r="O260" i="18"/>
  <c r="M260" i="18"/>
  <c r="W259" i="18"/>
  <c r="U259" i="18"/>
  <c r="S259" i="18"/>
  <c r="Q259" i="18"/>
  <c r="O259" i="18"/>
  <c r="M259" i="18"/>
  <c r="W258" i="18"/>
  <c r="U258" i="18"/>
  <c r="S258" i="18"/>
  <c r="Q258" i="18"/>
  <c r="O258" i="18"/>
  <c r="M258" i="18"/>
  <c r="W257" i="18"/>
  <c r="U257" i="18"/>
  <c r="S257" i="18"/>
  <c r="Q257" i="18"/>
  <c r="O257" i="18"/>
  <c r="M257" i="18"/>
  <c r="W256" i="18"/>
  <c r="U256" i="18"/>
  <c r="S256" i="18"/>
  <c r="Q256" i="18"/>
  <c r="O256" i="18"/>
  <c r="M256" i="18"/>
  <c r="W255" i="18"/>
  <c r="U255" i="18"/>
  <c r="S255" i="18"/>
  <c r="Q255" i="18"/>
  <c r="O255" i="18"/>
  <c r="M255" i="18"/>
  <c r="W254" i="18"/>
  <c r="U254" i="18"/>
  <c r="S254" i="18"/>
  <c r="Q254" i="18"/>
  <c r="O254" i="18"/>
  <c r="M254" i="18"/>
  <c r="W253" i="18"/>
  <c r="U253" i="18"/>
  <c r="S253" i="18"/>
  <c r="Q253" i="18"/>
  <c r="O253" i="18"/>
  <c r="M253" i="18"/>
  <c r="W252" i="18"/>
  <c r="U252" i="18"/>
  <c r="S252" i="18"/>
  <c r="Q252" i="18"/>
  <c r="O252" i="18"/>
  <c r="M252" i="18"/>
  <c r="W251" i="18"/>
  <c r="U251" i="18"/>
  <c r="S251" i="18"/>
  <c r="Q251" i="18"/>
  <c r="O251" i="18"/>
  <c r="M251" i="18"/>
  <c r="W250" i="18"/>
  <c r="U250" i="18"/>
  <c r="S250" i="18"/>
  <c r="Q250" i="18"/>
  <c r="O250" i="18"/>
  <c r="M250" i="18"/>
  <c r="W249" i="18"/>
  <c r="U249" i="18"/>
  <c r="S249" i="18"/>
  <c r="Q249" i="18"/>
  <c r="O249" i="18"/>
  <c r="M249" i="18"/>
  <c r="W248" i="18"/>
  <c r="U248" i="18"/>
  <c r="S248" i="18"/>
  <c r="Q248" i="18"/>
  <c r="O248" i="18"/>
  <c r="M248" i="18"/>
  <c r="W247" i="18"/>
  <c r="U247" i="18"/>
  <c r="S247" i="18"/>
  <c r="Q247" i="18"/>
  <c r="O247" i="18"/>
  <c r="M247" i="18"/>
  <c r="W246" i="18"/>
  <c r="U246" i="18"/>
  <c r="S246" i="18"/>
  <c r="Q246" i="18"/>
  <c r="O246" i="18"/>
  <c r="M246" i="18"/>
  <c r="W245" i="18"/>
  <c r="U245" i="18"/>
  <c r="S245" i="18"/>
  <c r="Q245" i="18"/>
  <c r="O245" i="18"/>
  <c r="M245" i="18"/>
  <c r="W244" i="18"/>
  <c r="U244" i="18"/>
  <c r="S244" i="18"/>
  <c r="Q244" i="18"/>
  <c r="O244" i="18"/>
  <c r="M244" i="18"/>
  <c r="W243" i="18"/>
  <c r="U243" i="18"/>
  <c r="S243" i="18"/>
  <c r="Q243" i="18"/>
  <c r="O243" i="18"/>
  <c r="M243" i="18"/>
  <c r="W242" i="18"/>
  <c r="U242" i="18"/>
  <c r="S242" i="18"/>
  <c r="Q242" i="18"/>
  <c r="O242" i="18"/>
  <c r="M242" i="18"/>
  <c r="W241" i="18"/>
  <c r="U241" i="18"/>
  <c r="S241" i="18"/>
  <c r="Q241" i="18"/>
  <c r="O241" i="18"/>
  <c r="M241" i="18"/>
  <c r="W240" i="18"/>
  <c r="U240" i="18"/>
  <c r="S240" i="18"/>
  <c r="Q240" i="18"/>
  <c r="O240" i="18"/>
  <c r="M240" i="18"/>
  <c r="W239" i="18"/>
  <c r="U239" i="18"/>
  <c r="S239" i="18"/>
  <c r="Q239" i="18"/>
  <c r="O239" i="18"/>
  <c r="M239" i="18"/>
  <c r="W238" i="18"/>
  <c r="U238" i="18"/>
  <c r="S238" i="18"/>
  <c r="Q238" i="18"/>
  <c r="O238" i="18"/>
  <c r="M238" i="18"/>
  <c r="W237" i="18"/>
  <c r="U237" i="18"/>
  <c r="S237" i="18"/>
  <c r="Q237" i="18"/>
  <c r="O237" i="18"/>
  <c r="M237" i="18"/>
  <c r="W236" i="18"/>
  <c r="U236" i="18"/>
  <c r="S236" i="18"/>
  <c r="Q236" i="18"/>
  <c r="O236" i="18"/>
  <c r="M236" i="18"/>
  <c r="W235" i="18"/>
  <c r="U235" i="18"/>
  <c r="S235" i="18"/>
  <c r="Q235" i="18"/>
  <c r="O235" i="18"/>
  <c r="M235" i="18"/>
  <c r="W234" i="18"/>
  <c r="U234" i="18"/>
  <c r="S234" i="18"/>
  <c r="Q234" i="18"/>
  <c r="O234" i="18"/>
  <c r="M234" i="18"/>
  <c r="W233" i="18"/>
  <c r="U233" i="18"/>
  <c r="S233" i="18"/>
  <c r="Q233" i="18"/>
  <c r="O233" i="18"/>
  <c r="M233" i="18"/>
  <c r="W232" i="18"/>
  <c r="U232" i="18"/>
  <c r="S232" i="18"/>
  <c r="Q232" i="18"/>
  <c r="O232" i="18"/>
  <c r="M232" i="18"/>
  <c r="W231" i="18"/>
  <c r="U231" i="18"/>
  <c r="S231" i="18"/>
  <c r="Q231" i="18"/>
  <c r="O231" i="18"/>
  <c r="M231" i="18"/>
  <c r="W230" i="18"/>
  <c r="U230" i="18"/>
  <c r="S230" i="18"/>
  <c r="Q230" i="18"/>
  <c r="O230" i="18"/>
  <c r="M230" i="18"/>
  <c r="W229" i="18"/>
  <c r="U229" i="18"/>
  <c r="S229" i="18"/>
  <c r="Q229" i="18"/>
  <c r="O229" i="18"/>
  <c r="M229" i="18"/>
  <c r="W228" i="18"/>
  <c r="U228" i="18"/>
  <c r="S228" i="18"/>
  <c r="Q228" i="18"/>
  <c r="O228" i="18"/>
  <c r="M228" i="18"/>
  <c r="W227" i="18"/>
  <c r="U227" i="18"/>
  <c r="S227" i="18"/>
  <c r="Q227" i="18"/>
  <c r="O227" i="18"/>
  <c r="M227" i="18"/>
  <c r="W226" i="18"/>
  <c r="U226" i="18"/>
  <c r="S226" i="18"/>
  <c r="Q226" i="18"/>
  <c r="O226" i="18"/>
  <c r="M226" i="18"/>
  <c r="W225" i="18"/>
  <c r="U225" i="18"/>
  <c r="S225" i="18"/>
  <c r="Q225" i="18"/>
  <c r="O225" i="18"/>
  <c r="M225" i="18"/>
  <c r="W224" i="18"/>
  <c r="U224" i="18"/>
  <c r="S224" i="18"/>
  <c r="Q224" i="18"/>
  <c r="O224" i="18"/>
  <c r="M224" i="18"/>
  <c r="W223" i="18"/>
  <c r="U223" i="18"/>
  <c r="S223" i="18"/>
  <c r="Q223" i="18"/>
  <c r="O223" i="18"/>
  <c r="M223" i="18"/>
  <c r="W222" i="18"/>
  <c r="U222" i="18"/>
  <c r="S222" i="18"/>
  <c r="Q222" i="18"/>
  <c r="O222" i="18"/>
  <c r="M222" i="18"/>
  <c r="W221" i="18"/>
  <c r="U221" i="18"/>
  <c r="S221" i="18"/>
  <c r="Q221" i="18"/>
  <c r="O221" i="18"/>
  <c r="M221" i="18"/>
  <c r="W220" i="18"/>
  <c r="U220" i="18"/>
  <c r="S220" i="18"/>
  <c r="Q220" i="18"/>
  <c r="O220" i="18"/>
  <c r="M220" i="18"/>
  <c r="W219" i="18"/>
  <c r="U219" i="18"/>
  <c r="S219" i="18"/>
  <c r="Q219" i="18"/>
  <c r="O219" i="18"/>
  <c r="M219" i="18"/>
  <c r="W218" i="18"/>
  <c r="U218" i="18"/>
  <c r="S218" i="18"/>
  <c r="Q218" i="18"/>
  <c r="O218" i="18"/>
  <c r="M218" i="18"/>
  <c r="W217" i="18"/>
  <c r="U217" i="18"/>
  <c r="S217" i="18"/>
  <c r="Q217" i="18"/>
  <c r="O217" i="18"/>
  <c r="M217" i="18"/>
  <c r="W216" i="18"/>
  <c r="U216" i="18"/>
  <c r="S216" i="18"/>
  <c r="Q216" i="18"/>
  <c r="O216" i="18"/>
  <c r="M216" i="18"/>
  <c r="W215" i="18"/>
  <c r="U215" i="18"/>
  <c r="S215" i="18"/>
  <c r="Q215" i="18"/>
  <c r="O215" i="18"/>
  <c r="M215" i="18"/>
  <c r="W214" i="18"/>
  <c r="U214" i="18"/>
  <c r="S214" i="18"/>
  <c r="Q214" i="18"/>
  <c r="O214" i="18"/>
  <c r="M214" i="18"/>
  <c r="W213" i="18"/>
  <c r="U213" i="18"/>
  <c r="S213" i="18"/>
  <c r="Q213" i="18"/>
  <c r="O213" i="18"/>
  <c r="M213" i="18"/>
  <c r="W212" i="18"/>
  <c r="U212" i="18"/>
  <c r="S212" i="18"/>
  <c r="Q212" i="18"/>
  <c r="O212" i="18"/>
  <c r="M212" i="18"/>
  <c r="W211" i="18"/>
  <c r="U211" i="18"/>
  <c r="S211" i="18"/>
  <c r="Q211" i="18"/>
  <c r="O211" i="18"/>
  <c r="M211" i="18"/>
  <c r="W210" i="18"/>
  <c r="U210" i="18"/>
  <c r="S210" i="18"/>
  <c r="Q210" i="18"/>
  <c r="O210" i="18"/>
  <c r="M210" i="18"/>
  <c r="W209" i="18"/>
  <c r="U209" i="18"/>
  <c r="S209" i="18"/>
  <c r="Q209" i="18"/>
  <c r="O209" i="18"/>
  <c r="M209" i="18"/>
  <c r="W208" i="18"/>
  <c r="U208" i="18"/>
  <c r="S208" i="18"/>
  <c r="Q208" i="18"/>
  <c r="O208" i="18"/>
  <c r="M208" i="18"/>
  <c r="W207" i="18"/>
  <c r="U207" i="18"/>
  <c r="S207" i="18"/>
  <c r="Q207" i="18"/>
  <c r="O207" i="18"/>
  <c r="M207" i="18"/>
  <c r="W206" i="18"/>
  <c r="U206" i="18"/>
  <c r="S206" i="18"/>
  <c r="Q206" i="18"/>
  <c r="O206" i="18"/>
  <c r="M206" i="18"/>
  <c r="W205" i="18"/>
  <c r="U205" i="18"/>
  <c r="S205" i="18"/>
  <c r="Q205" i="18"/>
  <c r="O205" i="18"/>
  <c r="M205" i="18"/>
  <c r="W204" i="18"/>
  <c r="U204" i="18"/>
  <c r="S204" i="18"/>
  <c r="Q204" i="18"/>
  <c r="O204" i="18"/>
  <c r="M204" i="18"/>
  <c r="W203" i="18"/>
  <c r="U203" i="18"/>
  <c r="S203" i="18"/>
  <c r="Q203" i="18"/>
  <c r="O203" i="18"/>
  <c r="M203" i="18"/>
  <c r="W202" i="18"/>
  <c r="U202" i="18"/>
  <c r="S202" i="18"/>
  <c r="Q202" i="18"/>
  <c r="O202" i="18"/>
  <c r="M202" i="18"/>
  <c r="W201" i="18"/>
  <c r="U201" i="18"/>
  <c r="S201" i="18"/>
  <c r="Q201" i="18"/>
  <c r="O201" i="18"/>
  <c r="M201" i="18"/>
  <c r="W200" i="18"/>
  <c r="U200" i="18"/>
  <c r="S200" i="18"/>
  <c r="Q200" i="18"/>
  <c r="O200" i="18"/>
  <c r="M200" i="18"/>
  <c r="W199" i="18"/>
  <c r="U199" i="18"/>
  <c r="S199" i="18"/>
  <c r="Q199" i="18"/>
  <c r="O199" i="18"/>
  <c r="M199" i="18"/>
  <c r="W198" i="18"/>
  <c r="U198" i="18"/>
  <c r="S198" i="18"/>
  <c r="Q198" i="18"/>
  <c r="O198" i="18"/>
  <c r="M198" i="18"/>
  <c r="W197" i="18"/>
  <c r="U197" i="18"/>
  <c r="S197" i="18"/>
  <c r="Q197" i="18"/>
  <c r="O197" i="18"/>
  <c r="M197" i="18"/>
  <c r="W196" i="18"/>
  <c r="U196" i="18"/>
  <c r="S196" i="18"/>
  <c r="Q196" i="18"/>
  <c r="O196" i="18"/>
  <c r="M196" i="18"/>
  <c r="W195" i="18"/>
  <c r="U195" i="18"/>
  <c r="S195" i="18"/>
  <c r="Q195" i="18"/>
  <c r="O195" i="18"/>
  <c r="M195" i="18"/>
  <c r="W194" i="18"/>
  <c r="U194" i="18"/>
  <c r="S194" i="18"/>
  <c r="Q194" i="18"/>
  <c r="O194" i="18"/>
  <c r="M194" i="18"/>
  <c r="W193" i="18"/>
  <c r="U193" i="18"/>
  <c r="S193" i="18"/>
  <c r="Q193" i="18"/>
  <c r="O193" i="18"/>
  <c r="M193" i="18"/>
  <c r="W192" i="18"/>
  <c r="U192" i="18"/>
  <c r="S192" i="18"/>
  <c r="Q192" i="18"/>
  <c r="O192" i="18"/>
  <c r="M192" i="18"/>
  <c r="W191" i="18"/>
  <c r="U191" i="18"/>
  <c r="S191" i="18"/>
  <c r="Q191" i="18"/>
  <c r="O191" i="18"/>
  <c r="M191" i="18"/>
  <c r="W190" i="18"/>
  <c r="U190" i="18"/>
  <c r="S190" i="18"/>
  <c r="Q190" i="18"/>
  <c r="O190" i="18"/>
  <c r="M190" i="18"/>
  <c r="W189" i="18"/>
  <c r="U189" i="18"/>
  <c r="S189" i="18"/>
  <c r="Q189" i="18"/>
  <c r="O189" i="18"/>
  <c r="M189" i="18"/>
  <c r="W188" i="18"/>
  <c r="U188" i="18"/>
  <c r="S188" i="18"/>
  <c r="Q188" i="18"/>
  <c r="O188" i="18"/>
  <c r="M188" i="18"/>
  <c r="W187" i="18"/>
  <c r="U187" i="18"/>
  <c r="S187" i="18"/>
  <c r="Q187" i="18"/>
  <c r="O187" i="18"/>
  <c r="M187" i="18"/>
  <c r="W186" i="18"/>
  <c r="U186" i="18"/>
  <c r="S186" i="18"/>
  <c r="Q186" i="18"/>
  <c r="O186" i="18"/>
  <c r="M186" i="18"/>
  <c r="W185" i="18"/>
  <c r="U185" i="18"/>
  <c r="S185" i="18"/>
  <c r="Q185" i="18"/>
  <c r="O185" i="18"/>
  <c r="M185" i="18"/>
  <c r="W184" i="18"/>
  <c r="U184" i="18"/>
  <c r="S184" i="18"/>
  <c r="Q184" i="18"/>
  <c r="O184" i="18"/>
  <c r="M184" i="18"/>
  <c r="W183" i="18"/>
  <c r="U183" i="18"/>
  <c r="S183" i="18"/>
  <c r="Q183" i="18"/>
  <c r="O183" i="18"/>
  <c r="M183" i="18"/>
  <c r="W182" i="18"/>
  <c r="U182" i="18"/>
  <c r="S182" i="18"/>
  <c r="Q182" i="18"/>
  <c r="O182" i="18"/>
  <c r="M182" i="18"/>
  <c r="W181" i="18"/>
  <c r="U181" i="18"/>
  <c r="S181" i="18"/>
  <c r="Q181" i="18"/>
  <c r="O181" i="18"/>
  <c r="M181" i="18"/>
  <c r="W180" i="18"/>
  <c r="U180" i="18"/>
  <c r="S180" i="18"/>
  <c r="Q180" i="18"/>
  <c r="O180" i="18"/>
  <c r="M180" i="18"/>
  <c r="W179" i="18"/>
  <c r="U179" i="18"/>
  <c r="S179" i="18"/>
  <c r="Q179" i="18"/>
  <c r="O179" i="18"/>
  <c r="M179" i="18"/>
  <c r="W178" i="18"/>
  <c r="U178" i="18"/>
  <c r="S178" i="18"/>
  <c r="Q178" i="18"/>
  <c r="O178" i="18"/>
  <c r="M178" i="18"/>
  <c r="W177" i="18"/>
  <c r="U177" i="18"/>
  <c r="S177" i="18"/>
  <c r="Q177" i="18"/>
  <c r="O177" i="18"/>
  <c r="M177" i="18"/>
  <c r="W176" i="18"/>
  <c r="U176" i="18"/>
  <c r="S176" i="18"/>
  <c r="Q176" i="18"/>
  <c r="O176" i="18"/>
  <c r="M176" i="18"/>
  <c r="W175" i="18"/>
  <c r="U175" i="18"/>
  <c r="S175" i="18"/>
  <c r="Q175" i="18"/>
  <c r="O175" i="18"/>
  <c r="M175" i="18"/>
  <c r="W174" i="18"/>
  <c r="U174" i="18"/>
  <c r="S174" i="18"/>
  <c r="Q174" i="18"/>
  <c r="O174" i="18"/>
  <c r="M174" i="18"/>
  <c r="W173" i="18"/>
  <c r="U173" i="18"/>
  <c r="S173" i="18"/>
  <c r="Q173" i="18"/>
  <c r="O173" i="18"/>
  <c r="M173" i="18"/>
  <c r="W172" i="18"/>
  <c r="U172" i="18"/>
  <c r="S172" i="18"/>
  <c r="Q172" i="18"/>
  <c r="O172" i="18"/>
  <c r="M172" i="18"/>
  <c r="W171" i="18"/>
  <c r="U171" i="18"/>
  <c r="S171" i="18"/>
  <c r="Q171" i="18"/>
  <c r="O171" i="18"/>
  <c r="M171" i="18"/>
  <c r="W170" i="18"/>
  <c r="U170" i="18"/>
  <c r="S170" i="18"/>
  <c r="Q170" i="18"/>
  <c r="O170" i="18"/>
  <c r="M170" i="18"/>
  <c r="W169" i="18"/>
  <c r="U169" i="18"/>
  <c r="S169" i="18"/>
  <c r="Q169" i="18"/>
  <c r="O169" i="18"/>
  <c r="M169" i="18"/>
  <c r="W168" i="18"/>
  <c r="U168" i="18"/>
  <c r="S168" i="18"/>
  <c r="Q168" i="18"/>
  <c r="O168" i="18"/>
  <c r="M168" i="18"/>
  <c r="W167" i="18"/>
  <c r="U167" i="18"/>
  <c r="S167" i="18"/>
  <c r="Q167" i="18"/>
  <c r="O167" i="18"/>
  <c r="M167" i="18"/>
  <c r="W166" i="18"/>
  <c r="U166" i="18"/>
  <c r="S166" i="18"/>
  <c r="Q166" i="18"/>
  <c r="O166" i="18"/>
  <c r="M166" i="18"/>
  <c r="W165" i="18"/>
  <c r="U165" i="18"/>
  <c r="S165" i="18"/>
  <c r="Q165" i="18"/>
  <c r="O165" i="18"/>
  <c r="M165" i="18"/>
  <c r="W164" i="18"/>
  <c r="U164" i="18"/>
  <c r="S164" i="18"/>
  <c r="Q164" i="18"/>
  <c r="O164" i="18"/>
  <c r="M164" i="18"/>
  <c r="W163" i="18"/>
  <c r="U163" i="18"/>
  <c r="S163" i="18"/>
  <c r="Q163" i="18"/>
  <c r="O163" i="18"/>
  <c r="M163" i="18"/>
  <c r="W162" i="18"/>
  <c r="U162" i="18"/>
  <c r="S162" i="18"/>
  <c r="Q162" i="18"/>
  <c r="O162" i="18"/>
  <c r="M162" i="18"/>
  <c r="W161" i="18"/>
  <c r="U161" i="18"/>
  <c r="S161" i="18"/>
  <c r="Q161" i="18"/>
  <c r="O161" i="18"/>
  <c r="M161" i="18"/>
  <c r="W160" i="18"/>
  <c r="U160" i="18"/>
  <c r="S160" i="18"/>
  <c r="Q160" i="18"/>
  <c r="O160" i="18"/>
  <c r="M160" i="18"/>
  <c r="W159" i="18"/>
  <c r="U159" i="18"/>
  <c r="S159" i="18"/>
  <c r="Q159" i="18"/>
  <c r="O159" i="18"/>
  <c r="M159" i="18"/>
  <c r="W158" i="18"/>
  <c r="U158" i="18"/>
  <c r="S158" i="18"/>
  <c r="Q158" i="18"/>
  <c r="O158" i="18"/>
  <c r="M158" i="18"/>
  <c r="W157" i="18"/>
  <c r="U157" i="18"/>
  <c r="S157" i="18"/>
  <c r="Q157" i="18"/>
  <c r="O157" i="18"/>
  <c r="M157" i="18"/>
  <c r="W156" i="18"/>
  <c r="U156" i="18"/>
  <c r="S156" i="18"/>
  <c r="Q156" i="18"/>
  <c r="O156" i="18"/>
  <c r="M156" i="18"/>
  <c r="W155" i="18"/>
  <c r="U155" i="18"/>
  <c r="S155" i="18"/>
  <c r="Q155" i="18"/>
  <c r="O155" i="18"/>
  <c r="M155" i="18"/>
  <c r="W154" i="18"/>
  <c r="U154" i="18"/>
  <c r="S154" i="18"/>
  <c r="Q154" i="18"/>
  <c r="O154" i="18"/>
  <c r="M154" i="18"/>
  <c r="W153" i="18"/>
  <c r="U153" i="18"/>
  <c r="S153" i="18"/>
  <c r="Q153" i="18"/>
  <c r="O153" i="18"/>
  <c r="M153" i="18"/>
  <c r="W152" i="18"/>
  <c r="U152" i="18"/>
  <c r="S152" i="18"/>
  <c r="Q152" i="18"/>
  <c r="O152" i="18"/>
  <c r="M152" i="18"/>
  <c r="W151" i="18"/>
  <c r="U151" i="18"/>
  <c r="S151" i="18"/>
  <c r="Q151" i="18"/>
  <c r="O151" i="18"/>
  <c r="M151" i="18"/>
  <c r="W150" i="18"/>
  <c r="U150" i="18"/>
  <c r="S150" i="18"/>
  <c r="Q150" i="18"/>
  <c r="O150" i="18"/>
  <c r="M150" i="18"/>
  <c r="W149" i="18"/>
  <c r="U149" i="18"/>
  <c r="S149" i="18"/>
  <c r="Q149" i="18"/>
  <c r="O149" i="18"/>
  <c r="M149" i="18"/>
  <c r="W148" i="18"/>
  <c r="U148" i="18"/>
  <c r="S148" i="18"/>
  <c r="Q148" i="18"/>
  <c r="O148" i="18"/>
  <c r="M148" i="18"/>
  <c r="W147" i="18"/>
  <c r="U147" i="18"/>
  <c r="S147" i="18"/>
  <c r="Q147" i="18"/>
  <c r="O147" i="18"/>
  <c r="M147" i="18"/>
  <c r="W146" i="18"/>
  <c r="U146" i="18"/>
  <c r="S146" i="18"/>
  <c r="Q146" i="18"/>
  <c r="O146" i="18"/>
  <c r="M146" i="18"/>
  <c r="W145" i="18"/>
  <c r="U145" i="18"/>
  <c r="S145" i="18"/>
  <c r="Q145" i="18"/>
  <c r="O145" i="18"/>
  <c r="M145" i="18"/>
  <c r="W144" i="18"/>
  <c r="U144" i="18"/>
  <c r="S144" i="18"/>
  <c r="Q144" i="18"/>
  <c r="O144" i="18"/>
  <c r="M144" i="18"/>
  <c r="W143" i="18"/>
  <c r="U143" i="18"/>
  <c r="S143" i="18"/>
  <c r="Q143" i="18"/>
  <c r="O143" i="18"/>
  <c r="M143" i="18"/>
  <c r="W142" i="18"/>
  <c r="U142" i="18"/>
  <c r="S142" i="18"/>
  <c r="Q142" i="18"/>
  <c r="O142" i="18"/>
  <c r="M142" i="18"/>
  <c r="W141" i="18"/>
  <c r="U141" i="18"/>
  <c r="S141" i="18"/>
  <c r="Q141" i="18"/>
  <c r="O141" i="18"/>
  <c r="M141" i="18"/>
  <c r="W140" i="18"/>
  <c r="U140" i="18"/>
  <c r="S140" i="18"/>
  <c r="Q140" i="18"/>
  <c r="O140" i="18"/>
  <c r="M140" i="18"/>
  <c r="W139" i="18"/>
  <c r="U139" i="18"/>
  <c r="S139" i="18"/>
  <c r="Q139" i="18"/>
  <c r="O139" i="18"/>
  <c r="M139" i="18"/>
  <c r="W138" i="18"/>
  <c r="U138" i="18"/>
  <c r="S138" i="18"/>
  <c r="Q138" i="18"/>
  <c r="O138" i="18"/>
  <c r="M138" i="18"/>
  <c r="W137" i="18"/>
  <c r="U137" i="18"/>
  <c r="S137" i="18"/>
  <c r="Q137" i="18"/>
  <c r="O137" i="18"/>
  <c r="M137" i="18"/>
  <c r="W136" i="18"/>
  <c r="U136" i="18"/>
  <c r="S136" i="18"/>
  <c r="Q136" i="18"/>
  <c r="O136" i="18"/>
  <c r="M136" i="18"/>
  <c r="W135" i="18"/>
  <c r="U135" i="18"/>
  <c r="S135" i="18"/>
  <c r="Q135" i="18"/>
  <c r="O135" i="18"/>
  <c r="M135" i="18"/>
  <c r="W134" i="18"/>
  <c r="U134" i="18"/>
  <c r="S134" i="18"/>
  <c r="Q134" i="18"/>
  <c r="O134" i="18"/>
  <c r="M134" i="18"/>
  <c r="W133" i="18"/>
  <c r="U133" i="18"/>
  <c r="S133" i="18"/>
  <c r="Q133" i="18"/>
  <c r="O133" i="18"/>
  <c r="M133" i="18"/>
  <c r="W132" i="18"/>
  <c r="U132" i="18"/>
  <c r="S132" i="18"/>
  <c r="Q132" i="18"/>
  <c r="O132" i="18"/>
  <c r="M132" i="18"/>
  <c r="W131" i="18"/>
  <c r="U131" i="18"/>
  <c r="S131" i="18"/>
  <c r="Q131" i="18"/>
  <c r="O131" i="18"/>
  <c r="M131" i="18"/>
  <c r="W130" i="18"/>
  <c r="U130" i="18"/>
  <c r="S130" i="18"/>
  <c r="Q130" i="18"/>
  <c r="O130" i="18"/>
  <c r="M130" i="18"/>
  <c r="W129" i="18"/>
  <c r="U129" i="18"/>
  <c r="S129" i="18"/>
  <c r="Q129" i="18"/>
  <c r="O129" i="18"/>
  <c r="M129" i="18"/>
  <c r="W128" i="18"/>
  <c r="U128" i="18"/>
  <c r="S128" i="18"/>
  <c r="Q128" i="18"/>
  <c r="O128" i="18"/>
  <c r="M128" i="18"/>
  <c r="W127" i="18"/>
  <c r="U127" i="18"/>
  <c r="S127" i="18"/>
  <c r="Q127" i="18"/>
  <c r="O127" i="18"/>
  <c r="M127" i="18"/>
  <c r="W126" i="18"/>
  <c r="U126" i="18"/>
  <c r="S126" i="18"/>
  <c r="Q126" i="18"/>
  <c r="O126" i="18"/>
  <c r="M126" i="18"/>
  <c r="W125" i="18"/>
  <c r="U125" i="18"/>
  <c r="S125" i="18"/>
  <c r="Q125" i="18"/>
  <c r="O125" i="18"/>
  <c r="M125" i="18"/>
  <c r="W124" i="18"/>
  <c r="U124" i="18"/>
  <c r="S124" i="18"/>
  <c r="Q124" i="18"/>
  <c r="O124" i="18"/>
  <c r="M124" i="18"/>
  <c r="W123" i="18"/>
  <c r="U123" i="18"/>
  <c r="S123" i="18"/>
  <c r="Q123" i="18"/>
  <c r="O123" i="18"/>
  <c r="M123" i="18"/>
  <c r="W122" i="18"/>
  <c r="U122" i="18"/>
  <c r="S122" i="18"/>
  <c r="Q122" i="18"/>
  <c r="O122" i="18"/>
  <c r="M122" i="18"/>
  <c r="W121" i="18"/>
  <c r="U121" i="18"/>
  <c r="S121" i="18"/>
  <c r="Q121" i="18"/>
  <c r="O121" i="18"/>
  <c r="M121" i="18"/>
  <c r="W120" i="18"/>
  <c r="U120" i="18"/>
  <c r="S120" i="18"/>
  <c r="Q120" i="18"/>
  <c r="O120" i="18"/>
  <c r="M120" i="18"/>
  <c r="W119" i="18"/>
  <c r="U119" i="18"/>
  <c r="S119" i="18"/>
  <c r="Q119" i="18"/>
  <c r="O119" i="18"/>
  <c r="M119" i="18"/>
  <c r="W118" i="18"/>
  <c r="U118" i="18"/>
  <c r="S118" i="18"/>
  <c r="Q118" i="18"/>
  <c r="O118" i="18"/>
  <c r="M118" i="18"/>
  <c r="W117" i="18"/>
  <c r="U117" i="18"/>
  <c r="S117" i="18"/>
  <c r="Q117" i="18"/>
  <c r="O117" i="18"/>
  <c r="M117" i="18"/>
  <c r="W116" i="18"/>
  <c r="U116" i="18"/>
  <c r="S116" i="18"/>
  <c r="Q116" i="18"/>
  <c r="O116" i="18"/>
  <c r="M116" i="18"/>
  <c r="W115" i="18"/>
  <c r="U115" i="18"/>
  <c r="S115" i="18"/>
  <c r="Q115" i="18"/>
  <c r="O115" i="18"/>
  <c r="M115" i="18"/>
  <c r="W114" i="18"/>
  <c r="U114" i="18"/>
  <c r="S114" i="18"/>
  <c r="Q114" i="18"/>
  <c r="O114" i="18"/>
  <c r="M114" i="18"/>
  <c r="W113" i="18"/>
  <c r="U113" i="18"/>
  <c r="S113" i="18"/>
  <c r="Q113" i="18"/>
  <c r="O113" i="18"/>
  <c r="M113" i="18"/>
  <c r="W112" i="18"/>
  <c r="U112" i="18"/>
  <c r="S112" i="18"/>
  <c r="Q112" i="18"/>
  <c r="O112" i="18"/>
  <c r="M112" i="18"/>
  <c r="W111" i="18"/>
  <c r="U111" i="18"/>
  <c r="S111" i="18"/>
  <c r="Q111" i="18"/>
  <c r="O111" i="18"/>
  <c r="M111" i="18"/>
  <c r="W110" i="18"/>
  <c r="U110" i="18"/>
  <c r="S110" i="18"/>
  <c r="Q110" i="18"/>
  <c r="O110" i="18"/>
  <c r="M110" i="18"/>
  <c r="W109" i="18"/>
  <c r="U109" i="18"/>
  <c r="S109" i="18"/>
  <c r="Q109" i="18"/>
  <c r="O109" i="18"/>
  <c r="M109" i="18"/>
  <c r="W108" i="18"/>
  <c r="U108" i="18"/>
  <c r="S108" i="18"/>
  <c r="Q108" i="18"/>
  <c r="O108" i="18"/>
  <c r="M108" i="18"/>
  <c r="W107" i="18"/>
  <c r="U107" i="18"/>
  <c r="S107" i="18"/>
  <c r="Q107" i="18"/>
  <c r="O107" i="18"/>
  <c r="M107" i="18"/>
  <c r="W106" i="18"/>
  <c r="U106" i="18"/>
  <c r="S106" i="18"/>
  <c r="Q106" i="18"/>
  <c r="O106" i="18"/>
  <c r="M106" i="18"/>
  <c r="W105" i="18"/>
  <c r="U105" i="18"/>
  <c r="S105" i="18"/>
  <c r="Q105" i="18"/>
  <c r="O105" i="18"/>
  <c r="M105" i="18"/>
  <c r="W104" i="18"/>
  <c r="U104" i="18"/>
  <c r="S104" i="18"/>
  <c r="Q104" i="18"/>
  <c r="O104" i="18"/>
  <c r="M104" i="18"/>
  <c r="W103" i="18"/>
  <c r="U103" i="18"/>
  <c r="S103" i="18"/>
  <c r="Q103" i="18"/>
  <c r="O103" i="18"/>
  <c r="M103" i="18"/>
  <c r="W102" i="18"/>
  <c r="U102" i="18"/>
  <c r="S102" i="18"/>
  <c r="Q102" i="18"/>
  <c r="O102" i="18"/>
  <c r="M102" i="18"/>
  <c r="W101" i="18"/>
  <c r="U101" i="18"/>
  <c r="S101" i="18"/>
  <c r="Q101" i="18"/>
  <c r="O101" i="18"/>
  <c r="M101" i="18"/>
  <c r="W100" i="18"/>
  <c r="U100" i="18"/>
  <c r="S100" i="18"/>
  <c r="Q100" i="18"/>
  <c r="O100" i="18"/>
  <c r="M100" i="18"/>
  <c r="W99" i="18"/>
  <c r="U99" i="18"/>
  <c r="S99" i="18"/>
  <c r="Q99" i="18"/>
  <c r="O99" i="18"/>
  <c r="M99" i="18"/>
  <c r="W98" i="18"/>
  <c r="U98" i="18"/>
  <c r="S98" i="18"/>
  <c r="Q98" i="18"/>
  <c r="O98" i="18"/>
  <c r="M98" i="18"/>
  <c r="W97" i="18"/>
  <c r="U97" i="18"/>
  <c r="S97" i="18"/>
  <c r="Q97" i="18"/>
  <c r="O97" i="18"/>
  <c r="M97" i="18"/>
  <c r="W96" i="18"/>
  <c r="U96" i="18"/>
  <c r="S96" i="18"/>
  <c r="Q96" i="18"/>
  <c r="O96" i="18"/>
  <c r="M96" i="18"/>
  <c r="W95" i="18"/>
  <c r="U95" i="18"/>
  <c r="S95" i="18"/>
  <c r="Q95" i="18"/>
  <c r="O95" i="18"/>
  <c r="M95" i="18"/>
  <c r="W94" i="18"/>
  <c r="U94" i="18"/>
  <c r="S94" i="18"/>
  <c r="Q94" i="18"/>
  <c r="O94" i="18"/>
  <c r="M94" i="18"/>
  <c r="W93" i="18"/>
  <c r="U93" i="18"/>
  <c r="S93" i="18"/>
  <c r="Q93" i="18"/>
  <c r="O93" i="18"/>
  <c r="M93" i="18"/>
  <c r="W92" i="18"/>
  <c r="U92" i="18"/>
  <c r="S92" i="18"/>
  <c r="Q92" i="18"/>
  <c r="O92" i="18"/>
  <c r="M92" i="18"/>
  <c r="W91" i="18"/>
  <c r="U91" i="18"/>
  <c r="S91" i="18"/>
  <c r="Q91" i="18"/>
  <c r="O91" i="18"/>
  <c r="M91" i="18"/>
  <c r="W90" i="18"/>
  <c r="U90" i="18"/>
  <c r="S90" i="18"/>
  <c r="Q90" i="18"/>
  <c r="O90" i="18"/>
  <c r="M90" i="18"/>
  <c r="W89" i="18"/>
  <c r="U89" i="18"/>
  <c r="S89" i="18"/>
  <c r="Q89" i="18"/>
  <c r="O89" i="18"/>
  <c r="M89" i="18"/>
  <c r="W88" i="18"/>
  <c r="U88" i="18"/>
  <c r="S88" i="18"/>
  <c r="Q88" i="18"/>
  <c r="O88" i="18"/>
  <c r="M88" i="18"/>
  <c r="W87" i="18"/>
  <c r="U87" i="18"/>
  <c r="S87" i="18"/>
  <c r="Q87" i="18"/>
  <c r="O87" i="18"/>
  <c r="M87" i="18"/>
  <c r="W86" i="18"/>
  <c r="U86" i="18"/>
  <c r="S86" i="18"/>
  <c r="Q86" i="18"/>
  <c r="O86" i="18"/>
  <c r="M86" i="18"/>
  <c r="W85" i="18"/>
  <c r="U85" i="18"/>
  <c r="S85" i="18"/>
  <c r="Q85" i="18"/>
  <c r="O85" i="18"/>
  <c r="M85" i="18"/>
  <c r="W84" i="18"/>
  <c r="U84" i="18"/>
  <c r="S84" i="18"/>
  <c r="Q84" i="18"/>
  <c r="O84" i="18"/>
  <c r="M84" i="18"/>
  <c r="W83" i="18"/>
  <c r="U83" i="18"/>
  <c r="S83" i="18"/>
  <c r="Q83" i="18"/>
  <c r="O83" i="18"/>
  <c r="M83" i="18"/>
  <c r="W82" i="18"/>
  <c r="U82" i="18"/>
  <c r="S82" i="18"/>
  <c r="Q82" i="18"/>
  <c r="O82" i="18"/>
  <c r="M82" i="18"/>
  <c r="W81" i="18"/>
  <c r="U81" i="18"/>
  <c r="S81" i="18"/>
  <c r="Q81" i="18"/>
  <c r="O81" i="18"/>
  <c r="M81" i="18"/>
  <c r="W80" i="18"/>
  <c r="U80" i="18"/>
  <c r="S80" i="18"/>
  <c r="Q80" i="18"/>
  <c r="O80" i="18"/>
  <c r="M80" i="18"/>
  <c r="W79" i="18"/>
  <c r="U79" i="18"/>
  <c r="S79" i="18"/>
  <c r="Q79" i="18"/>
  <c r="O79" i="18"/>
  <c r="M79" i="18"/>
  <c r="W78" i="18"/>
  <c r="U78" i="18"/>
  <c r="S78" i="18"/>
  <c r="Q78" i="18"/>
  <c r="O78" i="18"/>
  <c r="M78" i="18"/>
  <c r="W77" i="18"/>
  <c r="U77" i="18"/>
  <c r="S77" i="18"/>
  <c r="Q77" i="18"/>
  <c r="O77" i="18"/>
  <c r="M77" i="18"/>
  <c r="W76" i="18"/>
  <c r="U76" i="18"/>
  <c r="S76" i="18"/>
  <c r="Q76" i="18"/>
  <c r="O76" i="18"/>
  <c r="M76" i="18"/>
  <c r="W75" i="18"/>
  <c r="U75" i="18"/>
  <c r="S75" i="18"/>
  <c r="Q75" i="18"/>
  <c r="O75" i="18"/>
  <c r="M75" i="18"/>
  <c r="W74" i="18"/>
  <c r="U74" i="18"/>
  <c r="S74" i="18"/>
  <c r="Q74" i="18"/>
  <c r="O74" i="18"/>
  <c r="M74" i="18"/>
  <c r="W73" i="18"/>
  <c r="U73" i="18"/>
  <c r="S73" i="18"/>
  <c r="Q73" i="18"/>
  <c r="O73" i="18"/>
  <c r="M73" i="18"/>
  <c r="W72" i="18"/>
  <c r="U72" i="18"/>
  <c r="S72" i="18"/>
  <c r="Q72" i="18"/>
  <c r="O72" i="18"/>
  <c r="M72" i="18"/>
  <c r="W71" i="18"/>
  <c r="U71" i="18"/>
  <c r="S71" i="18"/>
  <c r="Q71" i="18"/>
  <c r="O71" i="18"/>
  <c r="M71" i="18"/>
  <c r="W70" i="18"/>
  <c r="U70" i="18"/>
  <c r="S70" i="18"/>
  <c r="Q70" i="18"/>
  <c r="O70" i="18"/>
  <c r="M70" i="18"/>
  <c r="W69" i="18"/>
  <c r="U69" i="18"/>
  <c r="S69" i="18"/>
  <c r="Q69" i="18"/>
  <c r="O69" i="18"/>
  <c r="M69" i="18"/>
  <c r="W68" i="18"/>
  <c r="U68" i="18"/>
  <c r="S68" i="18"/>
  <c r="Q68" i="18"/>
  <c r="O68" i="18"/>
  <c r="M68" i="18"/>
  <c r="W67" i="18"/>
  <c r="U67" i="18"/>
  <c r="S67" i="18"/>
  <c r="Q67" i="18"/>
  <c r="O67" i="18"/>
  <c r="M67" i="18"/>
  <c r="W66" i="18"/>
  <c r="U66" i="18"/>
  <c r="S66" i="18"/>
  <c r="Q66" i="18"/>
  <c r="O66" i="18"/>
  <c r="M66" i="18"/>
  <c r="W65" i="18"/>
  <c r="U65" i="18"/>
  <c r="S65" i="18"/>
  <c r="Q65" i="18"/>
  <c r="O65" i="18"/>
  <c r="M65" i="18"/>
  <c r="W64" i="18"/>
  <c r="U64" i="18"/>
  <c r="S64" i="18"/>
  <c r="Q64" i="18"/>
  <c r="O64" i="18"/>
  <c r="M64" i="18"/>
  <c r="W63" i="18"/>
  <c r="U63" i="18"/>
  <c r="S63" i="18"/>
  <c r="Q63" i="18"/>
  <c r="O63" i="18"/>
  <c r="M63" i="18"/>
  <c r="W62" i="18"/>
  <c r="U62" i="18"/>
  <c r="S62" i="18"/>
  <c r="Q62" i="18"/>
  <c r="O62" i="18"/>
  <c r="M62" i="18"/>
  <c r="W61" i="18"/>
  <c r="U61" i="18"/>
  <c r="S61" i="18"/>
  <c r="Q61" i="18"/>
  <c r="O61" i="18"/>
  <c r="M61" i="18"/>
  <c r="W60" i="18"/>
  <c r="U60" i="18"/>
  <c r="S60" i="18"/>
  <c r="Q60" i="18"/>
  <c r="O60" i="18"/>
  <c r="M60" i="18"/>
  <c r="W59" i="18"/>
  <c r="U59" i="18"/>
  <c r="S59" i="18"/>
  <c r="Q59" i="18"/>
  <c r="O59" i="18"/>
  <c r="M59" i="18"/>
  <c r="W58" i="18"/>
  <c r="U58" i="18"/>
  <c r="S58" i="18"/>
  <c r="Q58" i="18"/>
  <c r="O58" i="18"/>
  <c r="M58" i="18"/>
  <c r="W57" i="18"/>
  <c r="U57" i="18"/>
  <c r="S57" i="18"/>
  <c r="Q57" i="18"/>
  <c r="O57" i="18"/>
  <c r="M57" i="18"/>
  <c r="W56" i="18"/>
  <c r="U56" i="18"/>
  <c r="S56" i="18"/>
  <c r="Q56" i="18"/>
  <c r="O56" i="18"/>
  <c r="M56" i="18"/>
  <c r="W55" i="18"/>
  <c r="U55" i="18"/>
  <c r="S55" i="18"/>
  <c r="Q55" i="18"/>
  <c r="O55" i="18"/>
  <c r="M55" i="18"/>
  <c r="W54" i="18"/>
  <c r="U54" i="18"/>
  <c r="S54" i="18"/>
  <c r="Q54" i="18"/>
  <c r="O54" i="18"/>
  <c r="M54" i="18"/>
  <c r="W53" i="18"/>
  <c r="U53" i="18"/>
  <c r="S53" i="18"/>
  <c r="Q53" i="18"/>
  <c r="O53" i="18"/>
  <c r="M53" i="18"/>
  <c r="W52" i="18"/>
  <c r="U52" i="18"/>
  <c r="S52" i="18"/>
  <c r="Q52" i="18"/>
  <c r="O52" i="18"/>
  <c r="M52" i="18"/>
  <c r="W51" i="18"/>
  <c r="U51" i="18"/>
  <c r="S51" i="18"/>
  <c r="Q51" i="18"/>
  <c r="O51" i="18"/>
  <c r="M51" i="18"/>
  <c r="W50" i="18"/>
  <c r="U50" i="18"/>
  <c r="S50" i="18"/>
  <c r="Q50" i="18"/>
  <c r="O50" i="18"/>
  <c r="M50" i="18"/>
  <c r="W49" i="18"/>
  <c r="U49" i="18"/>
  <c r="S49" i="18"/>
  <c r="Q49" i="18"/>
  <c r="O49" i="18"/>
  <c r="M49" i="18"/>
  <c r="W48" i="18"/>
  <c r="U48" i="18"/>
  <c r="S48" i="18"/>
  <c r="Q48" i="18"/>
  <c r="O48" i="18"/>
  <c r="M48" i="18"/>
  <c r="W47" i="18"/>
  <c r="U47" i="18"/>
  <c r="S47" i="18"/>
  <c r="Q47" i="18"/>
  <c r="O47" i="18"/>
  <c r="M47" i="18"/>
  <c r="W46" i="18"/>
  <c r="U46" i="18"/>
  <c r="S46" i="18"/>
  <c r="Q46" i="18"/>
  <c r="O46" i="18"/>
  <c r="M46" i="18"/>
  <c r="W45" i="18"/>
  <c r="U45" i="18"/>
  <c r="S45" i="18"/>
  <c r="Q45" i="18"/>
  <c r="O45" i="18"/>
  <c r="M45" i="18"/>
  <c r="W44" i="18"/>
  <c r="U44" i="18"/>
  <c r="S44" i="18"/>
  <c r="Q44" i="18"/>
  <c r="O44" i="18"/>
  <c r="M44" i="18"/>
  <c r="W43" i="18"/>
  <c r="U43" i="18"/>
  <c r="S43" i="18"/>
  <c r="Q43" i="18"/>
  <c r="O43" i="18"/>
  <c r="M43" i="18"/>
  <c r="W42" i="18"/>
  <c r="U42" i="18"/>
  <c r="S42" i="18"/>
  <c r="Q42" i="18"/>
  <c r="O42" i="18"/>
  <c r="M42" i="18"/>
  <c r="W41" i="18"/>
  <c r="U41" i="18"/>
  <c r="S41" i="18"/>
  <c r="Q41" i="18"/>
  <c r="O41" i="18"/>
  <c r="M41" i="18"/>
  <c r="W40" i="18"/>
  <c r="U40" i="18"/>
  <c r="S40" i="18"/>
  <c r="Q40" i="18"/>
  <c r="O40" i="18"/>
  <c r="M40" i="18"/>
  <c r="W39" i="18"/>
  <c r="U39" i="18"/>
  <c r="S39" i="18"/>
  <c r="Q39" i="18"/>
  <c r="O39" i="18"/>
  <c r="M39" i="18"/>
  <c r="W38" i="18"/>
  <c r="U38" i="18"/>
  <c r="S38" i="18"/>
  <c r="Q38" i="18"/>
  <c r="O38" i="18"/>
  <c r="M38" i="18"/>
  <c r="W37" i="18"/>
  <c r="U37" i="18"/>
  <c r="S37" i="18"/>
  <c r="Q37" i="18"/>
  <c r="O37" i="18"/>
  <c r="M37" i="18"/>
  <c r="W36" i="18"/>
  <c r="U36" i="18"/>
  <c r="S36" i="18"/>
  <c r="Q36" i="18"/>
  <c r="O36" i="18"/>
  <c r="M36" i="18"/>
  <c r="W35" i="18"/>
  <c r="U35" i="18"/>
  <c r="S35" i="18"/>
  <c r="Q35" i="18"/>
  <c r="O35" i="18"/>
  <c r="M35" i="18"/>
  <c r="W34" i="18"/>
  <c r="U34" i="18"/>
  <c r="S34" i="18"/>
  <c r="Q34" i="18"/>
  <c r="O34" i="18"/>
  <c r="M34" i="18"/>
  <c r="W33" i="18"/>
  <c r="U33" i="18"/>
  <c r="S33" i="18"/>
  <c r="Q33" i="18"/>
  <c r="O33" i="18"/>
  <c r="M33" i="18"/>
  <c r="W32" i="18"/>
  <c r="U32" i="18"/>
  <c r="S32" i="18"/>
  <c r="Q32" i="18"/>
  <c r="O32" i="18"/>
  <c r="M32" i="18"/>
  <c r="W31" i="18"/>
  <c r="U31" i="18"/>
  <c r="S31" i="18"/>
  <c r="Q31" i="18"/>
  <c r="O31" i="18"/>
  <c r="M31" i="18"/>
  <c r="W30" i="18"/>
  <c r="U30" i="18"/>
  <c r="S30" i="18"/>
  <c r="Q30" i="18"/>
  <c r="O30" i="18"/>
  <c r="M30" i="18"/>
  <c r="W29" i="18"/>
  <c r="U29" i="18"/>
  <c r="S29" i="18"/>
  <c r="Q29" i="18"/>
  <c r="O29" i="18"/>
  <c r="M29" i="18"/>
  <c r="W28" i="18"/>
  <c r="U28" i="18"/>
  <c r="S28" i="18"/>
  <c r="Q28" i="18"/>
  <c r="O28" i="18"/>
  <c r="M28" i="18"/>
  <c r="W27" i="18"/>
  <c r="U27" i="18"/>
  <c r="S27" i="18"/>
  <c r="Q27" i="18"/>
  <c r="O27" i="18"/>
  <c r="M27" i="18"/>
  <c r="W26" i="18"/>
  <c r="U26" i="18"/>
  <c r="S26" i="18"/>
  <c r="Q26" i="18"/>
  <c r="O26" i="18"/>
  <c r="M26" i="18"/>
  <c r="W25" i="18"/>
  <c r="U25" i="18"/>
  <c r="S25" i="18"/>
  <c r="Q25" i="18"/>
  <c r="O25" i="18"/>
  <c r="M25" i="18"/>
  <c r="W24" i="18"/>
  <c r="U24" i="18"/>
  <c r="S24" i="18"/>
  <c r="Q24" i="18"/>
  <c r="O24" i="18"/>
  <c r="M24" i="18"/>
  <c r="W23" i="18"/>
  <c r="U23" i="18"/>
  <c r="S23" i="18"/>
  <c r="Q23" i="18"/>
  <c r="O23" i="18"/>
  <c r="M23" i="18"/>
  <c r="W22" i="18"/>
  <c r="S22" i="18"/>
  <c r="Q22" i="18"/>
  <c r="O22" i="18"/>
  <c r="M22" i="18"/>
  <c r="W21" i="18"/>
  <c r="U21" i="18"/>
  <c r="S21" i="18"/>
  <c r="Q21" i="18"/>
  <c r="O21" i="18"/>
  <c r="M21" i="18"/>
  <c r="W20" i="18"/>
  <c r="S20" i="18"/>
  <c r="Q20" i="18"/>
  <c r="O20" i="18"/>
  <c r="M20" i="18"/>
  <c r="W19" i="18"/>
  <c r="U19" i="18"/>
  <c r="S19" i="18"/>
  <c r="Q19" i="18"/>
  <c r="O19" i="18"/>
  <c r="M19" i="18"/>
  <c r="W18" i="18"/>
  <c r="U18" i="18"/>
  <c r="S18" i="18"/>
  <c r="Q18" i="18"/>
  <c r="O18" i="18"/>
  <c r="M18" i="18"/>
  <c r="W17" i="18"/>
  <c r="U17" i="18"/>
  <c r="S17" i="18"/>
  <c r="Q17" i="18"/>
  <c r="O17" i="18"/>
  <c r="M17" i="18"/>
  <c r="W16" i="18"/>
  <c r="S16" i="18"/>
  <c r="Q16" i="18"/>
  <c r="O16" i="18"/>
  <c r="M16" i="18"/>
  <c r="W15" i="18"/>
  <c r="U15" i="18"/>
  <c r="S15" i="18"/>
  <c r="Q15" i="18"/>
  <c r="O15" i="18"/>
  <c r="M15" i="18"/>
  <c r="W14" i="18"/>
  <c r="S14" i="18"/>
  <c r="Q14" i="18"/>
  <c r="O14" i="18"/>
  <c r="M14" i="18"/>
  <c r="W13" i="18"/>
  <c r="U13" i="18"/>
  <c r="S13" i="18"/>
  <c r="Q13" i="18"/>
  <c r="O13" i="18"/>
  <c r="M13" i="18"/>
  <c r="W12" i="18"/>
  <c r="U12" i="18"/>
  <c r="S12" i="18"/>
  <c r="Q12" i="18"/>
  <c r="O12" i="18"/>
  <c r="M12" i="18"/>
  <c r="W11" i="18"/>
  <c r="S11" i="18"/>
  <c r="Q11" i="18"/>
  <c r="O11" i="18"/>
  <c r="M11" i="18"/>
  <c r="W10" i="18"/>
  <c r="U10" i="18"/>
  <c r="S10" i="18"/>
  <c r="Q10" i="18"/>
  <c r="O10" i="18"/>
  <c r="M10" i="18"/>
  <c r="W9" i="18"/>
  <c r="U9" i="18"/>
  <c r="S9" i="18"/>
  <c r="Q9" i="18"/>
  <c r="O9" i="18"/>
  <c r="M9" i="18"/>
  <c r="W8" i="18"/>
  <c r="U8" i="18"/>
  <c r="S8" i="18"/>
  <c r="Q8" i="18"/>
  <c r="O8" i="18"/>
  <c r="M8" i="18"/>
  <c r="W7" i="18"/>
  <c r="U7" i="18"/>
  <c r="S7" i="18"/>
  <c r="Q7" i="18"/>
  <c r="O7" i="18"/>
  <c r="M7" i="18"/>
  <c r="W6" i="18"/>
  <c r="U6" i="18"/>
  <c r="S6" i="18"/>
  <c r="Q6" i="18"/>
  <c r="O6" i="18"/>
  <c r="M6" i="18"/>
  <c r="W5" i="18"/>
  <c r="U5" i="18"/>
  <c r="S5" i="18"/>
  <c r="Q5" i="18"/>
  <c r="O5" i="18"/>
  <c r="M5" i="18"/>
  <c r="W4" i="18"/>
  <c r="U4" i="18"/>
  <c r="S4" i="18"/>
  <c r="Q4" i="18"/>
  <c r="O4" i="18"/>
  <c r="M4" i="18"/>
  <c r="W3" i="18"/>
  <c r="U3" i="18"/>
  <c r="S3" i="18"/>
  <c r="Q3" i="18"/>
  <c r="O3" i="18"/>
  <c r="M3" i="18"/>
  <c r="U6" i="2" l="1"/>
  <c r="U13" i="2"/>
  <c r="U15" i="2"/>
  <c r="U3" i="2"/>
  <c r="U14" i="2"/>
  <c r="U7" i="2"/>
  <c r="U9" i="2"/>
  <c r="U10" i="2"/>
  <c r="U12" i="2"/>
  <c r="U8" i="2"/>
  <c r="U5" i="2"/>
  <c r="U4" i="2"/>
  <c r="U11" i="2"/>
  <c r="M320" i="18"/>
  <c r="M319" i="18"/>
  <c r="N84" i="18" s="1"/>
  <c r="O320" i="18"/>
  <c r="O319" i="18"/>
  <c r="U320" i="18"/>
  <c r="V242" i="18" s="1"/>
  <c r="U319" i="18"/>
  <c r="Q319" i="18"/>
  <c r="R123" i="18" s="1"/>
  <c r="Q320" i="18"/>
  <c r="W320" i="18"/>
  <c r="W319" i="18"/>
  <c r="S319" i="18"/>
  <c r="T45" i="18" s="1"/>
  <c r="S320" i="18"/>
  <c r="R89" i="18"/>
  <c r="N99" i="18"/>
  <c r="T207" i="18"/>
  <c r="R240" i="18"/>
  <c r="N214" i="18"/>
  <c r="R263" i="18"/>
  <c r="R230" i="18"/>
  <c r="N300" i="18"/>
  <c r="N276" i="18"/>
  <c r="N299" i="18"/>
  <c r="N311" i="18"/>
  <c r="N315" i="18"/>
  <c r="N316" i="18"/>
  <c r="N280" i="18"/>
  <c r="N317" i="18"/>
  <c r="V313" i="18" l="1"/>
  <c r="V209" i="18"/>
  <c r="R96" i="18"/>
  <c r="R238" i="18"/>
  <c r="R135" i="18"/>
  <c r="V276" i="18"/>
  <c r="V204" i="18"/>
  <c r="R182" i="18"/>
  <c r="R316" i="18"/>
  <c r="R254" i="18"/>
  <c r="R209" i="18"/>
  <c r="R292" i="18"/>
  <c r="R253" i="18"/>
  <c r="R169" i="18"/>
  <c r="R142" i="18"/>
  <c r="R268" i="18"/>
  <c r="V99" i="18"/>
  <c r="R105" i="18"/>
  <c r="Q324" i="18"/>
  <c r="R283" i="18"/>
  <c r="T247" i="18"/>
  <c r="R236" i="18"/>
  <c r="V143" i="18"/>
  <c r="R149" i="18"/>
  <c r="V18" i="18"/>
  <c r="T301" i="18"/>
  <c r="R208" i="18"/>
  <c r="R170" i="18"/>
  <c r="T124" i="18"/>
  <c r="P85" i="18"/>
  <c r="P14" i="18"/>
  <c r="P131" i="18"/>
  <c r="P87" i="18"/>
  <c r="P90" i="18"/>
  <c r="P119" i="18"/>
  <c r="P156" i="18"/>
  <c r="P107" i="18"/>
  <c r="P162" i="18"/>
  <c r="P191" i="18"/>
  <c r="P101" i="18"/>
  <c r="P174" i="18"/>
  <c r="P141" i="18"/>
  <c r="P211" i="18"/>
  <c r="P239" i="18"/>
  <c r="P192" i="18"/>
  <c r="P313" i="18"/>
  <c r="P307" i="18"/>
  <c r="P179" i="18"/>
  <c r="P137" i="18"/>
  <c r="P218" i="18"/>
  <c r="P94" i="18"/>
  <c r="P155" i="18"/>
  <c r="P115" i="18"/>
  <c r="P108" i="18"/>
  <c r="P219" i="18"/>
  <c r="P180" i="18"/>
  <c r="P46" i="18"/>
  <c r="P20" i="18"/>
  <c r="P99" i="18"/>
  <c r="P135" i="18"/>
  <c r="P95" i="18"/>
  <c r="P195" i="18"/>
  <c r="P149" i="18"/>
  <c r="P178" i="18"/>
  <c r="P196" i="18"/>
  <c r="P232" i="18"/>
  <c r="P212" i="18"/>
  <c r="P244" i="18"/>
  <c r="P278" i="18"/>
  <c r="P305" i="18"/>
  <c r="P282" i="18"/>
  <c r="P306" i="18"/>
  <c r="P251" i="18"/>
  <c r="P302" i="18"/>
  <c r="P34" i="18"/>
  <c r="P144" i="18"/>
  <c r="P133" i="18"/>
  <c r="P164" i="18"/>
  <c r="P104" i="18"/>
  <c r="P139" i="18"/>
  <c r="P103" i="18"/>
  <c r="P128" i="18"/>
  <c r="P167" i="18"/>
  <c r="P153" i="18"/>
  <c r="P109" i="18"/>
  <c r="P188" i="18"/>
  <c r="P227" i="18"/>
  <c r="P184" i="18"/>
  <c r="P261" i="18"/>
  <c r="P256" i="18"/>
  <c r="P262" i="18"/>
  <c r="P310" i="18"/>
  <c r="P314" i="18"/>
  <c r="P50" i="18"/>
  <c r="P136" i="18"/>
  <c r="P170" i="18"/>
  <c r="P121" i="18"/>
  <c r="P129" i="18"/>
  <c r="P186" i="18"/>
  <c r="P157" i="18"/>
  <c r="P222" i="18"/>
  <c r="P243" i="18"/>
  <c r="P204" i="18"/>
  <c r="P234" i="18"/>
  <c r="P220" i="18"/>
  <c r="P200" i="18"/>
  <c r="P259" i="18"/>
  <c r="P247" i="18"/>
  <c r="P311" i="18"/>
  <c r="P91" i="18"/>
  <c r="P145" i="18"/>
  <c r="P160" i="18"/>
  <c r="Y160" i="18" s="1"/>
  <c r="P236" i="18"/>
  <c r="P291" i="18"/>
  <c r="P41" i="18"/>
  <c r="P30" i="18"/>
  <c r="P66" i="18"/>
  <c r="P151" i="18"/>
  <c r="P79" i="18"/>
  <c r="P140" i="18"/>
  <c r="P83" i="18"/>
  <c r="P124" i="18"/>
  <c r="P207" i="18"/>
  <c r="P117" i="18"/>
  <c r="P190" i="18"/>
  <c r="P223" i="18"/>
  <c r="P176" i="18"/>
  <c r="P208" i="18"/>
  <c r="P238" i="18"/>
  <c r="P248" i="18"/>
  <c r="P273" i="18"/>
  <c r="P240" i="18"/>
  <c r="P289" i="18"/>
  <c r="P270" i="18"/>
  <c r="P274" i="18"/>
  <c r="P297" i="18"/>
  <c r="P290" i="18"/>
  <c r="P295" i="18"/>
  <c r="P74" i="18"/>
  <c r="P105" i="18"/>
  <c r="P125" i="18"/>
  <c r="P268" i="18"/>
  <c r="P168" i="18"/>
  <c r="P202" i="18"/>
  <c r="P206" i="18"/>
  <c r="P194" i="18"/>
  <c r="P228" i="18"/>
  <c r="X318" i="18"/>
  <c r="X239" i="18"/>
  <c r="X211" i="18"/>
  <c r="X266" i="18"/>
  <c r="X286" i="18"/>
  <c r="X242" i="18"/>
  <c r="P216" i="18"/>
  <c r="P183" i="18"/>
  <c r="P260" i="18"/>
  <c r="T166" i="18"/>
  <c r="T277" i="18"/>
  <c r="T141" i="18"/>
  <c r="P123" i="18"/>
  <c r="P281" i="18"/>
  <c r="P120" i="18"/>
  <c r="T232" i="18"/>
  <c r="P113" i="18"/>
  <c r="T240" i="18"/>
  <c r="P172" i="18"/>
  <c r="P318" i="18"/>
  <c r="P255" i="18"/>
  <c r="P224" i="18"/>
  <c r="X184" i="18"/>
  <c r="T149" i="18"/>
  <c r="T238" i="18"/>
  <c r="T314" i="18"/>
  <c r="P303" i="18"/>
  <c r="P152" i="18"/>
  <c r="P5" i="18"/>
  <c r="P266" i="18"/>
  <c r="P252" i="18"/>
  <c r="P315" i="18"/>
  <c r="T79" i="18"/>
  <c r="T274" i="18"/>
  <c r="T315" i="18"/>
  <c r="T309" i="18"/>
  <c r="T273" i="18"/>
  <c r="P298" i="18"/>
  <c r="T305" i="18"/>
  <c r="P294" i="18"/>
  <c r="P272" i="18"/>
  <c r="T243" i="18"/>
  <c r="T298" i="18"/>
  <c r="P286" i="18"/>
  <c r="X248" i="18"/>
  <c r="T222" i="18"/>
  <c r="T129" i="18"/>
  <c r="P112" i="18"/>
  <c r="P38" i="18"/>
  <c r="N313" i="18"/>
  <c r="R222" i="18"/>
  <c r="T182" i="18"/>
  <c r="R138" i="18"/>
  <c r="R141" i="18"/>
  <c r="R317" i="18"/>
  <c r="T291" i="18"/>
  <c r="N297" i="18"/>
  <c r="T204" i="18"/>
  <c r="R210" i="18"/>
  <c r="R178" i="18"/>
  <c r="R166" i="18"/>
  <c r="T218" i="18"/>
  <c r="T101" i="18"/>
  <c r="R130" i="18"/>
  <c r="T143" i="18"/>
  <c r="R137" i="18"/>
  <c r="R114" i="18"/>
  <c r="R93" i="18"/>
  <c r="R79" i="18"/>
  <c r="N312" i="18"/>
  <c r="R312" i="18"/>
  <c r="T310" i="18"/>
  <c r="R313" i="18"/>
  <c r="R304" i="18"/>
  <c r="T266" i="18"/>
  <c r="R296" i="18"/>
  <c r="N287" i="18"/>
  <c r="T248" i="18"/>
  <c r="N226" i="18"/>
  <c r="T261" i="18"/>
  <c r="T255" i="18"/>
  <c r="R202" i="18"/>
  <c r="N222" i="18"/>
  <c r="T188" i="18"/>
  <c r="R245" i="18"/>
  <c r="R206" i="18"/>
  <c r="T192" i="18"/>
  <c r="R200" i="18"/>
  <c r="R159" i="18"/>
  <c r="N123" i="18"/>
  <c r="T157" i="18"/>
  <c r="R162" i="18"/>
  <c r="T178" i="18"/>
  <c r="T133" i="18"/>
  <c r="R172" i="18"/>
  <c r="T104" i="18"/>
  <c r="R133" i="18"/>
  <c r="T109" i="18"/>
  <c r="R110" i="18"/>
  <c r="N95" i="18"/>
  <c r="R47" i="18"/>
  <c r="N307" i="18"/>
  <c r="T239" i="18"/>
  <c r="R197" i="18"/>
  <c r="T121" i="18"/>
  <c r="T33" i="18"/>
  <c r="N293" i="18"/>
  <c r="T311" i="18"/>
  <c r="N308" i="18"/>
  <c r="Y308" i="18" s="1"/>
  <c r="R308" i="18"/>
  <c r="R299" i="18"/>
  <c r="R264" i="18"/>
  <c r="T295" i="18"/>
  <c r="R291" i="18"/>
  <c r="N268" i="18"/>
  <c r="T286" i="18"/>
  <c r="R270" i="18"/>
  <c r="T216" i="18"/>
  <c r="N238" i="18"/>
  <c r="N254" i="18"/>
  <c r="T272" i="18"/>
  <c r="T236" i="18"/>
  <c r="R186" i="18"/>
  <c r="R241" i="18"/>
  <c r="N204" i="18"/>
  <c r="R190" i="18"/>
  <c r="R192" i="18"/>
  <c r="R111" i="18"/>
  <c r="R155" i="18"/>
  <c r="N188" i="18"/>
  <c r="N160" i="18"/>
  <c r="N115" i="18"/>
  <c r="T206" i="18"/>
  <c r="T168" i="18"/>
  <c r="R160" i="18"/>
  <c r="R101" i="18"/>
  <c r="R161" i="18"/>
  <c r="N130" i="18"/>
  <c r="T108" i="18"/>
  <c r="T140" i="18"/>
  <c r="R109" i="18"/>
  <c r="R40" i="18"/>
  <c r="R24" i="18"/>
  <c r="R43" i="18"/>
  <c r="N22" i="18"/>
  <c r="R272" i="18"/>
  <c r="R242" i="18"/>
  <c r="T224" i="18"/>
  <c r="N178" i="18"/>
  <c r="R164" i="18"/>
  <c r="R81" i="18"/>
  <c r="T285" i="18"/>
  <c r="N284" i="18"/>
  <c r="R214" i="18"/>
  <c r="R250" i="18"/>
  <c r="R234" i="18"/>
  <c r="N198" i="18"/>
  <c r="R213" i="18"/>
  <c r="R198" i="18"/>
  <c r="N229" i="18"/>
  <c r="T196" i="18"/>
  <c r="T242" i="18"/>
  <c r="R220" i="18"/>
  <c r="R188" i="18"/>
  <c r="N155" i="18"/>
  <c r="T183" i="18"/>
  <c r="R185" i="18"/>
  <c r="T153" i="18"/>
  <c r="T105" i="18"/>
  <c r="T202" i="18"/>
  <c r="N127" i="18"/>
  <c r="R154" i="18"/>
  <c r="T120" i="18"/>
  <c r="T163" i="18"/>
  <c r="R97" i="18"/>
  <c r="N158" i="18"/>
  <c r="R126" i="18"/>
  <c r="R36" i="18"/>
  <c r="T49" i="18"/>
  <c r="R18" i="18"/>
  <c r="R31" i="18"/>
  <c r="R229" i="18"/>
  <c r="T167" i="18"/>
  <c r="R147" i="18"/>
  <c r="T83" i="18"/>
  <c r="N296" i="18"/>
  <c r="N303" i="18"/>
  <c r="R226" i="18"/>
  <c r="T152" i="18"/>
  <c r="T290" i="18"/>
  <c r="T307" i="18"/>
  <c r="T293" i="18"/>
  <c r="T262" i="18"/>
  <c r="N263" i="18"/>
  <c r="T306" i="18"/>
  <c r="N288" i="18"/>
  <c r="R309" i="18"/>
  <c r="N305" i="18"/>
  <c r="N291" i="18"/>
  <c r="T317" i="18"/>
  <c r="R293" i="18"/>
  <c r="R315" i="18"/>
  <c r="N283" i="18"/>
  <c r="R258" i="18"/>
  <c r="T252" i="18"/>
  <c r="N270" i="18"/>
  <c r="R249" i="18"/>
  <c r="T260" i="18"/>
  <c r="N245" i="18"/>
  <c r="T211" i="18"/>
  <c r="N182" i="18"/>
  <c r="R225" i="18"/>
  <c r="T227" i="18"/>
  <c r="R194" i="18"/>
  <c r="N218" i="18"/>
  <c r="N186" i="18"/>
  <c r="R180" i="18"/>
  <c r="R143" i="18"/>
  <c r="N151" i="18"/>
  <c r="R181" i="18"/>
  <c r="R103" i="18"/>
  <c r="Y103" i="18" s="1"/>
  <c r="T164" i="18"/>
  <c r="T117" i="18"/>
  <c r="N153" i="18"/>
  <c r="R117" i="18"/>
  <c r="T159" i="18"/>
  <c r="R122" i="18"/>
  <c r="R92" i="18"/>
  <c r="R157" i="18"/>
  <c r="R125" i="18"/>
  <c r="T15" i="18"/>
  <c r="R12" i="18"/>
  <c r="T180" i="18"/>
  <c r="T160" i="18"/>
  <c r="R127" i="18"/>
  <c r="R139" i="18"/>
  <c r="N111" i="18"/>
  <c r="N92" i="18"/>
  <c r="R121" i="18"/>
  <c r="T97" i="18"/>
  <c r="T278" i="18"/>
  <c r="N249" i="18"/>
  <c r="T256" i="18"/>
  <c r="N206" i="18"/>
  <c r="R204" i="18"/>
  <c r="N110" i="18"/>
  <c r="N309" i="18"/>
  <c r="R284" i="18"/>
  <c r="T294" i="18"/>
  <c r="R246" i="18"/>
  <c r="R275" i="18"/>
  <c r="N304" i="18"/>
  <c r="T282" i="18"/>
  <c r="T318" i="18"/>
  <c r="R300" i="18"/>
  <c r="R276" i="18"/>
  <c r="R288" i="18"/>
  <c r="T313" i="18"/>
  <c r="N292" i="18"/>
  <c r="R307" i="18"/>
  <c r="R280" i="18"/>
  <c r="T302" i="18"/>
  <c r="T270" i="18"/>
  <c r="R257" i="18"/>
  <c r="N242" i="18"/>
  <c r="T289" i="18"/>
  <c r="T251" i="18"/>
  <c r="N266" i="18"/>
  <c r="T259" i="18"/>
  <c r="R218" i="18"/>
  <c r="N241" i="18"/>
  <c r="T210" i="18"/>
  <c r="T172" i="18"/>
  <c r="R224" i="18"/>
  <c r="N194" i="18"/>
  <c r="T226" i="18"/>
  <c r="R174" i="18"/>
  <c r="R176" i="18"/>
  <c r="T219" i="18"/>
  <c r="N176" i="18"/>
  <c r="T137" i="18"/>
  <c r="R115" i="18"/>
  <c r="R146" i="18"/>
  <c r="R153" i="18"/>
  <c r="N98" i="18"/>
  <c r="T3" i="18"/>
  <c r="X24" i="18"/>
  <c r="P26" i="18"/>
  <c r="X128" i="18"/>
  <c r="X86" i="18"/>
  <c r="X66" i="18"/>
  <c r="V284" i="18"/>
  <c r="V312" i="18"/>
  <c r="X311" i="18"/>
  <c r="X220" i="18"/>
  <c r="V316" i="18"/>
  <c r="X307" i="18"/>
  <c r="V317" i="18"/>
  <c r="X310" i="18"/>
  <c r="V315" i="18"/>
  <c r="V280" i="18"/>
  <c r="V274" i="18"/>
  <c r="V304" i="18"/>
  <c r="V288" i="18"/>
  <c r="X309" i="18"/>
  <c r="V263" i="18"/>
  <c r="V249" i="18"/>
  <c r="V234" i="18"/>
  <c r="X228" i="18"/>
  <c r="N258" i="18"/>
  <c r="N246" i="18"/>
  <c r="V222" i="18"/>
  <c r="V229" i="18"/>
  <c r="X192" i="18"/>
  <c r="V228" i="18"/>
  <c r="X216" i="18"/>
  <c r="X198" i="18"/>
  <c r="N232" i="18"/>
  <c r="V212" i="18"/>
  <c r="X243" i="18"/>
  <c r="V194" i="18"/>
  <c r="V205" i="18"/>
  <c r="N181" i="18"/>
  <c r="N162" i="18"/>
  <c r="N139" i="18"/>
  <c r="X167" i="18"/>
  <c r="X129" i="18"/>
  <c r="N184" i="18"/>
  <c r="N147" i="18"/>
  <c r="V123" i="18"/>
  <c r="N159" i="18"/>
  <c r="V135" i="18"/>
  <c r="V157" i="18"/>
  <c r="N129" i="18"/>
  <c r="V110" i="18"/>
  <c r="V96" i="18"/>
  <c r="T86" i="18"/>
  <c r="T155" i="18"/>
  <c r="X136" i="18"/>
  <c r="T111" i="18"/>
  <c r="N168" i="18"/>
  <c r="N117" i="18"/>
  <c r="N105" i="18"/>
  <c r="X91" i="18"/>
  <c r="T162" i="18"/>
  <c r="T144" i="18"/>
  <c r="V126" i="18"/>
  <c r="T112" i="18"/>
  <c r="N85" i="18"/>
  <c r="Y85" i="18" s="1"/>
  <c r="N51" i="18"/>
  <c r="N7" i="18"/>
  <c r="X74" i="18"/>
  <c r="X54" i="18"/>
  <c r="N64" i="18"/>
  <c r="N48" i="18"/>
  <c r="N36" i="18"/>
  <c r="X315" i="18"/>
  <c r="Y315" i="18" s="1"/>
  <c r="V292" i="18"/>
  <c r="V296" i="18"/>
  <c r="V287" i="18"/>
  <c r="X260" i="18"/>
  <c r="X232" i="18"/>
  <c r="X247" i="18"/>
  <c r="X256" i="18"/>
  <c r="X246" i="18"/>
  <c r="V224" i="18"/>
  <c r="V210" i="18"/>
  <c r="X153" i="18"/>
  <c r="V141" i="18"/>
  <c r="X107" i="18"/>
  <c r="X152" i="18"/>
  <c r="V121" i="18"/>
  <c r="V109" i="18"/>
  <c r="V146" i="18"/>
  <c r="V89" i="18"/>
  <c r="X159" i="18"/>
  <c r="X123" i="18"/>
  <c r="V77" i="18"/>
  <c r="X50" i="18"/>
  <c r="X34" i="18"/>
  <c r="X21" i="18"/>
  <c r="V76" i="18"/>
  <c r="V60" i="18"/>
  <c r="V32" i="18"/>
  <c r="X9" i="18"/>
  <c r="X314" i="18"/>
  <c r="V279" i="18"/>
  <c r="V303" i="18"/>
  <c r="V257" i="18"/>
  <c r="X273" i="18"/>
  <c r="X240" i="18"/>
  <c r="X226" i="18"/>
  <c r="V190" i="18"/>
  <c r="V213" i="18"/>
  <c r="X210" i="18"/>
  <c r="V131" i="18"/>
  <c r="V127" i="18"/>
  <c r="X141" i="18"/>
  <c r="V170" i="18"/>
  <c r="V125" i="18"/>
  <c r="X95" i="18"/>
  <c r="V47" i="18"/>
  <c r="V311" i="18"/>
  <c r="V295" i="18"/>
  <c r="N272" i="18"/>
  <c r="N264" i="18"/>
  <c r="N210" i="18"/>
  <c r="X259" i="18"/>
  <c r="N250" i="18"/>
  <c r="V230" i="18"/>
  <c r="N257" i="18"/>
  <c r="X244" i="18"/>
  <c r="V238" i="18"/>
  <c r="V245" i="18"/>
  <c r="N225" i="18"/>
  <c r="V226" i="18"/>
  <c r="X212" i="18"/>
  <c r="V196" i="18"/>
  <c r="N248" i="18"/>
  <c r="N209" i="18"/>
  <c r="N190" i="18"/>
  <c r="N170" i="18"/>
  <c r="N107" i="18"/>
  <c r="N166" i="18"/>
  <c r="X145" i="18"/>
  <c r="N212" i="18"/>
  <c r="V180" i="18"/>
  <c r="V139" i="18"/>
  <c r="T194" i="18"/>
  <c r="N169" i="18"/>
  <c r="V151" i="18"/>
  <c r="X105" i="18"/>
  <c r="V153" i="18"/>
  <c r="V93" i="18"/>
  <c r="N81" i="18"/>
  <c r="T135" i="18"/>
  <c r="N121" i="18"/>
  <c r="V160" i="18"/>
  <c r="N146" i="18"/>
  <c r="X113" i="18"/>
  <c r="V98" i="18"/>
  <c r="N88" i="18"/>
  <c r="X155" i="18"/>
  <c r="X139" i="18"/>
  <c r="V95" i="18"/>
  <c r="Y95" i="18" s="1"/>
  <c r="N12" i="18"/>
  <c r="X70" i="18"/>
  <c r="N76" i="18"/>
  <c r="N60" i="18"/>
  <c r="N44" i="18"/>
  <c r="N32" i="18"/>
  <c r="V7" i="18"/>
  <c r="N11" i="18"/>
  <c r="M324" i="18"/>
  <c r="X302" i="18"/>
  <c r="V307" i="18"/>
  <c r="X274" i="18"/>
  <c r="X290" i="18"/>
  <c r="V264" i="18"/>
  <c r="X262" i="18"/>
  <c r="X298" i="18"/>
  <c r="X282" i="18"/>
  <c r="V291" i="18"/>
  <c r="X255" i="18"/>
  <c r="V258" i="18"/>
  <c r="X261" i="18"/>
  <c r="X251" i="18"/>
  <c r="X208" i="18"/>
  <c r="V241" i="18"/>
  <c r="V244" i="18"/>
  <c r="V225" i="18"/>
  <c r="V182" i="18"/>
  <c r="X204" i="18"/>
  <c r="V162" i="18"/>
  <c r="X149" i="18"/>
  <c r="X182" i="18"/>
  <c r="N192" i="18"/>
  <c r="Y192" i="18" s="1"/>
  <c r="N174" i="18"/>
  <c r="X157" i="18"/>
  <c r="X109" i="18"/>
  <c r="X207" i="18"/>
  <c r="X183" i="18"/>
  <c r="X121" i="18"/>
  <c r="N149" i="18"/>
  <c r="N137" i="18"/>
  <c r="N106" i="18"/>
  <c r="X115" i="18"/>
  <c r="N142" i="18"/>
  <c r="N96" i="18"/>
  <c r="V81" i="18"/>
  <c r="N122" i="18"/>
  <c r="X104" i="18"/>
  <c r="N91" i="18"/>
  <c r="N35" i="18"/>
  <c r="X3" i="18"/>
  <c r="N72" i="18"/>
  <c r="N56" i="18"/>
  <c r="V40" i="18"/>
  <c r="N28" i="18"/>
  <c r="U324" i="18"/>
  <c r="X270" i="18"/>
  <c r="V206" i="18"/>
  <c r="X223" i="18"/>
  <c r="V198" i="18"/>
  <c r="V202" i="18"/>
  <c r="X180" i="18"/>
  <c r="V185" i="18"/>
  <c r="V147" i="18"/>
  <c r="V159" i="18"/>
  <c r="X170" i="18"/>
  <c r="V155" i="18"/>
  <c r="V107" i="18"/>
  <c r="V119" i="18"/>
  <c r="N133" i="18"/>
  <c r="N89" i="18"/>
  <c r="N126" i="18"/>
  <c r="V114" i="18"/>
  <c r="V154" i="18"/>
  <c r="X120" i="18"/>
  <c r="X131" i="18"/>
  <c r="X90" i="18"/>
  <c r="V87" i="18"/>
  <c r="X29" i="18"/>
  <c r="X62" i="18"/>
  <c r="V27" i="18"/>
  <c r="V68" i="18"/>
  <c r="V52" i="18"/>
  <c r="N40" i="18"/>
  <c r="X26" i="18"/>
  <c r="N43" i="18"/>
  <c r="V103" i="18"/>
  <c r="V142" i="18"/>
  <c r="V97" i="18"/>
  <c r="X108" i="18"/>
  <c r="V72" i="18"/>
  <c r="V300" i="18"/>
  <c r="V260" i="18"/>
  <c r="X188" i="18"/>
  <c r="X306" i="18"/>
  <c r="X278" i="18"/>
  <c r="X285" i="18"/>
  <c r="X293" i="18"/>
  <c r="V272" i="18"/>
  <c r="V254" i="18"/>
  <c r="V218" i="18"/>
  <c r="V253" i="18"/>
  <c r="X252" i="18"/>
  <c r="V250" i="18"/>
  <c r="N230" i="18"/>
  <c r="N216" i="18"/>
  <c r="V197" i="18"/>
  <c r="X176" i="18"/>
  <c r="V186" i="18"/>
  <c r="V240" i="18"/>
  <c r="N197" i="18"/>
  <c r="X214" i="18"/>
  <c r="X200" i="18"/>
  <c r="V178" i="18"/>
  <c r="V221" i="18"/>
  <c r="N185" i="18"/>
  <c r="V166" i="18"/>
  <c r="X117" i="18"/>
  <c r="N131" i="18"/>
  <c r="N143" i="18"/>
  <c r="V161" i="18"/>
  <c r="V145" i="18"/>
  <c r="N113" i="18"/>
  <c r="T103" i="18"/>
  <c r="V88" i="18"/>
  <c r="X156" i="18"/>
  <c r="T125" i="18"/>
  <c r="N114" i="18"/>
  <c r="N154" i="18"/>
  <c r="N138" i="18"/>
  <c r="T107" i="18"/>
  <c r="N93" i="18"/>
  <c r="T174" i="18"/>
  <c r="X147" i="18"/>
  <c r="N103" i="18"/>
  <c r="T87" i="18"/>
  <c r="N87" i="18"/>
  <c r="X82" i="18"/>
  <c r="X58" i="18"/>
  <c r="X42" i="18"/>
  <c r="N27" i="18"/>
  <c r="T12" i="18"/>
  <c r="N68" i="18"/>
  <c r="N52" i="18"/>
  <c r="R39" i="18"/>
  <c r="N23" i="18"/>
  <c r="R6" i="18"/>
  <c r="X164" i="18"/>
  <c r="X172" i="18"/>
  <c r="V137" i="18"/>
  <c r="V106" i="18"/>
  <c r="X144" i="18"/>
  <c r="V122" i="18"/>
  <c r="V56" i="18"/>
  <c r="X277" i="18"/>
  <c r="X295" i="18"/>
  <c r="V246" i="18"/>
  <c r="V268" i="18"/>
  <c r="X317" i="18"/>
  <c r="V275" i="18"/>
  <c r="V308" i="18"/>
  <c r="V309" i="18"/>
  <c r="X294" i="18"/>
  <c r="X301" i="18"/>
  <c r="N275" i="18"/>
  <c r="V293" i="18"/>
  <c r="X236" i="18"/>
  <c r="X264" i="18"/>
  <c r="N253" i="18"/>
  <c r="V262" i="18"/>
  <c r="N234" i="18"/>
  <c r="X224" i="18"/>
  <c r="V214" i="18"/>
  <c r="X196" i="18"/>
  <c r="V174" i="18"/>
  <c r="X230" i="18"/>
  <c r="N220" i="18"/>
  <c r="N202" i="18"/>
  <c r="N236" i="18"/>
  <c r="X227" i="18"/>
  <c r="N213" i="18"/>
  <c r="T176" i="18"/>
  <c r="N221" i="18"/>
  <c r="V181" i="18"/>
  <c r="V115" i="18"/>
  <c r="T195" i="18"/>
  <c r="V169" i="18"/>
  <c r="N135" i="18"/>
  <c r="V184" i="18"/>
  <c r="V168" i="18"/>
  <c r="X125" i="18"/>
  <c r="X203" i="18"/>
  <c r="X160" i="18"/>
  <c r="X137" i="18"/>
  <c r="N145" i="18"/>
  <c r="V129" i="18"/>
  <c r="V111" i="18"/>
  <c r="N97" i="18"/>
  <c r="X87" i="18"/>
  <c r="T139" i="18"/>
  <c r="X94" i="18"/>
  <c r="N172" i="18"/>
  <c r="N119" i="18"/>
  <c r="V105" i="18"/>
  <c r="V92" i="18"/>
  <c r="P163" i="18"/>
  <c r="P147" i="18"/>
  <c r="X127" i="18"/>
  <c r="V113" i="18"/>
  <c r="N101" i="18"/>
  <c r="P86" i="18"/>
  <c r="V83" i="18"/>
  <c r="N18" i="18"/>
  <c r="P82" i="18"/>
  <c r="P58" i="18"/>
  <c r="X38" i="18"/>
  <c r="P25" i="18"/>
  <c r="V64" i="18"/>
  <c r="V48" i="18"/>
  <c r="V36" i="18"/>
  <c r="P13" i="18"/>
  <c r="T244" i="18"/>
  <c r="T220" i="18"/>
  <c r="T223" i="18"/>
  <c r="T184" i="18"/>
  <c r="T228" i="18"/>
  <c r="T200" i="18"/>
  <c r="T212" i="18"/>
  <c r="T208" i="18"/>
  <c r="T145" i="18"/>
  <c r="X133" i="18"/>
  <c r="T113" i="18"/>
  <c r="X101" i="18"/>
  <c r="X186" i="18"/>
  <c r="T179" i="18"/>
  <c r="X168" i="18"/>
  <c r="R151" i="18"/>
  <c r="R119" i="18"/>
  <c r="X195" i="18"/>
  <c r="T190" i="18"/>
  <c r="X179" i="18"/>
  <c r="R131" i="18"/>
  <c r="R99" i="18"/>
  <c r="R158" i="18"/>
  <c r="R98" i="18"/>
  <c r="T94" i="18"/>
  <c r="R85" i="18"/>
  <c r="X166" i="18"/>
  <c r="T151" i="18"/>
  <c r="X140" i="18"/>
  <c r="T127" i="18"/>
  <c r="T123" i="18"/>
  <c r="X112" i="18"/>
  <c r="X97" i="18"/>
  <c r="T91" i="18"/>
  <c r="V85" i="18"/>
  <c r="V158" i="18"/>
  <c r="V138" i="18"/>
  <c r="V130" i="18"/>
  <c r="X124" i="18"/>
  <c r="R106" i="18"/>
  <c r="X99" i="18"/>
  <c r="T90" i="18"/>
  <c r="X83" i="18"/>
  <c r="X163" i="18"/>
  <c r="T156" i="18"/>
  <c r="X143" i="18"/>
  <c r="T136" i="18"/>
  <c r="T128" i="18"/>
  <c r="T119" i="18"/>
  <c r="X111" i="18"/>
  <c r="R107" i="18"/>
  <c r="T95" i="18"/>
  <c r="R88" i="18"/>
  <c r="X79" i="18"/>
  <c r="V91" i="18"/>
  <c r="R84" i="18"/>
  <c r="R44" i="18"/>
  <c r="V31" i="18"/>
  <c r="R11" i="18"/>
  <c r="R7" i="18"/>
  <c r="T93" i="18"/>
  <c r="T81" i="18"/>
  <c r="P70" i="18"/>
  <c r="P62" i="18"/>
  <c r="P54" i="18"/>
  <c r="X46" i="18"/>
  <c r="P42" i="18"/>
  <c r="T37" i="18"/>
  <c r="X30" i="18"/>
  <c r="T26" i="18"/>
  <c r="T20" i="18"/>
  <c r="T9" i="18"/>
  <c r="V84" i="18"/>
  <c r="V44" i="18"/>
  <c r="R35" i="18"/>
  <c r="T29" i="18"/>
  <c r="V24" i="18"/>
  <c r="T14" i="18"/>
  <c r="T5" i="18"/>
  <c r="R3" i="18"/>
  <c r="X85" i="18"/>
  <c r="T70" i="18"/>
  <c r="T54" i="18"/>
  <c r="T46" i="18"/>
  <c r="X41" i="18"/>
  <c r="P37" i="18"/>
  <c r="T30" i="18"/>
  <c r="R23" i="18"/>
  <c r="V12" i="18"/>
  <c r="V305" i="18"/>
  <c r="V301" i="18"/>
  <c r="V297" i="18"/>
  <c r="V289" i="18"/>
  <c r="V285" i="18"/>
  <c r="V281" i="18"/>
  <c r="V277" i="18"/>
  <c r="V318" i="18"/>
  <c r="V310" i="18"/>
  <c r="V302" i="18"/>
  <c r="V294" i="18"/>
  <c r="V286" i="18"/>
  <c r="V278" i="18"/>
  <c r="V314" i="18"/>
  <c r="V306" i="18"/>
  <c r="V298" i="18"/>
  <c r="V282" i="18"/>
  <c r="V265" i="18"/>
  <c r="V299" i="18"/>
  <c r="V283" i="18"/>
  <c r="V271" i="18"/>
  <c r="V270" i="18"/>
  <c r="V261" i="18"/>
  <c r="V290" i="18"/>
  <c r="V273" i="18"/>
  <c r="V267" i="18"/>
  <c r="V266" i="18"/>
  <c r="V259" i="18"/>
  <c r="V255" i="18"/>
  <c r="V251" i="18"/>
  <c r="V269" i="18"/>
  <c r="V256" i="18"/>
  <c r="V231" i="18"/>
  <c r="V215" i="18"/>
  <c r="V243" i="18"/>
  <c r="V237" i="18"/>
  <c r="V236" i="18"/>
  <c r="V248" i="18"/>
  <c r="V239" i="18"/>
  <c r="V233" i="18"/>
  <c r="V232" i="18"/>
  <c r="V252" i="18"/>
  <c r="V247" i="18"/>
  <c r="V235" i="18"/>
  <c r="V219" i="18"/>
  <c r="V203" i="18"/>
  <c r="V227" i="18"/>
  <c r="V220" i="18"/>
  <c r="V201" i="18"/>
  <c r="V200" i="18"/>
  <c r="V187" i="18"/>
  <c r="V217" i="18"/>
  <c r="V208" i="18"/>
  <c r="V193" i="18"/>
  <c r="V192" i="18"/>
  <c r="V183" i="18"/>
  <c r="V177" i="18"/>
  <c r="V176" i="18"/>
  <c r="Y176" i="18" s="1"/>
  <c r="V223" i="18"/>
  <c r="V216" i="18"/>
  <c r="V211" i="18"/>
  <c r="V207" i="18"/>
  <c r="V199" i="18"/>
  <c r="V195" i="18"/>
  <c r="V189" i="18"/>
  <c r="V188" i="18"/>
  <c r="Y188" i="18" s="1"/>
  <c r="V179" i="18"/>
  <c r="V191" i="18"/>
  <c r="V175" i="18"/>
  <c r="V173" i="18"/>
  <c r="V144" i="18"/>
  <c r="V128" i="18"/>
  <c r="V112" i="18"/>
  <c r="V172" i="18"/>
  <c r="V165" i="18"/>
  <c r="V164" i="18"/>
  <c r="V156" i="18"/>
  <c r="V150" i="18"/>
  <c r="V149" i="18"/>
  <c r="V140" i="18"/>
  <c r="V134" i="18"/>
  <c r="V133" i="18"/>
  <c r="V167" i="18"/>
  <c r="V163" i="18"/>
  <c r="V152" i="18"/>
  <c r="V136" i="18"/>
  <c r="V120" i="18"/>
  <c r="V104" i="18"/>
  <c r="V171" i="18"/>
  <c r="V148" i="18"/>
  <c r="V132" i="18"/>
  <c r="V116" i="18"/>
  <c r="V100" i="18"/>
  <c r="V118" i="18"/>
  <c r="V108" i="18"/>
  <c r="V90" i="18"/>
  <c r="V80" i="18"/>
  <c r="V79" i="18"/>
  <c r="V75" i="18"/>
  <c r="V71" i="18"/>
  <c r="V67" i="18"/>
  <c r="V63" i="18"/>
  <c r="V59" i="18"/>
  <c r="V55" i="18"/>
  <c r="V51" i="18"/>
  <c r="V117" i="18"/>
  <c r="V102" i="18"/>
  <c r="V82" i="18"/>
  <c r="V74" i="18"/>
  <c r="V70" i="18"/>
  <c r="V66" i="18"/>
  <c r="V62" i="18"/>
  <c r="V58" i="18"/>
  <c r="V54" i="18"/>
  <c r="V50" i="18"/>
  <c r="V46" i="18"/>
  <c r="V42" i="18"/>
  <c r="V38" i="18"/>
  <c r="V34" i="18"/>
  <c r="V30" i="18"/>
  <c r="V101" i="18"/>
  <c r="V94" i="18"/>
  <c r="V86" i="18"/>
  <c r="V78" i="18"/>
  <c r="V73" i="18"/>
  <c r="V69" i="18"/>
  <c r="V65" i="18"/>
  <c r="V61" i="18"/>
  <c r="V57" i="18"/>
  <c r="V53" i="18"/>
  <c r="V49" i="18"/>
  <c r="V45" i="18"/>
  <c r="V41" i="18"/>
  <c r="V37" i="18"/>
  <c r="V33" i="18"/>
  <c r="V29" i="18"/>
  <c r="V124" i="18"/>
  <c r="V25" i="18"/>
  <c r="V16" i="18"/>
  <c r="V8" i="18"/>
  <c r="V22" i="18"/>
  <c r="V19" i="18"/>
  <c r="V14" i="18"/>
  <c r="V11" i="18"/>
  <c r="V21" i="18"/>
  <c r="V13" i="18"/>
  <c r="V4" i="18"/>
  <c r="V26" i="18"/>
  <c r="V20" i="18"/>
  <c r="R72" i="18"/>
  <c r="R56" i="18"/>
  <c r="V43" i="18"/>
  <c r="V35" i="18"/>
  <c r="V28" i="18"/>
  <c r="X22" i="18"/>
  <c r="P9" i="18"/>
  <c r="N301" i="18"/>
  <c r="N289" i="18"/>
  <c r="N285" i="18"/>
  <c r="N281" i="18"/>
  <c r="N277" i="18"/>
  <c r="N314" i="18"/>
  <c r="N306" i="18"/>
  <c r="N298" i="18"/>
  <c r="N290" i="18"/>
  <c r="N282" i="18"/>
  <c r="N318" i="18"/>
  <c r="N310" i="18"/>
  <c r="N294" i="18"/>
  <c r="N278" i="18"/>
  <c r="N265" i="18"/>
  <c r="N295" i="18"/>
  <c r="N279" i="18"/>
  <c r="N271" i="18"/>
  <c r="N262" i="18"/>
  <c r="N261" i="18"/>
  <c r="N302" i="18"/>
  <c r="N286" i="18"/>
  <c r="N274" i="18"/>
  <c r="N273" i="18"/>
  <c r="N267" i="18"/>
  <c r="N259" i="18"/>
  <c r="N255" i="18"/>
  <c r="N251" i="18"/>
  <c r="N269" i="18"/>
  <c r="N231" i="18"/>
  <c r="N215" i="18"/>
  <c r="N252" i="18"/>
  <c r="N247" i="18"/>
  <c r="N244" i="18"/>
  <c r="N243" i="18"/>
  <c r="N237" i="18"/>
  <c r="N256" i="18"/>
  <c r="N240" i="18"/>
  <c r="N239" i="18"/>
  <c r="N233" i="18"/>
  <c r="N260" i="18"/>
  <c r="N235" i="18"/>
  <c r="N219" i="18"/>
  <c r="N203" i="18"/>
  <c r="N223" i="18"/>
  <c r="N211" i="18"/>
  <c r="N201" i="18"/>
  <c r="N187" i="18"/>
  <c r="N228" i="18"/>
  <c r="N205" i="18"/>
  <c r="N193" i="18"/>
  <c r="N183" i="18"/>
  <c r="N177" i="18"/>
  <c r="N227" i="18"/>
  <c r="N208" i="18"/>
  <c r="N207" i="18"/>
  <c r="N200" i="18"/>
  <c r="N199" i="18"/>
  <c r="N196" i="18"/>
  <c r="N195" i="18"/>
  <c r="N189" i="18"/>
  <c r="N180" i="18"/>
  <c r="N179" i="18"/>
  <c r="N224" i="18"/>
  <c r="Y224" i="18" s="1"/>
  <c r="N217" i="18"/>
  <c r="N191" i="18"/>
  <c r="N175" i="18"/>
  <c r="N167" i="18"/>
  <c r="N144" i="18"/>
  <c r="N128" i="18"/>
  <c r="N112" i="18"/>
  <c r="N165" i="18"/>
  <c r="N161" i="18"/>
  <c r="N157" i="18"/>
  <c r="N156" i="18"/>
  <c r="N150" i="18"/>
  <c r="N141" i="18"/>
  <c r="N140" i="18"/>
  <c r="N134" i="18"/>
  <c r="N173" i="18"/>
  <c r="N164" i="18"/>
  <c r="N163" i="18"/>
  <c r="N152" i="18"/>
  <c r="N136" i="18"/>
  <c r="N120" i="18"/>
  <c r="N104" i="18"/>
  <c r="N171" i="18"/>
  <c r="N148" i="18"/>
  <c r="N132" i="18"/>
  <c r="N116" i="18"/>
  <c r="N100" i="18"/>
  <c r="N125" i="18"/>
  <c r="Y125" i="18" s="1"/>
  <c r="N94" i="18"/>
  <c r="N86" i="18"/>
  <c r="N80" i="18"/>
  <c r="N75" i="18"/>
  <c r="N71" i="18"/>
  <c r="N67" i="18"/>
  <c r="N63" i="18"/>
  <c r="N59" i="18"/>
  <c r="N55" i="18"/>
  <c r="N124" i="18"/>
  <c r="N109" i="18"/>
  <c r="N83" i="18"/>
  <c r="N82" i="18"/>
  <c r="N74" i="18"/>
  <c r="N70" i="18"/>
  <c r="N66" i="18"/>
  <c r="N62" i="18"/>
  <c r="N58" i="18"/>
  <c r="N54" i="18"/>
  <c r="N50" i="18"/>
  <c r="N46" i="18"/>
  <c r="N42" i="18"/>
  <c r="N38" i="18"/>
  <c r="N34" i="18"/>
  <c r="N118" i="18"/>
  <c r="N108" i="18"/>
  <c r="N90" i="18"/>
  <c r="N79" i="18"/>
  <c r="N78" i="18"/>
  <c r="N77" i="18"/>
  <c r="N73" i="18"/>
  <c r="N69" i="18"/>
  <c r="N65" i="18"/>
  <c r="N61" i="18"/>
  <c r="N57" i="18"/>
  <c r="N53" i="18"/>
  <c r="N49" i="18"/>
  <c r="N45" i="18"/>
  <c r="N41" i="18"/>
  <c r="N37" i="18"/>
  <c r="N33" i="18"/>
  <c r="N29" i="18"/>
  <c r="N102" i="18"/>
  <c r="N19" i="18"/>
  <c r="N15" i="18"/>
  <c r="N8" i="18"/>
  <c r="N30" i="18"/>
  <c r="N25" i="18"/>
  <c r="N14" i="18"/>
  <c r="N13" i="18"/>
  <c r="N5" i="18"/>
  <c r="N4" i="18"/>
  <c r="T18" i="18"/>
  <c r="P12" i="18"/>
  <c r="N6" i="18"/>
  <c r="N17" i="18"/>
  <c r="T4" i="18"/>
  <c r="T19" i="18"/>
  <c r="N9" i="18"/>
  <c r="R14" i="18"/>
  <c r="T89" i="18"/>
  <c r="T41" i="18"/>
  <c r="S324" i="18"/>
  <c r="X303" i="18"/>
  <c r="X299" i="18"/>
  <c r="X291" i="18"/>
  <c r="X287" i="18"/>
  <c r="X283" i="18"/>
  <c r="X279" i="18"/>
  <c r="X275" i="18"/>
  <c r="X312" i="18"/>
  <c r="X304" i="18"/>
  <c r="X296" i="18"/>
  <c r="X288" i="18"/>
  <c r="X280" i="18"/>
  <c r="X316" i="18"/>
  <c r="X313" i="18"/>
  <c r="X308" i="18"/>
  <c r="X305" i="18"/>
  <c r="X300" i="18"/>
  <c r="X284" i="18"/>
  <c r="X267" i="18"/>
  <c r="X289" i="18"/>
  <c r="X272" i="18"/>
  <c r="X269" i="18"/>
  <c r="X263" i="18"/>
  <c r="X292" i="18"/>
  <c r="X276" i="18"/>
  <c r="X268" i="18"/>
  <c r="X265" i="18"/>
  <c r="X257" i="18"/>
  <c r="X253" i="18"/>
  <c r="X249" i="18"/>
  <c r="X297" i="18"/>
  <c r="X281" i="18"/>
  <c r="X271" i="18"/>
  <c r="X233" i="18"/>
  <c r="X217" i="18"/>
  <c r="X250" i="18"/>
  <c r="X245" i="18"/>
  <c r="X238" i="18"/>
  <c r="X235" i="18"/>
  <c r="X229" i="18"/>
  <c r="X254" i="18"/>
  <c r="X241" i="18"/>
  <c r="X234" i="18"/>
  <c r="X231" i="18"/>
  <c r="X258" i="18"/>
  <c r="X237" i="18"/>
  <c r="X221" i="18"/>
  <c r="X205" i="18"/>
  <c r="X225" i="18"/>
  <c r="X218" i="18"/>
  <c r="X199" i="18"/>
  <c r="X189" i="18"/>
  <c r="X173" i="18"/>
  <c r="X215" i="18"/>
  <c r="X206" i="18"/>
  <c r="X202" i="18"/>
  <c r="X194" i="18"/>
  <c r="X191" i="18"/>
  <c r="X185" i="18"/>
  <c r="X178" i="18"/>
  <c r="X175" i="18"/>
  <c r="X222" i="18"/>
  <c r="Y222" i="18" s="1"/>
  <c r="X219" i="18"/>
  <c r="X209" i="18"/>
  <c r="X201" i="18"/>
  <c r="X197" i="18"/>
  <c r="X190" i="18"/>
  <c r="X187" i="18"/>
  <c r="X181" i="18"/>
  <c r="X213" i="18"/>
  <c r="X193" i="18"/>
  <c r="X177" i="18"/>
  <c r="X161" i="18"/>
  <c r="X146" i="18"/>
  <c r="X130" i="18"/>
  <c r="X114" i="18"/>
  <c r="X98" i="18"/>
  <c r="X171" i="18"/>
  <c r="X162" i="18"/>
  <c r="X158" i="18"/>
  <c r="X151" i="18"/>
  <c r="X148" i="18"/>
  <c r="X142" i="18"/>
  <c r="X135" i="18"/>
  <c r="X132" i="18"/>
  <c r="X154" i="18"/>
  <c r="X138" i="18"/>
  <c r="X122" i="18"/>
  <c r="X106" i="18"/>
  <c r="X174" i="18"/>
  <c r="X169" i="18"/>
  <c r="X165" i="18"/>
  <c r="X150" i="18"/>
  <c r="X134" i="18"/>
  <c r="X118" i="18"/>
  <c r="X102" i="18"/>
  <c r="X119" i="18"/>
  <c r="X100" i="18"/>
  <c r="X92" i="18"/>
  <c r="X89" i="18"/>
  <c r="X81" i="18"/>
  <c r="X78" i="18"/>
  <c r="X73" i="18"/>
  <c r="X69" i="18"/>
  <c r="X65" i="18"/>
  <c r="X61" i="18"/>
  <c r="X57" i="18"/>
  <c r="X53" i="18"/>
  <c r="X126" i="18"/>
  <c r="X103" i="18"/>
  <c r="X84" i="18"/>
  <c r="X77" i="18"/>
  <c r="X76" i="18"/>
  <c r="X72" i="18"/>
  <c r="X68" i="18"/>
  <c r="X64" i="18"/>
  <c r="X60" i="18"/>
  <c r="X56" i="18"/>
  <c r="X52" i="18"/>
  <c r="X48" i="18"/>
  <c r="X44" i="18"/>
  <c r="X40" i="18"/>
  <c r="X36" i="18"/>
  <c r="X32" i="18"/>
  <c r="X110" i="18"/>
  <c r="X96" i="18"/>
  <c r="X93" i="18"/>
  <c r="X88" i="18"/>
  <c r="X80" i="18"/>
  <c r="X75" i="18"/>
  <c r="X71" i="18"/>
  <c r="X67" i="18"/>
  <c r="X63" i="18"/>
  <c r="X59" i="18"/>
  <c r="X55" i="18"/>
  <c r="X51" i="18"/>
  <c r="X47" i="18"/>
  <c r="X43" i="18"/>
  <c r="X39" i="18"/>
  <c r="X35" i="18"/>
  <c r="X31" i="18"/>
  <c r="X27" i="18"/>
  <c r="X116" i="18"/>
  <c r="X12" i="18"/>
  <c r="X10" i="18"/>
  <c r="X28" i="18"/>
  <c r="X23" i="18"/>
  <c r="X20" i="18"/>
  <c r="X17" i="18"/>
  <c r="X6" i="18"/>
  <c r="X11" i="18"/>
  <c r="T66" i="18"/>
  <c r="T50" i="18"/>
  <c r="X45" i="18"/>
  <c r="T34" i="18"/>
  <c r="R28" i="18"/>
  <c r="R68" i="18"/>
  <c r="R52" i="18"/>
  <c r="R32" i="18"/>
  <c r="R22" i="18"/>
  <c r="P299" i="18"/>
  <c r="P287" i="18"/>
  <c r="P283" i="18"/>
  <c r="P279" i="18"/>
  <c r="P275" i="18"/>
  <c r="P316" i="18"/>
  <c r="P308" i="18"/>
  <c r="P300" i="18"/>
  <c r="P292" i="18"/>
  <c r="P284" i="18"/>
  <c r="P317" i="18"/>
  <c r="Y317" i="18" s="1"/>
  <c r="P312" i="18"/>
  <c r="P309" i="18"/>
  <c r="P301" i="18"/>
  <c r="P285" i="18"/>
  <c r="P276" i="18"/>
  <c r="P267" i="18"/>
  <c r="P304" i="18"/>
  <c r="P288" i="18"/>
  <c r="P269" i="18"/>
  <c r="P264" i="18"/>
  <c r="P263" i="18"/>
  <c r="P293" i="18"/>
  <c r="P277" i="18"/>
  <c r="P265" i="18"/>
  <c r="P257" i="18"/>
  <c r="P253" i="18"/>
  <c r="P249" i="18"/>
  <c r="P296" i="18"/>
  <c r="P280" i="18"/>
  <c r="P271" i="18"/>
  <c r="P254" i="18"/>
  <c r="P233" i="18"/>
  <c r="P217" i="18"/>
  <c r="P258" i="18"/>
  <c r="P246" i="18"/>
  <c r="P245" i="18"/>
  <c r="P235" i="18"/>
  <c r="P230" i="18"/>
  <c r="P242" i="18"/>
  <c r="P241" i="18"/>
  <c r="P231" i="18"/>
  <c r="P250" i="18"/>
  <c r="P237" i="18"/>
  <c r="P221" i="18"/>
  <c r="P205" i="18"/>
  <c r="P229" i="18"/>
  <c r="P226" i="18"/>
  <c r="P214" i="18"/>
  <c r="P209" i="18"/>
  <c r="P199" i="18"/>
  <c r="P197" i="18"/>
  <c r="P189" i="18"/>
  <c r="P173" i="18"/>
  <c r="P213" i="18"/>
  <c r="P203" i="18"/>
  <c r="P185" i="18"/>
  <c r="P225" i="18"/>
  <c r="P210" i="18"/>
  <c r="P201" i="18"/>
  <c r="P198" i="18"/>
  <c r="P187" i="18"/>
  <c r="P182" i="18"/>
  <c r="P181" i="18"/>
  <c r="P215" i="18"/>
  <c r="P193" i="18"/>
  <c r="P177" i="18"/>
  <c r="P161" i="18"/>
  <c r="P146" i="18"/>
  <c r="P130" i="18"/>
  <c r="P114" i="18"/>
  <c r="P171" i="18"/>
  <c r="P169" i="18"/>
  <c r="P159" i="18"/>
  <c r="P158" i="18"/>
  <c r="P148" i="18"/>
  <c r="P143" i="18"/>
  <c r="P142" i="18"/>
  <c r="P132" i="18"/>
  <c r="P127" i="18"/>
  <c r="P154" i="18"/>
  <c r="P138" i="18"/>
  <c r="P122" i="18"/>
  <c r="P106" i="18"/>
  <c r="P175" i="18"/>
  <c r="P166" i="18"/>
  <c r="P165" i="18"/>
  <c r="P150" i="18"/>
  <c r="P134" i="18"/>
  <c r="P118" i="18"/>
  <c r="P102" i="18"/>
  <c r="P110" i="18"/>
  <c r="P96" i="18"/>
  <c r="P93" i="18"/>
  <c r="P88" i="18"/>
  <c r="P78" i="18"/>
  <c r="P77" i="18"/>
  <c r="P73" i="18"/>
  <c r="P69" i="18"/>
  <c r="P65" i="18"/>
  <c r="P61" i="18"/>
  <c r="P57" i="18"/>
  <c r="P116" i="18"/>
  <c r="P98" i="18"/>
  <c r="P84" i="18"/>
  <c r="P76" i="18"/>
  <c r="P72" i="18"/>
  <c r="P68" i="18"/>
  <c r="P64" i="18"/>
  <c r="P60" i="18"/>
  <c r="P56" i="18"/>
  <c r="Y56" i="18" s="1"/>
  <c r="P52" i="18"/>
  <c r="P48" i="18"/>
  <c r="P44" i="18"/>
  <c r="P40" i="18"/>
  <c r="P36" i="18"/>
  <c r="P32" i="18"/>
  <c r="P100" i="18"/>
  <c r="P97" i="18"/>
  <c r="P92" i="18"/>
  <c r="P89" i="18"/>
  <c r="P81" i="18"/>
  <c r="Y81" i="18" s="1"/>
  <c r="P80" i="18"/>
  <c r="P75" i="18"/>
  <c r="P71" i="18"/>
  <c r="P67" i="18"/>
  <c r="P63" i="18"/>
  <c r="P59" i="18"/>
  <c r="P55" i="18"/>
  <c r="P51" i="18"/>
  <c r="P47" i="18"/>
  <c r="P43" i="18"/>
  <c r="P39" i="18"/>
  <c r="P35" i="18"/>
  <c r="P31" i="18"/>
  <c r="P27" i="18"/>
  <c r="P126" i="18"/>
  <c r="P111" i="18"/>
  <c r="P53" i="18"/>
  <c r="P28" i="18"/>
  <c r="P23" i="18"/>
  <c r="P22" i="18"/>
  <c r="P16" i="18"/>
  <c r="P11" i="18"/>
  <c r="P10" i="18"/>
  <c r="P24" i="18"/>
  <c r="P18" i="18"/>
  <c r="P17" i="18"/>
  <c r="P7" i="18"/>
  <c r="P6" i="18"/>
  <c r="R21" i="18"/>
  <c r="R16" i="18"/>
  <c r="V10" i="18"/>
  <c r="R5" i="18"/>
  <c r="X14" i="18"/>
  <c r="P4" i="18"/>
  <c r="X18" i="18"/>
  <c r="X8" i="18"/>
  <c r="Y226" i="18"/>
  <c r="T303" i="18"/>
  <c r="T299" i="18"/>
  <c r="T287" i="18"/>
  <c r="T283" i="18"/>
  <c r="T279" i="18"/>
  <c r="T275" i="18"/>
  <c r="T316" i="18"/>
  <c r="T308" i="18"/>
  <c r="T312" i="18"/>
  <c r="T304" i="18"/>
  <c r="T296" i="18"/>
  <c r="T288" i="18"/>
  <c r="T280" i="18"/>
  <c r="T267" i="18"/>
  <c r="T292" i="18"/>
  <c r="T276" i="18"/>
  <c r="T269" i="18"/>
  <c r="T268" i="18"/>
  <c r="Y268" i="18" s="1"/>
  <c r="T263" i="18"/>
  <c r="T297" i="18"/>
  <c r="T281" i="18"/>
  <c r="T265" i="18"/>
  <c r="T264" i="18"/>
  <c r="T257" i="18"/>
  <c r="T253" i="18"/>
  <c r="T249" i="18"/>
  <c r="T300" i="18"/>
  <c r="T284" i="18"/>
  <c r="T271" i="18"/>
  <c r="T250" i="18"/>
  <c r="T233" i="18"/>
  <c r="T217" i="18"/>
  <c r="T254" i="18"/>
  <c r="T245" i="18"/>
  <c r="T235" i="18"/>
  <c r="T234" i="18"/>
  <c r="T258" i="18"/>
  <c r="T246" i="18"/>
  <c r="T241" i="18"/>
  <c r="T231" i="18"/>
  <c r="T230" i="18"/>
  <c r="T237" i="18"/>
  <c r="T221" i="18"/>
  <c r="T205" i="18"/>
  <c r="T215" i="18"/>
  <c r="T199" i="18"/>
  <c r="T189" i="18"/>
  <c r="T173" i="18"/>
  <c r="T229" i="18"/>
  <c r="T214" i="18"/>
  <c r="T209" i="18"/>
  <c r="T197" i="18"/>
  <c r="T191" i="18"/>
  <c r="T185" i="18"/>
  <c r="T175" i="18"/>
  <c r="T213" i="18"/>
  <c r="T203" i="18"/>
  <c r="T201" i="18"/>
  <c r="T187" i="18"/>
  <c r="T186" i="18"/>
  <c r="T181" i="18"/>
  <c r="T225" i="18"/>
  <c r="T198" i="18"/>
  <c r="T193" i="18"/>
  <c r="T177" i="18"/>
  <c r="T161" i="18"/>
  <c r="T170" i="18"/>
  <c r="T146" i="18"/>
  <c r="T130" i="18"/>
  <c r="T114" i="18"/>
  <c r="T98" i="18"/>
  <c r="T171" i="18"/>
  <c r="T158" i="18"/>
  <c r="T148" i="18"/>
  <c r="T147" i="18"/>
  <c r="T142" i="18"/>
  <c r="T132" i="18"/>
  <c r="T131" i="18"/>
  <c r="T169" i="18"/>
  <c r="T154" i="18"/>
  <c r="T138" i="18"/>
  <c r="T122" i="18"/>
  <c r="Y122" i="18" s="1"/>
  <c r="T106" i="18"/>
  <c r="T165" i="18"/>
  <c r="T150" i="18"/>
  <c r="T134" i="18"/>
  <c r="T118" i="18"/>
  <c r="T102" i="18"/>
  <c r="T126" i="18"/>
  <c r="T99" i="18"/>
  <c r="T78" i="18"/>
  <c r="T77" i="18"/>
  <c r="T73" i="18"/>
  <c r="T69" i="18"/>
  <c r="T65" i="18"/>
  <c r="T61" i="18"/>
  <c r="T53" i="18"/>
  <c r="T110" i="18"/>
  <c r="T96" i="18"/>
  <c r="T88" i="18"/>
  <c r="T84" i="18"/>
  <c r="T76" i="18"/>
  <c r="T72" i="18"/>
  <c r="T68" i="18"/>
  <c r="T64" i="18"/>
  <c r="T60" i="18"/>
  <c r="T56" i="18"/>
  <c r="T52" i="18"/>
  <c r="T48" i="18"/>
  <c r="T44" i="18"/>
  <c r="T40" i="18"/>
  <c r="T36" i="18"/>
  <c r="T32" i="18"/>
  <c r="T116" i="18"/>
  <c r="T85" i="18"/>
  <c r="T80" i="18"/>
  <c r="T75" i="18"/>
  <c r="T71" i="18"/>
  <c r="T67" i="18"/>
  <c r="T63" i="18"/>
  <c r="T59" i="18"/>
  <c r="T55" i="18"/>
  <c r="T51" i="18"/>
  <c r="T47" i="18"/>
  <c r="T43" i="18"/>
  <c r="T39" i="18"/>
  <c r="T35" i="18"/>
  <c r="T31" i="18"/>
  <c r="T27" i="18"/>
  <c r="T115" i="18"/>
  <c r="Y115" i="18" s="1"/>
  <c r="T100" i="18"/>
  <c r="T92" i="18"/>
  <c r="T57" i="18"/>
  <c r="T28" i="18"/>
  <c r="T23" i="18"/>
  <c r="T16" i="18"/>
  <c r="T22" i="18"/>
  <c r="T17" i="18"/>
  <c r="T11" i="18"/>
  <c r="T6" i="18"/>
  <c r="T10" i="18"/>
  <c r="R305" i="18"/>
  <c r="Y305" i="18" s="1"/>
  <c r="R301" i="18"/>
  <c r="R297" i="18"/>
  <c r="R289" i="18"/>
  <c r="R285" i="18"/>
  <c r="R281" i="18"/>
  <c r="R277" i="18"/>
  <c r="R314" i="18"/>
  <c r="R306" i="18"/>
  <c r="R311" i="18"/>
  <c r="Y311" i="18" s="1"/>
  <c r="R318" i="18"/>
  <c r="R310" i="18"/>
  <c r="R302" i="18"/>
  <c r="R294" i="18"/>
  <c r="R286" i="18"/>
  <c r="R278" i="18"/>
  <c r="R303" i="18"/>
  <c r="R287" i="18"/>
  <c r="R265" i="18"/>
  <c r="R290" i="18"/>
  <c r="R271" i="18"/>
  <c r="R266" i="18"/>
  <c r="Y266" i="18" s="1"/>
  <c r="R261" i="18"/>
  <c r="R295" i="18"/>
  <c r="R279" i="18"/>
  <c r="R273" i="18"/>
  <c r="R267" i="18"/>
  <c r="R262" i="18"/>
  <c r="R259" i="18"/>
  <c r="R255" i="18"/>
  <c r="R251" i="18"/>
  <c r="R298" i="18"/>
  <c r="R282" i="18"/>
  <c r="R274" i="18"/>
  <c r="R269" i="18"/>
  <c r="R260" i="18"/>
  <c r="R231" i="18"/>
  <c r="R215" i="18"/>
  <c r="R248" i="18"/>
  <c r="R243" i="18"/>
  <c r="R237" i="18"/>
  <c r="R232" i="18"/>
  <c r="R252" i="18"/>
  <c r="R247" i="18"/>
  <c r="R244" i="18"/>
  <c r="R239" i="18"/>
  <c r="R233" i="18"/>
  <c r="R228" i="18"/>
  <c r="R256" i="18"/>
  <c r="R235" i="18"/>
  <c r="R219" i="18"/>
  <c r="R203" i="18"/>
  <c r="R217" i="18"/>
  <c r="R212" i="18"/>
  <c r="R201" i="18"/>
  <c r="R187" i="18"/>
  <c r="R223" i="18"/>
  <c r="R216" i="18"/>
  <c r="R211" i="18"/>
  <c r="R193" i="18"/>
  <c r="R183" i="18"/>
  <c r="R177" i="18"/>
  <c r="R221" i="18"/>
  <c r="R207" i="18"/>
  <c r="R205" i="18"/>
  <c r="R199" i="18"/>
  <c r="R195" i="18"/>
  <c r="R189" i="18"/>
  <c r="R184" i="18"/>
  <c r="R179" i="18"/>
  <c r="R227" i="18"/>
  <c r="R196" i="18"/>
  <c r="R191" i="18"/>
  <c r="R175" i="18"/>
  <c r="R168" i="18"/>
  <c r="R144" i="18"/>
  <c r="R128" i="18"/>
  <c r="R112" i="18"/>
  <c r="R167" i="18"/>
  <c r="R165" i="18"/>
  <c r="R156" i="18"/>
  <c r="R150" i="18"/>
  <c r="R145" i="18"/>
  <c r="R140" i="18"/>
  <c r="R134" i="18"/>
  <c r="R129" i="18"/>
  <c r="Y129" i="18" s="1"/>
  <c r="R163" i="18"/>
  <c r="R152" i="18"/>
  <c r="R136" i="18"/>
  <c r="R120" i="18"/>
  <c r="R104" i="18"/>
  <c r="R173" i="18"/>
  <c r="R171" i="18"/>
  <c r="R148" i="18"/>
  <c r="R132" i="18"/>
  <c r="R116" i="18"/>
  <c r="R100" i="18"/>
  <c r="R102" i="18"/>
  <c r="R95" i="18"/>
  <c r="R87" i="18"/>
  <c r="R80" i="18"/>
  <c r="R75" i="18"/>
  <c r="R71" i="18"/>
  <c r="R67" i="18"/>
  <c r="R63" i="18"/>
  <c r="R59" i="18"/>
  <c r="R55" i="18"/>
  <c r="R113" i="18"/>
  <c r="R94" i="18"/>
  <c r="R86" i="18"/>
  <c r="R82" i="18"/>
  <c r="R74" i="18"/>
  <c r="R70" i="18"/>
  <c r="R66" i="18"/>
  <c r="R62" i="18"/>
  <c r="R58" i="18"/>
  <c r="R54" i="18"/>
  <c r="R50" i="18"/>
  <c r="R46" i="18"/>
  <c r="R42" i="18"/>
  <c r="R38" i="18"/>
  <c r="R34" i="18"/>
  <c r="R30" i="18"/>
  <c r="R124" i="18"/>
  <c r="R91" i="18"/>
  <c r="R83" i="18"/>
  <c r="R78" i="18"/>
  <c r="R77" i="18"/>
  <c r="R73" i="18"/>
  <c r="R69" i="18"/>
  <c r="R65" i="18"/>
  <c r="R61" i="18"/>
  <c r="R57" i="18"/>
  <c r="R53" i="18"/>
  <c r="R49" i="18"/>
  <c r="R45" i="18"/>
  <c r="R41" i="18"/>
  <c r="R37" i="18"/>
  <c r="R33" i="18"/>
  <c r="R29" i="18"/>
  <c r="R118" i="18"/>
  <c r="R108" i="18"/>
  <c r="R90" i="18"/>
  <c r="R51" i="18"/>
  <c r="R19" i="18"/>
  <c r="R26" i="18"/>
  <c r="R20" i="18"/>
  <c r="R15" i="18"/>
  <c r="R13" i="18"/>
  <c r="R9" i="18"/>
  <c r="R4" i="18"/>
  <c r="R25" i="18"/>
  <c r="R8" i="18"/>
  <c r="T82" i="18"/>
  <c r="T62" i="18"/>
  <c r="X49" i="18"/>
  <c r="P45" i="18"/>
  <c r="T38" i="18"/>
  <c r="X33" i="18"/>
  <c r="R27" i="18"/>
  <c r="P21" i="18"/>
  <c r="X5" i="18"/>
  <c r="P3" i="18"/>
  <c r="R64" i="18"/>
  <c r="R48" i="18"/>
  <c r="V39" i="18"/>
  <c r="N31" i="18"/>
  <c r="N24" i="18"/>
  <c r="T21" i="18"/>
  <c r="O324" i="18"/>
  <c r="R17" i="18"/>
  <c r="X19" i="18"/>
  <c r="V15" i="18"/>
  <c r="N10" i="18"/>
  <c r="N26" i="18"/>
  <c r="T8" i="18"/>
  <c r="T24" i="18"/>
  <c r="N16" i="18"/>
  <c r="R10" i="18"/>
  <c r="V5" i="18"/>
  <c r="T7" i="18"/>
  <c r="Y316" i="18"/>
  <c r="T25" i="18"/>
  <c r="X15" i="18"/>
  <c r="W324" i="18"/>
  <c r="T74" i="18"/>
  <c r="T58" i="18"/>
  <c r="P49" i="18"/>
  <c r="T42" i="18"/>
  <c r="X37" i="18"/>
  <c r="P33" i="18"/>
  <c r="X25" i="18"/>
  <c r="X16" i="18"/>
  <c r="V3" i="18"/>
  <c r="R76" i="18"/>
  <c r="R60" i="18"/>
  <c r="N47" i="18"/>
  <c r="N39" i="18"/>
  <c r="P29" i="18"/>
  <c r="V23" i="18"/>
  <c r="P15" i="18"/>
  <c r="N3" i="18"/>
  <c r="P8" i="18"/>
  <c r="P19" i="18"/>
  <c r="T13" i="18"/>
  <c r="V6" i="18"/>
  <c r="V17" i="18"/>
  <c r="X7" i="18"/>
  <c r="N21" i="18"/>
  <c r="X13" i="18"/>
  <c r="V9" i="18"/>
  <c r="N20" i="18"/>
  <c r="X4" i="18"/>
  <c r="Y229" i="18" l="1"/>
  <c r="Y126" i="18"/>
  <c r="Y48" i="18"/>
  <c r="Y84" i="18"/>
  <c r="Y214" i="18"/>
  <c r="Y194" i="18"/>
  <c r="Y101" i="18"/>
  <c r="Y97" i="18"/>
  <c r="Y206" i="18"/>
  <c r="Y270" i="18"/>
  <c r="Y18" i="18"/>
  <c r="Y204" i="18"/>
  <c r="Y258" i="18"/>
  <c r="Y123" i="18"/>
  <c r="Y162" i="18"/>
  <c r="Y307" i="18"/>
  <c r="Y137" i="18"/>
  <c r="Y133" i="18"/>
  <c r="Y238" i="18"/>
  <c r="Y105" i="18"/>
  <c r="Y117" i="18"/>
  <c r="Y153" i="18"/>
  <c r="Y26" i="18"/>
  <c r="Y31" i="18"/>
  <c r="Y248" i="18"/>
  <c r="Y36" i="18"/>
  <c r="Y68" i="18"/>
  <c r="Y249" i="18"/>
  <c r="Y35" i="18"/>
  <c r="Y178" i="18"/>
  <c r="Y79" i="18"/>
  <c r="Y11" i="18"/>
  <c r="Y109" i="18"/>
  <c r="Y106" i="18"/>
  <c r="Y246" i="18"/>
  <c r="Y312" i="18"/>
  <c r="Y135" i="18"/>
  <c r="Y27" i="18"/>
  <c r="Y98" i="18"/>
  <c r="Y111" i="18"/>
  <c r="Y44" i="18"/>
  <c r="Y138" i="18"/>
  <c r="Y159" i="18"/>
  <c r="Y209" i="18"/>
  <c r="Y284" i="18"/>
  <c r="Y287" i="18"/>
  <c r="Y174" i="18"/>
  <c r="Y218" i="18"/>
  <c r="Y155" i="18"/>
  <c r="Y212" i="18"/>
  <c r="Y242" i="18"/>
  <c r="Y202" i="18"/>
  <c r="Y92" i="18"/>
  <c r="Y186" i="18"/>
  <c r="Y293" i="18"/>
  <c r="Y180" i="18"/>
  <c r="Y172" i="18"/>
  <c r="Y236" i="18"/>
  <c r="Y291" i="18"/>
  <c r="Y96" i="18"/>
  <c r="Y147" i="18"/>
  <c r="Y166" i="18"/>
  <c r="Y313" i="18"/>
  <c r="Y141" i="18"/>
  <c r="Y190" i="18"/>
  <c r="Y168" i="18"/>
  <c r="Y297" i="18"/>
  <c r="Y32" i="18"/>
  <c r="Y309" i="18"/>
  <c r="Y127" i="18"/>
  <c r="Y114" i="18"/>
  <c r="Y149" i="18"/>
  <c r="Y121" i="18"/>
  <c r="Y185" i="18"/>
  <c r="Y216" i="18"/>
  <c r="Y28" i="18"/>
  <c r="Y303" i="18"/>
  <c r="Y213" i="18"/>
  <c r="Y12" i="18"/>
  <c r="Y157" i="18"/>
  <c r="Y72" i="18"/>
  <c r="Y151" i="18"/>
  <c r="Y3" i="18"/>
  <c r="Y24" i="18"/>
  <c r="Y51" i="18"/>
  <c r="Y40" i="18"/>
  <c r="Y158" i="18"/>
  <c r="Y210" i="18"/>
  <c r="Y250" i="18"/>
  <c r="Y253" i="18"/>
  <c r="Y288" i="18"/>
  <c r="Y283" i="18"/>
  <c r="Y119" i="18"/>
  <c r="Y220" i="18"/>
  <c r="Y139" i="18"/>
  <c r="Y299" i="18"/>
  <c r="Y89" i="18"/>
  <c r="Y169" i="18"/>
  <c r="Y91" i="18"/>
  <c r="Y184" i="18"/>
  <c r="Y225" i="18"/>
  <c r="Y52" i="18"/>
  <c r="Y254" i="18"/>
  <c r="Y276" i="18"/>
  <c r="Y164" i="18"/>
  <c r="Y200" i="18"/>
  <c r="Y21" i="18"/>
  <c r="Y241" i="18"/>
  <c r="Y39" i="18"/>
  <c r="Y87" i="18"/>
  <c r="Y181" i="18"/>
  <c r="Y182" i="18"/>
  <c r="Y230" i="18"/>
  <c r="Y99" i="18"/>
  <c r="Y110" i="18"/>
  <c r="Y76" i="18"/>
  <c r="Y304" i="18"/>
  <c r="Y154" i="18"/>
  <c r="Y64" i="18"/>
  <c r="Y113" i="18"/>
  <c r="Y43" i="18"/>
  <c r="Y47" i="18"/>
  <c r="Y145" i="18"/>
  <c r="Y88" i="18"/>
  <c r="Y197" i="18"/>
  <c r="Y234" i="18"/>
  <c r="Y22" i="18"/>
  <c r="Y60" i="18"/>
  <c r="Y93" i="18"/>
  <c r="Y142" i="18"/>
  <c r="Y130" i="18"/>
  <c r="Y280" i="18"/>
  <c r="Y263" i="18"/>
  <c r="Y208" i="18"/>
  <c r="Y131" i="18"/>
  <c r="Y257" i="18"/>
  <c r="Y292" i="18"/>
  <c r="Y20" i="18"/>
  <c r="Y16" i="18"/>
  <c r="Y232" i="18"/>
  <c r="Y170" i="18"/>
  <c r="Y300" i="18"/>
  <c r="Y7" i="18"/>
  <c r="Y23" i="18"/>
  <c r="Y143" i="18"/>
  <c r="Y146" i="18"/>
  <c r="Y198" i="18"/>
  <c r="Y221" i="18"/>
  <c r="Y245" i="18"/>
  <c r="Y296" i="18"/>
  <c r="Y264" i="18"/>
  <c r="Y275" i="18"/>
  <c r="Y272" i="18"/>
  <c r="Y240" i="18"/>
  <c r="Y107" i="18"/>
  <c r="Y9" i="18"/>
  <c r="Y6" i="18"/>
  <c r="Y5" i="18"/>
  <c r="Y30" i="18"/>
  <c r="Y102" i="18"/>
  <c r="Y41" i="18"/>
  <c r="Y57" i="18"/>
  <c r="Y73" i="18"/>
  <c r="Y90" i="18"/>
  <c r="Y38" i="18"/>
  <c r="Y54" i="18"/>
  <c r="Y70" i="18"/>
  <c r="Y63" i="18"/>
  <c r="Y80" i="18"/>
  <c r="Y100" i="18"/>
  <c r="Y171" i="18"/>
  <c r="Y152" i="18"/>
  <c r="Y134" i="18"/>
  <c r="Y156" i="18"/>
  <c r="Y112" i="18"/>
  <c r="Y175" i="18"/>
  <c r="Y179" i="18"/>
  <c r="Y196" i="18"/>
  <c r="Y193" i="18"/>
  <c r="Y201" i="18"/>
  <c r="Y219" i="18"/>
  <c r="Y239" i="18"/>
  <c r="Y243" i="18"/>
  <c r="Y215" i="18"/>
  <c r="Y255" i="18"/>
  <c r="Y274" i="18"/>
  <c r="Y262" i="18"/>
  <c r="Y265" i="18"/>
  <c r="Y318" i="18"/>
  <c r="Y306" i="18"/>
  <c r="Y285" i="18"/>
  <c r="Y13" i="18"/>
  <c r="Y8" i="18"/>
  <c r="Y29" i="18"/>
  <c r="Y45" i="18"/>
  <c r="Y61" i="18"/>
  <c r="Y77" i="18"/>
  <c r="Y108" i="18"/>
  <c r="Y42" i="18"/>
  <c r="Y58" i="18"/>
  <c r="Y74" i="18"/>
  <c r="Y124" i="18"/>
  <c r="Y67" i="18"/>
  <c r="Y86" i="18"/>
  <c r="Y116" i="18"/>
  <c r="Y104" i="18"/>
  <c r="Y163" i="18"/>
  <c r="Y140" i="18"/>
  <c r="Y128" i="18"/>
  <c r="Y191" i="18"/>
  <c r="Y199" i="18"/>
  <c r="Y227" i="18"/>
  <c r="Y205" i="18"/>
  <c r="Y211" i="18"/>
  <c r="Y235" i="18"/>
  <c r="Y244" i="18"/>
  <c r="Y231" i="18"/>
  <c r="Y259" i="18"/>
  <c r="Y286" i="18"/>
  <c r="Y271" i="18"/>
  <c r="Y278" i="18"/>
  <c r="Y282" i="18"/>
  <c r="Y314" i="18"/>
  <c r="Y289" i="18"/>
  <c r="Y14" i="18"/>
  <c r="Y15" i="18"/>
  <c r="Y33" i="18"/>
  <c r="Y49" i="18"/>
  <c r="Y65" i="18"/>
  <c r="Y78" i="18"/>
  <c r="Y118" i="18"/>
  <c r="Y46" i="18"/>
  <c r="Y62" i="18"/>
  <c r="Y82" i="18"/>
  <c r="Y55" i="18"/>
  <c r="Y71" i="18"/>
  <c r="Y94" i="18"/>
  <c r="Y132" i="18"/>
  <c r="Y120" i="18"/>
  <c r="Y161" i="18"/>
  <c r="Y144" i="18"/>
  <c r="Y217" i="18"/>
  <c r="Y189" i="18"/>
  <c r="Y177" i="18"/>
  <c r="Y228" i="18"/>
  <c r="Y223" i="18"/>
  <c r="Y260" i="18"/>
  <c r="Y256" i="18"/>
  <c r="Y247" i="18"/>
  <c r="Y269" i="18"/>
  <c r="Y267" i="18"/>
  <c r="Y302" i="18"/>
  <c r="Y279" i="18"/>
  <c r="Y294" i="18"/>
  <c r="Y290" i="18"/>
  <c r="Y277" i="18"/>
  <c r="Y301" i="18"/>
  <c r="S321" i="18"/>
  <c r="Y10" i="18"/>
  <c r="Y17" i="18"/>
  <c r="W321" i="18" s="1"/>
  <c r="Y4" i="18"/>
  <c r="O321" i="18" s="1"/>
  <c r="Y25" i="18"/>
  <c r="Y19" i="18"/>
  <c r="Y37" i="18"/>
  <c r="Y53" i="18"/>
  <c r="Y69" i="18"/>
  <c r="Y34" i="18"/>
  <c r="Y50" i="18"/>
  <c r="Y66" i="18"/>
  <c r="Y83" i="18"/>
  <c r="Y59" i="18"/>
  <c r="Y75" i="18"/>
  <c r="Y148" i="18"/>
  <c r="Y136" i="18"/>
  <c r="Y173" i="18"/>
  <c r="Y150" i="18"/>
  <c r="Y165" i="18"/>
  <c r="Y167" i="18"/>
  <c r="Y195" i="18"/>
  <c r="Y207" i="18"/>
  <c r="Y183" i="18"/>
  <c r="Y187" i="18"/>
  <c r="Y203" i="18"/>
  <c r="Y233" i="18"/>
  <c r="Y237" i="18"/>
  <c r="Y252" i="18"/>
  <c r="Y251" i="18"/>
  <c r="Y273" i="18"/>
  <c r="Y261" i="18"/>
  <c r="Y295" i="18"/>
  <c r="Y310" i="18"/>
  <c r="Y298" i="18"/>
  <c r="Y281" i="18"/>
  <c r="M321" i="18" l="1"/>
  <c r="U321" i="18"/>
  <c r="Q321" i="18"/>
  <c r="B11" i="14" l="1"/>
  <c r="B11" i="15" l="1"/>
  <c r="AL11" i="15" s="1"/>
  <c r="T11" i="14"/>
  <c r="Q11" i="14"/>
  <c r="N11" i="14"/>
  <c r="G11" i="14"/>
  <c r="W11" i="14"/>
  <c r="P11" i="14"/>
  <c r="E11" i="14"/>
  <c r="U11" i="14"/>
  <c r="R11" i="14"/>
  <c r="K11" i="14"/>
  <c r="D11" i="14"/>
  <c r="O11" i="14"/>
  <c r="H11" i="14"/>
  <c r="M11" i="14"/>
  <c r="J11" i="14"/>
  <c r="S11" i="14"/>
  <c r="I11" i="14"/>
  <c r="F11" i="14"/>
  <c r="V11" i="14"/>
  <c r="L11" i="14"/>
  <c r="AQ11" i="15" l="1"/>
  <c r="B15" i="15"/>
  <c r="AX15" i="15" s="1"/>
  <c r="B12" i="15"/>
  <c r="B12" i="14"/>
  <c r="B15" i="14"/>
  <c r="AU11" i="15"/>
  <c r="R11" i="15"/>
  <c r="Z11" i="15"/>
  <c r="X11" i="15"/>
  <c r="F11" i="15"/>
  <c r="AZ11" i="15"/>
  <c r="Y11" i="15"/>
  <c r="AC11" i="15"/>
  <c r="K11" i="15"/>
  <c r="H11" i="15"/>
  <c r="G11" i="15"/>
  <c r="AV11" i="15"/>
  <c r="BA11" i="15"/>
  <c r="L11" i="15"/>
  <c r="AJ11" i="15"/>
  <c r="AE11" i="15"/>
  <c r="AM11" i="15"/>
  <c r="AW11" i="15"/>
  <c r="J11" i="15"/>
  <c r="AF11" i="15"/>
  <c r="M11" i="15"/>
  <c r="N11" i="15"/>
  <c r="AY11" i="15"/>
  <c r="AK11" i="15"/>
  <c r="S11" i="15"/>
  <c r="Q11" i="15"/>
  <c r="AD11" i="15"/>
  <c r="AG11" i="15"/>
  <c r="V11" i="15"/>
  <c r="AA11" i="15"/>
  <c r="W11" i="15"/>
  <c r="E11" i="15"/>
  <c r="AP11" i="15"/>
  <c r="AR11" i="15"/>
  <c r="AT11" i="15"/>
  <c r="AS11" i="15"/>
  <c r="AX11" i="15"/>
  <c r="D11" i="15"/>
  <c r="I11" i="15"/>
  <c r="AH11" i="15"/>
  <c r="O11" i="15"/>
  <c r="AB11" i="15"/>
  <c r="P11" i="15"/>
  <c r="U11" i="15"/>
  <c r="AI11" i="15"/>
  <c r="AN11" i="15"/>
  <c r="T11" i="15"/>
  <c r="AO11" i="15"/>
  <c r="X15" i="15" l="1"/>
  <c r="AH15" i="15"/>
  <c r="U15" i="15"/>
  <c r="AL15" i="15"/>
  <c r="F15" i="15"/>
  <c r="P15" i="15"/>
  <c r="AU15" i="15"/>
  <c r="AM15" i="15"/>
  <c r="Y15" i="15"/>
  <c r="G15" i="15"/>
  <c r="AP15" i="15"/>
  <c r="D15" i="15"/>
  <c r="AZ15" i="15"/>
  <c r="AN15" i="15"/>
  <c r="AG15" i="15"/>
  <c r="K15" i="15"/>
  <c r="T15" i="15"/>
  <c r="AS15" i="15"/>
  <c r="L15" i="15"/>
  <c r="AT15" i="15"/>
  <c r="AA15" i="15"/>
  <c r="AW15" i="15"/>
  <c r="O15" i="15"/>
  <c r="R15" i="15"/>
  <c r="AJ15" i="15"/>
  <c r="AE15" i="15"/>
  <c r="Q15" i="15"/>
  <c r="W15" i="15"/>
  <c r="AK15" i="15"/>
  <c r="J15" i="15"/>
  <c r="V15" i="15"/>
  <c r="BA15" i="15"/>
  <c r="Z15" i="15"/>
  <c r="S15" i="15"/>
  <c r="AQ15" i="15"/>
  <c r="E15" i="15"/>
  <c r="AF15" i="15"/>
  <c r="M15" i="15"/>
  <c r="N15" i="15"/>
  <c r="AV15" i="15"/>
  <c r="AC15" i="15"/>
  <c r="AB15" i="15"/>
  <c r="AY15" i="15"/>
  <c r="AO15" i="15"/>
  <c r="I15" i="15"/>
  <c r="H15" i="15"/>
  <c r="AR15" i="15"/>
  <c r="AI15" i="15"/>
  <c r="AD15" i="15"/>
  <c r="E12" i="14"/>
  <c r="K12" i="14"/>
  <c r="U12" i="14"/>
  <c r="M12" i="14"/>
  <c r="S12" i="14"/>
  <c r="W12" i="14"/>
  <c r="I12" i="14"/>
  <c r="P12" i="14"/>
  <c r="N12" i="14"/>
  <c r="G12" i="14"/>
  <c r="T12" i="14"/>
  <c r="R12" i="14"/>
  <c r="H12" i="14"/>
  <c r="V12" i="14"/>
  <c r="L12" i="14"/>
  <c r="D12" i="14"/>
  <c r="J12" i="14"/>
  <c r="O12" i="14"/>
  <c r="Q12" i="14"/>
  <c r="F12" i="14"/>
  <c r="BA12" i="15"/>
  <c r="AG12" i="15"/>
  <c r="J12" i="15"/>
  <c r="AQ12" i="15"/>
  <c r="AL12" i="15"/>
  <c r="K12" i="15"/>
  <c r="U12" i="15"/>
  <c r="AN12" i="15"/>
  <c r="X12" i="15"/>
  <c r="F12" i="15"/>
  <c r="AZ12" i="15"/>
  <c r="AK12" i="15"/>
  <c r="E12" i="15"/>
  <c r="AY12" i="15"/>
  <c r="P12" i="15"/>
  <c r="V12" i="15"/>
  <c r="AW12" i="15"/>
  <c r="AE12" i="15"/>
  <c r="O12" i="15"/>
  <c r="AT12" i="15"/>
  <c r="AI12" i="15"/>
  <c r="H12" i="15"/>
  <c r="N12" i="15"/>
  <c r="AU12" i="15"/>
  <c r="AB12" i="15"/>
  <c r="S12" i="15"/>
  <c r="AV12" i="15"/>
  <c r="AH12" i="15"/>
  <c r="D12" i="15"/>
  <c r="AM12" i="15"/>
  <c r="I12" i="15"/>
  <c r="G12" i="15"/>
  <c r="AS12" i="15"/>
  <c r="Z12" i="15"/>
  <c r="AA12" i="15"/>
  <c r="AX12" i="15"/>
  <c r="AJ12" i="15"/>
  <c r="Q12" i="15"/>
  <c r="W12" i="15"/>
  <c r="Y12" i="15"/>
  <c r="L12" i="15"/>
  <c r="AR12" i="15"/>
  <c r="AD12" i="15"/>
  <c r="M12" i="15"/>
  <c r="AP12" i="15"/>
  <c r="R12" i="15"/>
  <c r="AC12" i="15"/>
  <c r="AO12" i="15"/>
  <c r="AF12" i="15"/>
  <c r="T12" i="15"/>
  <c r="O15" i="14"/>
  <c r="T15" i="14"/>
  <c r="U15" i="14"/>
  <c r="W15" i="14"/>
  <c r="G15" i="14"/>
  <c r="P15" i="14"/>
  <c r="J15" i="14"/>
  <c r="K15" i="14"/>
  <c r="L15" i="14"/>
  <c r="M15" i="14"/>
  <c r="E15" i="14"/>
  <c r="Q15" i="14"/>
  <c r="S15" i="14"/>
  <c r="F15" i="14"/>
  <c r="D15" i="14"/>
  <c r="R15" i="14"/>
  <c r="H15" i="14"/>
  <c r="I15" i="14"/>
  <c r="N15" i="14"/>
  <c r="V15" i="14"/>
  <c r="B14" i="14" l="1"/>
  <c r="B14" i="15"/>
  <c r="B16" i="14"/>
  <c r="B17" i="15"/>
  <c r="B17" i="14"/>
  <c r="B13" i="14" l="1"/>
  <c r="B13" i="15"/>
  <c r="V14" i="14"/>
  <c r="M14" i="14"/>
  <c r="S14" i="14"/>
  <c r="N14" i="14"/>
  <c r="P14" i="14"/>
  <c r="T14" i="14"/>
  <c r="Q14" i="14"/>
  <c r="H14" i="14"/>
  <c r="G14" i="14"/>
  <c r="D14" i="14"/>
  <c r="J14" i="14"/>
  <c r="I14" i="14"/>
  <c r="L14" i="14"/>
  <c r="W14" i="14"/>
  <c r="K14" i="14"/>
  <c r="R14" i="14"/>
  <c r="O14" i="14"/>
  <c r="E14" i="14"/>
  <c r="U14" i="14"/>
  <c r="F14" i="14"/>
  <c r="AT14" i="15"/>
  <c r="AC14" i="15"/>
  <c r="AO14" i="15"/>
  <c r="AI14" i="15"/>
  <c r="T14" i="15"/>
  <c r="AX14" i="15"/>
  <c r="J14" i="15"/>
  <c r="AG14" i="15"/>
  <c r="AN14" i="15"/>
  <c r="Z14" i="15"/>
  <c r="E14" i="15"/>
  <c r="AY14" i="15"/>
  <c r="P14" i="15"/>
  <c r="AS14" i="15"/>
  <c r="AK14" i="15"/>
  <c r="Q14" i="15"/>
  <c r="BA14" i="15"/>
  <c r="AA14" i="15"/>
  <c r="AJ14" i="15"/>
  <c r="O14" i="15"/>
  <c r="AR14" i="15"/>
  <c r="G14" i="15"/>
  <c r="AH14" i="15"/>
  <c r="AZ14" i="15"/>
  <c r="R14" i="15"/>
  <c r="AE14" i="15"/>
  <c r="AW14" i="15"/>
  <c r="F14" i="15"/>
  <c r="AB14" i="15"/>
  <c r="V14" i="15"/>
  <c r="AQ14" i="15"/>
  <c r="AL14" i="15"/>
  <c r="N14" i="15"/>
  <c r="D14" i="15"/>
  <c r="AM14" i="15"/>
  <c r="AV14" i="15"/>
  <c r="AU14" i="15"/>
  <c r="AD14" i="15"/>
  <c r="K14" i="15"/>
  <c r="S14" i="15"/>
  <c r="AP14" i="15"/>
  <c r="AF14" i="15"/>
  <c r="M14" i="15"/>
  <c r="X14" i="15"/>
  <c r="U14" i="15"/>
  <c r="W14" i="15"/>
  <c r="Y14" i="15"/>
  <c r="H14" i="15"/>
  <c r="I14" i="15"/>
  <c r="L14" i="15"/>
  <c r="B16" i="15"/>
  <c r="AY16" i="15" s="1"/>
  <c r="P16" i="14"/>
  <c r="G16" i="14"/>
  <c r="T16" i="14"/>
  <c r="M16" i="14"/>
  <c r="O16" i="14"/>
  <c r="U16" i="14"/>
  <c r="F16" i="14"/>
  <c r="V16" i="14"/>
  <c r="L16" i="14"/>
  <c r="N16" i="14"/>
  <c r="J16" i="14"/>
  <c r="I16" i="14"/>
  <c r="W16" i="14"/>
  <c r="R16" i="14"/>
  <c r="D16" i="14"/>
  <c r="H16" i="14"/>
  <c r="K16" i="14"/>
  <c r="S16" i="14"/>
  <c r="Q16" i="14"/>
  <c r="E16" i="14"/>
  <c r="H17" i="14"/>
  <c r="P17" i="14"/>
  <c r="S17" i="14"/>
  <c r="L17" i="14"/>
  <c r="F17" i="14"/>
  <c r="V17" i="14"/>
  <c r="W17" i="14"/>
  <c r="T17" i="14"/>
  <c r="M17" i="14"/>
  <c r="I17" i="14"/>
  <c r="J17" i="14"/>
  <c r="E17" i="14"/>
  <c r="D17" i="14"/>
  <c r="Q17" i="14"/>
  <c r="N17" i="14"/>
  <c r="G17" i="14"/>
  <c r="O17" i="14"/>
  <c r="U17" i="14"/>
  <c r="K17" i="14"/>
  <c r="R17" i="14"/>
  <c r="AT17" i="15"/>
  <c r="X17" i="15"/>
  <c r="K17" i="15"/>
  <c r="AY17" i="15"/>
  <c r="AQ17" i="15"/>
  <c r="P17" i="15"/>
  <c r="R17" i="15"/>
  <c r="AR17" i="15"/>
  <c r="AI17" i="15"/>
  <c r="L17" i="15"/>
  <c r="AM17" i="15"/>
  <c r="AE17" i="15"/>
  <c r="D17" i="15"/>
  <c r="AW17" i="15"/>
  <c r="F17" i="15"/>
  <c r="AA17" i="15"/>
  <c r="AP17" i="15"/>
  <c r="H17" i="15"/>
  <c r="AJ17" i="15"/>
  <c r="AU17" i="15"/>
  <c r="AK17" i="15"/>
  <c r="M17" i="15"/>
  <c r="O17" i="15"/>
  <c r="AN17" i="15"/>
  <c r="Y17" i="15"/>
  <c r="J17" i="15"/>
  <c r="AZ17" i="15"/>
  <c r="Z17" i="15"/>
  <c r="Q17" i="15"/>
  <c r="AS17" i="15"/>
  <c r="V17" i="15"/>
  <c r="I17" i="15"/>
  <c r="AL17" i="15"/>
  <c r="E17" i="15"/>
  <c r="AG17" i="15"/>
  <c r="AX17" i="15"/>
  <c r="AF17" i="15"/>
  <c r="N17" i="15"/>
  <c r="W17" i="15"/>
  <c r="AD17" i="15"/>
  <c r="T17" i="15"/>
  <c r="AV17" i="15"/>
  <c r="AH17" i="15"/>
  <c r="AB17" i="15"/>
  <c r="AO17" i="15"/>
  <c r="S17" i="15"/>
  <c r="G17" i="15"/>
  <c r="BA17" i="15"/>
  <c r="U17" i="15"/>
  <c r="AC17" i="15"/>
  <c r="AM16" i="15" l="1"/>
  <c r="I16" i="15"/>
  <c r="AZ16" i="15"/>
  <c r="K16" i="15"/>
  <c r="T16" i="15"/>
  <c r="X16" i="15"/>
  <c r="AK16" i="15"/>
  <c r="AO16" i="15"/>
  <c r="AC16" i="15"/>
  <c r="AN13" i="15"/>
  <c r="J13" i="15"/>
  <c r="AK13" i="15"/>
  <c r="AX13" i="15"/>
  <c r="AJ13" i="15"/>
  <c r="K13" i="15"/>
  <c r="AW13" i="15"/>
  <c r="AL13" i="15"/>
  <c r="AG13" i="15"/>
  <c r="AC13" i="15"/>
  <c r="AS13" i="15"/>
  <c r="AE13" i="15"/>
  <c r="I13" i="15"/>
  <c r="AO13" i="15"/>
  <c r="Y13" i="15"/>
  <c r="N13" i="15"/>
  <c r="AF13" i="15"/>
  <c r="U13" i="15"/>
  <c r="M13" i="15"/>
  <c r="F13" i="15"/>
  <c r="AR13" i="15"/>
  <c r="Z13" i="15"/>
  <c r="H13" i="15"/>
  <c r="AM13" i="15"/>
  <c r="AD13" i="15"/>
  <c r="AB13" i="15"/>
  <c r="BA13" i="15"/>
  <c r="X13" i="15"/>
  <c r="G13" i="15"/>
  <c r="W13" i="15"/>
  <c r="AP13" i="15"/>
  <c r="S13" i="15"/>
  <c r="L13" i="15"/>
  <c r="AI13" i="15"/>
  <c r="AV13" i="15"/>
  <c r="V13" i="15"/>
  <c r="AU13" i="15"/>
  <c r="R13" i="15"/>
  <c r="P13" i="15"/>
  <c r="AZ13" i="15"/>
  <c r="D13" i="15"/>
  <c r="Q13" i="15"/>
  <c r="O13" i="15"/>
  <c r="AH13" i="15"/>
  <c r="E13" i="15"/>
  <c r="AQ13" i="15"/>
  <c r="AY13" i="15"/>
  <c r="T13" i="15"/>
  <c r="AA13" i="15"/>
  <c r="AT13" i="15"/>
  <c r="I13" i="14"/>
  <c r="M13" i="14"/>
  <c r="H13" i="14"/>
  <c r="L13" i="14"/>
  <c r="S13" i="14"/>
  <c r="V13" i="14"/>
  <c r="P13" i="14"/>
  <c r="R13" i="14"/>
  <c r="O13" i="14"/>
  <c r="Q13" i="14"/>
  <c r="E13" i="14"/>
  <c r="W13" i="14"/>
  <c r="K13" i="14"/>
  <c r="J13" i="14"/>
  <c r="U13" i="14"/>
  <c r="F13" i="14"/>
  <c r="T13" i="14"/>
  <c r="G13" i="14"/>
  <c r="D13" i="14"/>
  <c r="N13" i="14"/>
  <c r="AN16" i="15"/>
  <c r="N16" i="15"/>
  <c r="BA16" i="15"/>
  <c r="AT16" i="15"/>
  <c r="F16" i="15"/>
  <c r="V16" i="15"/>
  <c r="E16" i="15"/>
  <c r="Y16" i="15"/>
  <c r="D16" i="15"/>
  <c r="U16" i="15"/>
  <c r="P16" i="15"/>
  <c r="AH16" i="15"/>
  <c r="S16" i="15"/>
  <c r="AB16" i="15"/>
  <c r="AE16" i="15"/>
  <c r="AW16" i="15"/>
  <c r="O16" i="15"/>
  <c r="R16" i="15"/>
  <c r="H16" i="15"/>
  <c r="J16" i="15"/>
  <c r="M16" i="15"/>
  <c r="AA16" i="15"/>
  <c r="L16" i="15"/>
  <c r="Z16" i="15"/>
  <c r="AQ16" i="15"/>
  <c r="AF16" i="15"/>
  <c r="AR16" i="15"/>
  <c r="AV16" i="15"/>
  <c r="Q16" i="15"/>
  <c r="AJ16" i="15"/>
  <c r="AD16" i="15"/>
  <c r="AG16" i="15"/>
  <c r="AS16" i="15"/>
  <c r="W16" i="15"/>
  <c r="G16" i="15"/>
  <c r="AL16" i="15"/>
  <c r="AP16" i="15"/>
  <c r="AI16" i="15"/>
  <c r="AX16" i="15"/>
  <c r="AU1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dotrascs</author>
  </authors>
  <commentList>
    <comment ref="U11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dotrascs:</t>
        </r>
        <r>
          <rPr>
            <sz val="9"/>
            <color indexed="81"/>
            <rFont val="Tahoma"/>
            <family val="2"/>
          </rPr>
          <t xml:space="preserve">
1 més que el màxim perquè tenen 0%</t>
        </r>
      </text>
    </comment>
    <comment ref="U14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dotrascs:</t>
        </r>
        <r>
          <rPr>
            <sz val="9"/>
            <color indexed="81"/>
            <rFont val="Tahoma"/>
            <family val="2"/>
          </rPr>
          <t xml:space="preserve">
1 més que el màxim perquè tenen 0%</t>
        </r>
      </text>
    </comment>
    <comment ref="U16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>dotrascs:</t>
        </r>
        <r>
          <rPr>
            <sz val="9"/>
            <color indexed="81"/>
            <rFont val="Tahoma"/>
            <family val="2"/>
          </rPr>
          <t xml:space="preserve">
1 més que el màxim perquè tenen 0%</t>
        </r>
      </text>
    </comment>
    <comment ref="U20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>dotrascs:</t>
        </r>
        <r>
          <rPr>
            <sz val="9"/>
            <color indexed="81"/>
            <rFont val="Tahoma"/>
            <family val="2"/>
          </rPr>
          <t xml:space="preserve">
1 més que el màxim perquè tenen 0%</t>
        </r>
      </text>
    </comment>
    <comment ref="U22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>dotrascs:</t>
        </r>
        <r>
          <rPr>
            <sz val="9"/>
            <color indexed="81"/>
            <rFont val="Tahoma"/>
            <family val="2"/>
          </rPr>
          <t xml:space="preserve">
1 més que el màxim perquè tenen 0%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dotrascs</author>
  </authors>
  <commentList>
    <comment ref="O11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dotrascs:</t>
        </r>
        <r>
          <rPr>
            <sz val="9"/>
            <color indexed="81"/>
            <rFont val="Tahoma"/>
            <family val="2"/>
          </rPr>
          <t xml:space="preserve">
1 més que el màxim perquè tenen 0</t>
        </r>
      </text>
    </comment>
    <comment ref="O14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dotrascs:</t>
        </r>
        <r>
          <rPr>
            <sz val="9"/>
            <color indexed="81"/>
            <rFont val="Tahoma"/>
            <family val="2"/>
          </rPr>
          <t xml:space="preserve">
1 més que el màxim perquè tenen 0</t>
        </r>
      </text>
    </comment>
    <comment ref="O16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dotrascs:</t>
        </r>
        <r>
          <rPr>
            <sz val="9"/>
            <color indexed="81"/>
            <rFont val="Tahoma"/>
            <family val="2"/>
          </rPr>
          <t xml:space="preserve">
1 més que el màxim perquè tenen 0</t>
        </r>
      </text>
    </comment>
    <comment ref="O20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dotrascs:</t>
        </r>
        <r>
          <rPr>
            <sz val="9"/>
            <color indexed="81"/>
            <rFont val="Tahoma"/>
            <family val="2"/>
          </rPr>
          <t xml:space="preserve">
1 més que el màxim perquè tenen 0</t>
        </r>
      </text>
    </comment>
    <comment ref="O22" authorId="0" shapeId="0" xr:uid="{00000000-0006-0000-1100-000005000000}">
      <text>
        <r>
          <rPr>
            <b/>
            <sz val="9"/>
            <color indexed="81"/>
            <rFont val="Tahoma"/>
            <family val="2"/>
          </rPr>
          <t>dotrascs:</t>
        </r>
        <r>
          <rPr>
            <sz val="9"/>
            <color indexed="81"/>
            <rFont val="Tahoma"/>
            <family val="2"/>
          </rPr>
          <t xml:space="preserve">
1 més que el màxim perquè tenen 0</t>
        </r>
      </text>
    </comment>
  </commentList>
</comments>
</file>

<file path=xl/sharedStrings.xml><?xml version="1.0" encoding="utf-8"?>
<sst xmlns="http://schemas.openxmlformats.org/spreadsheetml/2006/main" count="7307" uniqueCount="1054">
  <si>
    <t>Valors indicadors</t>
  </si>
  <si>
    <t>MUNICIPI</t>
  </si>
  <si>
    <t>Taxa d'atur</t>
  </si>
  <si>
    <t>Mitjana BI IRPF</t>
  </si>
  <si>
    <t>Dif. Accés habitatge 
€ lloguer/ IRPF</t>
  </si>
  <si>
    <t>% Població nascuda fora de la UE</t>
  </si>
  <si>
    <t>Posició relativa IVS</t>
  </si>
  <si>
    <t>Matadepera</t>
  </si>
  <si>
    <t>Tiana</t>
  </si>
  <si>
    <t>Roca del Vallès, La</t>
  </si>
  <si>
    <t>Sant Cugat del Vallès</t>
  </si>
  <si>
    <t>Sallent</t>
  </si>
  <si>
    <t>Sant Just Desvern</t>
  </si>
  <si>
    <t>Molins de Rei</t>
  </si>
  <si>
    <t>Palau-solità i Plegamans</t>
  </si>
  <si>
    <t>Sant Joan Despí</t>
  </si>
  <si>
    <t>Cardedeu</t>
  </si>
  <si>
    <t>Santa Perpètua de Mogoda</t>
  </si>
  <si>
    <t>Sant Feliu de Llobregat</t>
  </si>
  <si>
    <t>Viladecans</t>
  </si>
  <si>
    <t>Masnou, El</t>
  </si>
  <si>
    <t>Cerdanyola del Vallès</t>
  </si>
  <si>
    <t>Barberà del Vallès</t>
  </si>
  <si>
    <t>Castelldefels</t>
  </si>
  <si>
    <t>Sant Andreu de la Barca</t>
  </si>
  <si>
    <t>Sant Vicenç dels Horts</t>
  </si>
  <si>
    <t>Tordera</t>
  </si>
  <si>
    <t>Sant Pere de Ribes</t>
  </si>
  <si>
    <t>Olesa de Montserrat</t>
  </si>
  <si>
    <t>Prat de Llobregat, El</t>
  </si>
  <si>
    <t>Montornès del Vallès</t>
  </si>
  <si>
    <t>Sitges</t>
  </si>
  <si>
    <t>Torelló</t>
  </si>
  <si>
    <t>Gavà</t>
  </si>
  <si>
    <t>Igualada</t>
  </si>
  <si>
    <t>Sant Boi de Llobregat</t>
  </si>
  <si>
    <t>Rubí</t>
  </si>
  <si>
    <t>Montcada i Reixac</t>
  </si>
  <si>
    <t>Esplugues de Llobregat</t>
  </si>
  <si>
    <t>Mollet del Vallès</t>
  </si>
  <si>
    <t>Vilanova i la Geltrú</t>
  </si>
  <si>
    <t>Sabadell</t>
  </si>
  <si>
    <t>Manresa</t>
  </si>
  <si>
    <t>Terrassa</t>
  </si>
  <si>
    <t>Vilafranca del Penedès</t>
  </si>
  <si>
    <t>Canovelles</t>
  </si>
  <si>
    <t>Granollers</t>
  </si>
  <si>
    <t>Premià de Mar</t>
  </si>
  <si>
    <t>Martorell</t>
  </si>
  <si>
    <t>Vic</t>
  </si>
  <si>
    <t>Badalona</t>
  </si>
  <si>
    <t>Cornellà de Llobregat</t>
  </si>
  <si>
    <t>Sant Adrià de Besòs</t>
  </si>
  <si>
    <t>Manlleu</t>
  </si>
  <si>
    <t>Mataró</t>
  </si>
  <si>
    <t>Santa Coloma de Gramenet</t>
  </si>
  <si>
    <t>Hospitalet de Llobregat, L'</t>
  </si>
  <si>
    <t>CODI INE</t>
  </si>
  <si>
    <t>08001</t>
  </si>
  <si>
    <t>Abrera</t>
  </si>
  <si>
    <t>08002</t>
  </si>
  <si>
    <t>Aguilar de Segarra</t>
  </si>
  <si>
    <t>08003</t>
  </si>
  <si>
    <t>Alella</t>
  </si>
  <si>
    <t>08004</t>
  </si>
  <si>
    <t>Alpens</t>
  </si>
  <si>
    <t>08005</t>
  </si>
  <si>
    <t>08006</t>
  </si>
  <si>
    <t>Arenys de Mar</t>
  </si>
  <si>
    <t>08007</t>
  </si>
  <si>
    <t>Arenys de Munt</t>
  </si>
  <si>
    <t>08008</t>
  </si>
  <si>
    <t>Argençola</t>
  </si>
  <si>
    <t>08009</t>
  </si>
  <si>
    <t>Argentona</t>
  </si>
  <si>
    <t>08010</t>
  </si>
  <si>
    <t>Artés</t>
  </si>
  <si>
    <t>08011</t>
  </si>
  <si>
    <t>Avià</t>
  </si>
  <si>
    <t>08012</t>
  </si>
  <si>
    <t>Avinyó</t>
  </si>
  <si>
    <t>08013</t>
  </si>
  <si>
    <t>Avinyonet del Penedès</t>
  </si>
  <si>
    <t>08014</t>
  </si>
  <si>
    <t>Aiguafreda</t>
  </si>
  <si>
    <t>08015</t>
  </si>
  <si>
    <t>08016</t>
  </si>
  <si>
    <t>Bagà</t>
  </si>
  <si>
    <t>08017</t>
  </si>
  <si>
    <t>Balenyà</t>
  </si>
  <si>
    <t>08018</t>
  </si>
  <si>
    <t>Balsareny</t>
  </si>
  <si>
    <t>08020</t>
  </si>
  <si>
    <t>Begues</t>
  </si>
  <si>
    <t>08021</t>
  </si>
  <si>
    <t>Bellprat</t>
  </si>
  <si>
    <t>08022</t>
  </si>
  <si>
    <t>Berga</t>
  </si>
  <si>
    <t>08023</t>
  </si>
  <si>
    <t>Bigues i Riells</t>
  </si>
  <si>
    <t>08024</t>
  </si>
  <si>
    <t>Borredà</t>
  </si>
  <si>
    <t>08025</t>
  </si>
  <si>
    <t>08026</t>
  </si>
  <si>
    <t>08027</t>
  </si>
  <si>
    <t>08028</t>
  </si>
  <si>
    <t>Cabrera d'Anoia</t>
  </si>
  <si>
    <t>08029</t>
  </si>
  <si>
    <t>Cabrera de Mar</t>
  </si>
  <si>
    <t>08030</t>
  </si>
  <si>
    <t>Cabrils</t>
  </si>
  <si>
    <t>08031</t>
  </si>
  <si>
    <t>Calaf</t>
  </si>
  <si>
    <t>08032</t>
  </si>
  <si>
    <t>Caldes d'Estrac</t>
  </si>
  <si>
    <t>08033</t>
  </si>
  <si>
    <t>Caldes de Montbui</t>
  </si>
  <si>
    <t>08034</t>
  </si>
  <si>
    <t>Calders</t>
  </si>
  <si>
    <t>08035</t>
  </si>
  <si>
    <t>Calella</t>
  </si>
  <si>
    <t>08036</t>
  </si>
  <si>
    <t>Calonge de Segarra</t>
  </si>
  <si>
    <t>08037</t>
  </si>
  <si>
    <t>Calldetenes</t>
  </si>
  <si>
    <t>08038</t>
  </si>
  <si>
    <t>Callús</t>
  </si>
  <si>
    <t>08039</t>
  </si>
  <si>
    <t>Campins</t>
  </si>
  <si>
    <t>08040</t>
  </si>
  <si>
    <t>Canet de Mar</t>
  </si>
  <si>
    <t>08041</t>
  </si>
  <si>
    <t>08042</t>
  </si>
  <si>
    <t>Cànoves i Samalús</t>
  </si>
  <si>
    <t>08043</t>
  </si>
  <si>
    <t>Canyelles</t>
  </si>
  <si>
    <t>08044</t>
  </si>
  <si>
    <t>Capellades</t>
  </si>
  <si>
    <t>08045</t>
  </si>
  <si>
    <t>Capolat</t>
  </si>
  <si>
    <t>08046</t>
  </si>
  <si>
    <t>08047</t>
  </si>
  <si>
    <t>Cardona</t>
  </si>
  <si>
    <t>08048</t>
  </si>
  <si>
    <t>Carme</t>
  </si>
  <si>
    <t>08049</t>
  </si>
  <si>
    <t>Casserres</t>
  </si>
  <si>
    <t>08050</t>
  </si>
  <si>
    <t>Castellar del Riu</t>
  </si>
  <si>
    <t>08051</t>
  </si>
  <si>
    <t>Castellar del Vallès</t>
  </si>
  <si>
    <t>08052</t>
  </si>
  <si>
    <t>Castellar de n'Hug</t>
  </si>
  <si>
    <t>08053</t>
  </si>
  <si>
    <t>Castellbell i el Vilar</t>
  </si>
  <si>
    <t>08054</t>
  </si>
  <si>
    <t>Castellbisbal</t>
  </si>
  <si>
    <t>08055</t>
  </si>
  <si>
    <t>Castellcir</t>
  </si>
  <si>
    <t>08056</t>
  </si>
  <si>
    <t>08057</t>
  </si>
  <si>
    <t>Castell de l'Areny</t>
  </si>
  <si>
    <t>08058</t>
  </si>
  <si>
    <t>Castellet i la Gornal</t>
  </si>
  <si>
    <t>08059</t>
  </si>
  <si>
    <t>Castellfollit del Boix</t>
  </si>
  <si>
    <t>08060</t>
  </si>
  <si>
    <t>Castellfollit de Riubregós</t>
  </si>
  <si>
    <t>08061</t>
  </si>
  <si>
    <t>Castellgalí</t>
  </si>
  <si>
    <t>08062</t>
  </si>
  <si>
    <t>Castellnou de Bages</t>
  </si>
  <si>
    <t>08063</t>
  </si>
  <si>
    <t>Castellolí</t>
  </si>
  <si>
    <t>08064</t>
  </si>
  <si>
    <t>Castellterçol</t>
  </si>
  <si>
    <t>08065</t>
  </si>
  <si>
    <t>Castellví de la Marca</t>
  </si>
  <si>
    <t>08066</t>
  </si>
  <si>
    <t>Castellví de Rosanes</t>
  </si>
  <si>
    <t>08067</t>
  </si>
  <si>
    <t>Centelles</t>
  </si>
  <si>
    <t>08068</t>
  </si>
  <si>
    <t>Cervelló</t>
  </si>
  <si>
    <t>08069</t>
  </si>
  <si>
    <t>Collbató</t>
  </si>
  <si>
    <t>08070</t>
  </si>
  <si>
    <t>Collsuspina</t>
  </si>
  <si>
    <t>08071</t>
  </si>
  <si>
    <t>Copons</t>
  </si>
  <si>
    <t>08072</t>
  </si>
  <si>
    <t>Corbera de Llobregat</t>
  </si>
  <si>
    <t>08073</t>
  </si>
  <si>
    <t>08074</t>
  </si>
  <si>
    <t>Cubelles</t>
  </si>
  <si>
    <t>08075</t>
  </si>
  <si>
    <t>Dosrius</t>
  </si>
  <si>
    <t>08076</t>
  </si>
  <si>
    <t>Esparreguera</t>
  </si>
  <si>
    <t>08077</t>
  </si>
  <si>
    <t>08078</t>
  </si>
  <si>
    <t>08079</t>
  </si>
  <si>
    <t>08080</t>
  </si>
  <si>
    <t>Fígols</t>
  </si>
  <si>
    <t>08081</t>
  </si>
  <si>
    <t>Fogars de Montclús</t>
  </si>
  <si>
    <t>08082</t>
  </si>
  <si>
    <t>Fogars de la Selva</t>
  </si>
  <si>
    <t>08083</t>
  </si>
  <si>
    <t>Folgueroles</t>
  </si>
  <si>
    <t>08084</t>
  </si>
  <si>
    <t>Fonollosa</t>
  </si>
  <si>
    <t>08085</t>
  </si>
  <si>
    <t>Font-rubí</t>
  </si>
  <si>
    <t>08086</t>
  </si>
  <si>
    <t>08087</t>
  </si>
  <si>
    <t>Gallifa</t>
  </si>
  <si>
    <t>08088</t>
  </si>
  <si>
    <t>08089</t>
  </si>
  <si>
    <t>08090</t>
  </si>
  <si>
    <t>Gaià</t>
  </si>
  <si>
    <t>08091</t>
  </si>
  <si>
    <t>Gelida</t>
  </si>
  <si>
    <t>08092</t>
  </si>
  <si>
    <t>Gironella</t>
  </si>
  <si>
    <t>08093</t>
  </si>
  <si>
    <t>Gisclareny</t>
  </si>
  <si>
    <t>08094</t>
  </si>
  <si>
    <t>08095</t>
  </si>
  <si>
    <t>Granera</t>
  </si>
  <si>
    <t>08096</t>
  </si>
  <si>
    <t>08097</t>
  </si>
  <si>
    <t>Gualba</t>
  </si>
  <si>
    <t>08098</t>
  </si>
  <si>
    <t>Sant Salvador de Guardiola</t>
  </si>
  <si>
    <t>08099</t>
  </si>
  <si>
    <t>Guardiola de Berguedà</t>
  </si>
  <si>
    <t>08100</t>
  </si>
  <si>
    <t>Gurb</t>
  </si>
  <si>
    <t>08101</t>
  </si>
  <si>
    <t>08102</t>
  </si>
  <si>
    <t>08103</t>
  </si>
  <si>
    <t>Jorba</t>
  </si>
  <si>
    <t>08104</t>
  </si>
  <si>
    <t>08105</t>
  </si>
  <si>
    <t>08106</t>
  </si>
  <si>
    <t>Llinars del Vallès</t>
  </si>
  <si>
    <t>08107</t>
  </si>
  <si>
    <t>Lliçà d'Amunt</t>
  </si>
  <si>
    <t>08108</t>
  </si>
  <si>
    <t>Lliçà de Vall</t>
  </si>
  <si>
    <t>08109</t>
  </si>
  <si>
    <t>Lluçà</t>
  </si>
  <si>
    <t>08110</t>
  </si>
  <si>
    <t>Malgrat de Mar</t>
  </si>
  <si>
    <t>08111</t>
  </si>
  <si>
    <t>Malla</t>
  </si>
  <si>
    <t>08112</t>
  </si>
  <si>
    <t>08113</t>
  </si>
  <si>
    <t>08114</t>
  </si>
  <si>
    <t>08115</t>
  </si>
  <si>
    <t>Martorelles</t>
  </si>
  <si>
    <t>08116</t>
  </si>
  <si>
    <t>08117</t>
  </si>
  <si>
    <t>08118</t>
  </si>
  <si>
    <t>08119</t>
  </si>
  <si>
    <t>Masquefa</t>
  </si>
  <si>
    <t>08120</t>
  </si>
  <si>
    <t>08121</t>
  </si>
  <si>
    <t>08122</t>
  </si>
  <si>
    <t>Mediona</t>
  </si>
  <si>
    <t>08123</t>
  </si>
  <si>
    <t>08124</t>
  </si>
  <si>
    <t>08125</t>
  </si>
  <si>
    <t>08126</t>
  </si>
  <si>
    <t>Montgat</t>
  </si>
  <si>
    <t>08127</t>
  </si>
  <si>
    <t>Monistrol de Montserrat</t>
  </si>
  <si>
    <t>08128</t>
  </si>
  <si>
    <t>Monistrol de Calders</t>
  </si>
  <si>
    <t>08129</t>
  </si>
  <si>
    <t>Muntanyola</t>
  </si>
  <si>
    <t>08130</t>
  </si>
  <si>
    <t>Montclar</t>
  </si>
  <si>
    <t>08131</t>
  </si>
  <si>
    <t>Montesquiu</t>
  </si>
  <si>
    <t>08132</t>
  </si>
  <si>
    <t>Montmajor</t>
  </si>
  <si>
    <t>08133</t>
  </si>
  <si>
    <t>Montmaneu</t>
  </si>
  <si>
    <t>08134</t>
  </si>
  <si>
    <t>Figaró-Montmany</t>
  </si>
  <si>
    <t>08135</t>
  </si>
  <si>
    <t>Montmeló</t>
  </si>
  <si>
    <t>08136</t>
  </si>
  <si>
    <t>08137</t>
  </si>
  <si>
    <t>Montseny</t>
  </si>
  <si>
    <t>08138</t>
  </si>
  <si>
    <t>Moià</t>
  </si>
  <si>
    <t>08139</t>
  </si>
  <si>
    <t>Mura</t>
  </si>
  <si>
    <t>08140</t>
  </si>
  <si>
    <t>Navarcles</t>
  </si>
  <si>
    <t>08141</t>
  </si>
  <si>
    <t>Navàs</t>
  </si>
  <si>
    <t>08142</t>
  </si>
  <si>
    <t>08143</t>
  </si>
  <si>
    <t>Òdena</t>
  </si>
  <si>
    <t>08144</t>
  </si>
  <si>
    <t>Olvan</t>
  </si>
  <si>
    <t>08145</t>
  </si>
  <si>
    <t>Olèrdola</t>
  </si>
  <si>
    <t>08146</t>
  </si>
  <si>
    <t>Olesa de Bonesvalls</t>
  </si>
  <si>
    <t>08147</t>
  </si>
  <si>
    <t>08148</t>
  </si>
  <si>
    <t>Olivella</t>
  </si>
  <si>
    <t>08149</t>
  </si>
  <si>
    <t>Olost</t>
  </si>
  <si>
    <t>08150</t>
  </si>
  <si>
    <t>Orís</t>
  </si>
  <si>
    <t>08151</t>
  </si>
  <si>
    <t>Oristà</t>
  </si>
  <si>
    <t>08152</t>
  </si>
  <si>
    <t>Orpí</t>
  </si>
  <si>
    <t>08153</t>
  </si>
  <si>
    <t>Òrrius</t>
  </si>
  <si>
    <t>08154</t>
  </si>
  <si>
    <t>Pacs del Penedès</t>
  </si>
  <si>
    <t>08155</t>
  </si>
  <si>
    <t>Palafolls</t>
  </si>
  <si>
    <t>08156</t>
  </si>
  <si>
    <t>08157</t>
  </si>
  <si>
    <t>Pallejà</t>
  </si>
  <si>
    <t>08158</t>
  </si>
  <si>
    <t>08159</t>
  </si>
  <si>
    <t>Parets del Vallès</t>
  </si>
  <si>
    <t>08160</t>
  </si>
  <si>
    <t>Perafita</t>
  </si>
  <si>
    <t>08161</t>
  </si>
  <si>
    <t>Piera</t>
  </si>
  <si>
    <t>08162</t>
  </si>
  <si>
    <t>08163</t>
  </si>
  <si>
    <t>Pineda de Mar</t>
  </si>
  <si>
    <t>08164</t>
  </si>
  <si>
    <t>08165</t>
  </si>
  <si>
    <t>08166</t>
  </si>
  <si>
    <t>08167</t>
  </si>
  <si>
    <t>Polinyà</t>
  </si>
  <si>
    <t>08168</t>
  </si>
  <si>
    <t>Pontons</t>
  </si>
  <si>
    <t>08169</t>
  </si>
  <si>
    <t>08170</t>
  </si>
  <si>
    <t>08171</t>
  </si>
  <si>
    <t>Prats de Lluçanès</t>
  </si>
  <si>
    <t>08172</t>
  </si>
  <si>
    <t>08174</t>
  </si>
  <si>
    <t>Puigdàlber</t>
  </si>
  <si>
    <t>08175</t>
  </si>
  <si>
    <t>Puig-reig</t>
  </si>
  <si>
    <t>08176</t>
  </si>
  <si>
    <t>Pujalt</t>
  </si>
  <si>
    <t>08177</t>
  </si>
  <si>
    <t>08178</t>
  </si>
  <si>
    <t>Rajadell</t>
  </si>
  <si>
    <t>08179</t>
  </si>
  <si>
    <t>Rellinars</t>
  </si>
  <si>
    <t>08180</t>
  </si>
  <si>
    <t>Ripollet</t>
  </si>
  <si>
    <t>08181</t>
  </si>
  <si>
    <t>08182</t>
  </si>
  <si>
    <t>08183</t>
  </si>
  <si>
    <t>Roda de Ter</t>
  </si>
  <si>
    <t>08184</t>
  </si>
  <si>
    <t>08185</t>
  </si>
  <si>
    <t>Rubió</t>
  </si>
  <si>
    <t>08187</t>
  </si>
  <si>
    <t>08188</t>
  </si>
  <si>
    <t>Sagàs</t>
  </si>
  <si>
    <t>08189</t>
  </si>
  <si>
    <t>Sant Pere Sallavinera</t>
  </si>
  <si>
    <t>08190</t>
  </si>
  <si>
    <t>Saldes</t>
  </si>
  <si>
    <t>08191</t>
  </si>
  <si>
    <t>08192</t>
  </si>
  <si>
    <t>Santpedor</t>
  </si>
  <si>
    <t>08193</t>
  </si>
  <si>
    <t>Sant Iscle de Vallalta</t>
  </si>
  <si>
    <t>08194</t>
  </si>
  <si>
    <t>08195</t>
  </si>
  <si>
    <t>Sant Agustí de Lluçanès</t>
  </si>
  <si>
    <t>08196</t>
  </si>
  <si>
    <t>08197</t>
  </si>
  <si>
    <t>Sant Andreu de Llavaneres</t>
  </si>
  <si>
    <t>08198</t>
  </si>
  <si>
    <t>Sant Antoni de Vilamajor</t>
  </si>
  <si>
    <t>08199</t>
  </si>
  <si>
    <t>Sant Bartomeu del Grau</t>
  </si>
  <si>
    <t>08200</t>
  </si>
  <si>
    <t>08201</t>
  </si>
  <si>
    <t>Sant Boi de Lluçanès</t>
  </si>
  <si>
    <t>08202</t>
  </si>
  <si>
    <t>Sant Celoni</t>
  </si>
  <si>
    <t>08203</t>
  </si>
  <si>
    <t>Sant Cebrià de Vallalta</t>
  </si>
  <si>
    <t>08204</t>
  </si>
  <si>
    <t>Sant Climent de Llobregat</t>
  </si>
  <si>
    <t>08205</t>
  </si>
  <si>
    <t>08206</t>
  </si>
  <si>
    <t>Sant Cugat Sesgarrigues</t>
  </si>
  <si>
    <t>08207</t>
  </si>
  <si>
    <t>Sant Esteve de Palautordera</t>
  </si>
  <si>
    <t>08208</t>
  </si>
  <si>
    <t>Sant Esteve Sesrovires</t>
  </si>
  <si>
    <t>08209</t>
  </si>
  <si>
    <t>Sant Fost de Campsentelles</t>
  </si>
  <si>
    <t>08210</t>
  </si>
  <si>
    <t>Sant Feliu de Codines</t>
  </si>
  <si>
    <t>08211</t>
  </si>
  <si>
    <t>08212</t>
  </si>
  <si>
    <t>Sant Feliu Sasserra</t>
  </si>
  <si>
    <t>08213</t>
  </si>
  <si>
    <t>Sant Fruitós de Bages</t>
  </si>
  <si>
    <t>08214</t>
  </si>
  <si>
    <t>Vilassar de Dalt</t>
  </si>
  <si>
    <t>08215</t>
  </si>
  <si>
    <t>Sant Hipòlit de Voltregà</t>
  </si>
  <si>
    <t>08216</t>
  </si>
  <si>
    <t>Sant Jaume de Frontanyà</t>
  </si>
  <si>
    <t>08217</t>
  </si>
  <si>
    <t>08218</t>
  </si>
  <si>
    <t>Sant Joan de Vilatorrada</t>
  </si>
  <si>
    <t>08219</t>
  </si>
  <si>
    <t>Vilassar de Mar</t>
  </si>
  <si>
    <t>08220</t>
  </si>
  <si>
    <t>Sant Julià de Vilatorta</t>
  </si>
  <si>
    <t>08221</t>
  </si>
  <si>
    <t>08222</t>
  </si>
  <si>
    <t>Sant Llorenç d'Hortons</t>
  </si>
  <si>
    <t>08223</t>
  </si>
  <si>
    <t>Sant Llorenç Savall</t>
  </si>
  <si>
    <t>08224</t>
  </si>
  <si>
    <t>Sant Martí de Centelles</t>
  </si>
  <si>
    <t>08225</t>
  </si>
  <si>
    <t>Sant Martí d'Albars</t>
  </si>
  <si>
    <t>08226</t>
  </si>
  <si>
    <t>Sant Martí de Tous</t>
  </si>
  <si>
    <t>08227</t>
  </si>
  <si>
    <t>Sant Martí Sarroca</t>
  </si>
  <si>
    <t>08228</t>
  </si>
  <si>
    <t>Sant Martí Sesgueioles</t>
  </si>
  <si>
    <t>08229</t>
  </si>
  <si>
    <t>Sant Mateu de Bages</t>
  </si>
  <si>
    <t>08230</t>
  </si>
  <si>
    <t>Premià de Dalt</t>
  </si>
  <si>
    <t>08231</t>
  </si>
  <si>
    <t>08232</t>
  </si>
  <si>
    <t>Sant Pere de Riudebitlles</t>
  </si>
  <si>
    <t>08233</t>
  </si>
  <si>
    <t>Sant Pere de Torelló</t>
  </si>
  <si>
    <t>08234</t>
  </si>
  <si>
    <t>Sant Pere de Vilamajor</t>
  </si>
  <si>
    <t>08235</t>
  </si>
  <si>
    <t>Sant Pol de Mar</t>
  </si>
  <si>
    <t>08236</t>
  </si>
  <si>
    <t>Sant Quintí de Mediona</t>
  </si>
  <si>
    <t>08237</t>
  </si>
  <si>
    <t>Sant Quirze de Besora</t>
  </si>
  <si>
    <t>08238</t>
  </si>
  <si>
    <t>Sant Quirze del Vallès</t>
  </si>
  <si>
    <t>08239</t>
  </si>
  <si>
    <t>Sant Quirze Safaja</t>
  </si>
  <si>
    <t>08240</t>
  </si>
  <si>
    <t>Sant Sadurní d'Anoia</t>
  </si>
  <si>
    <t>08241</t>
  </si>
  <si>
    <t>Sant Sadurní d'Osormort</t>
  </si>
  <si>
    <t>08242</t>
  </si>
  <si>
    <t>Marganell</t>
  </si>
  <si>
    <t>08243</t>
  </si>
  <si>
    <t>Santa Cecília de Voltregà</t>
  </si>
  <si>
    <t>08244</t>
  </si>
  <si>
    <t>Santa Coloma de Cervelló</t>
  </si>
  <si>
    <t>08245</t>
  </si>
  <si>
    <t>08246</t>
  </si>
  <si>
    <t>Santa Eugènia de Berga</t>
  </si>
  <si>
    <t>08247</t>
  </si>
  <si>
    <t>Santa Eulàlia de Riuprimer</t>
  </si>
  <si>
    <t>08248</t>
  </si>
  <si>
    <t>Santa Eulàlia de Ronçana</t>
  </si>
  <si>
    <t>08249</t>
  </si>
  <si>
    <t>Santa Fe del Penedès</t>
  </si>
  <si>
    <t>08250</t>
  </si>
  <si>
    <t>Santa Margarida de Montbui</t>
  </si>
  <si>
    <t>08251</t>
  </si>
  <si>
    <t>Santa Margarida i els Monjos</t>
  </si>
  <si>
    <t>08252</t>
  </si>
  <si>
    <t>08253</t>
  </si>
  <si>
    <t>Santa Maria de Besora</t>
  </si>
  <si>
    <t>08254</t>
  </si>
  <si>
    <t>08255</t>
  </si>
  <si>
    <t>Santa Maria de Merlès</t>
  </si>
  <si>
    <t>08256</t>
  </si>
  <si>
    <t>Santa Maria de Martorelles</t>
  </si>
  <si>
    <t>08257</t>
  </si>
  <si>
    <t>Santa Maria de Miralles</t>
  </si>
  <si>
    <t>08258</t>
  </si>
  <si>
    <t>Santa Maria d'Oló</t>
  </si>
  <si>
    <t>08259</t>
  </si>
  <si>
    <t>Santa Maria de Palautordera</t>
  </si>
  <si>
    <t>08260</t>
  </si>
  <si>
    <t>08261</t>
  </si>
  <si>
    <t>Santa Susanna</t>
  </si>
  <si>
    <t>08262</t>
  </si>
  <si>
    <t>Sant Vicenç de Castellet</t>
  </si>
  <si>
    <t>08263</t>
  </si>
  <si>
    <t>08264</t>
  </si>
  <si>
    <t>Sant Vicenç de Montalt</t>
  </si>
  <si>
    <t>08265</t>
  </si>
  <si>
    <t>Sant Vicenç de Torelló</t>
  </si>
  <si>
    <t>08266</t>
  </si>
  <si>
    <t>08267</t>
  </si>
  <si>
    <t>Sentmenat</t>
  </si>
  <si>
    <t>08268</t>
  </si>
  <si>
    <t>Cercs</t>
  </si>
  <si>
    <t>08269</t>
  </si>
  <si>
    <t>Seva</t>
  </si>
  <si>
    <t>08270</t>
  </si>
  <si>
    <t>08271</t>
  </si>
  <si>
    <t>Sobremunt</t>
  </si>
  <si>
    <t>08272</t>
  </si>
  <si>
    <t>Sora</t>
  </si>
  <si>
    <t>08273</t>
  </si>
  <si>
    <t>Subirats</t>
  </si>
  <si>
    <t>08274</t>
  </si>
  <si>
    <t>Súria</t>
  </si>
  <si>
    <t>08275</t>
  </si>
  <si>
    <t>Tavèrnoles</t>
  </si>
  <si>
    <t>08276</t>
  </si>
  <si>
    <t>Tagamanent</t>
  </si>
  <si>
    <t>08277</t>
  </si>
  <si>
    <t>Talamanca</t>
  </si>
  <si>
    <t>08278</t>
  </si>
  <si>
    <t>Taradell</t>
  </si>
  <si>
    <t>08279</t>
  </si>
  <si>
    <t>08280</t>
  </si>
  <si>
    <t>Tavertet</t>
  </si>
  <si>
    <t>08281</t>
  </si>
  <si>
    <t>Teià</t>
  </si>
  <si>
    <t>08282</t>
  </si>
  <si>
    <t>08283</t>
  </si>
  <si>
    <t>Tona</t>
  </si>
  <si>
    <t>08284</t>
  </si>
  <si>
    <t>08285</t>
  </si>
  <si>
    <t>08286</t>
  </si>
  <si>
    <t>08287</t>
  </si>
  <si>
    <t>Torrelavit</t>
  </si>
  <si>
    <t>08288</t>
  </si>
  <si>
    <t>Torrelles de Foix</t>
  </si>
  <si>
    <t>08289</t>
  </si>
  <si>
    <t>Torrelles de Llobregat</t>
  </si>
  <si>
    <t>08290</t>
  </si>
  <si>
    <t>Ullastrell</t>
  </si>
  <si>
    <t>08291</t>
  </si>
  <si>
    <t>Vacarisses</t>
  </si>
  <si>
    <t>08292</t>
  </si>
  <si>
    <t>Vallbona d'Anoia</t>
  </si>
  <si>
    <t>08293</t>
  </si>
  <si>
    <t>Vallcebre</t>
  </si>
  <si>
    <t>08294</t>
  </si>
  <si>
    <t>Vallgorguina</t>
  </si>
  <si>
    <t>08295</t>
  </si>
  <si>
    <t>Vallirana</t>
  </si>
  <si>
    <t>08296</t>
  </si>
  <si>
    <t>Vallromanes</t>
  </si>
  <si>
    <t>08297</t>
  </si>
  <si>
    <t>Veciana</t>
  </si>
  <si>
    <t>08298</t>
  </si>
  <si>
    <t>08299</t>
  </si>
  <si>
    <t>Vilada</t>
  </si>
  <si>
    <t>08300</t>
  </si>
  <si>
    <t>Viladecavalls</t>
  </si>
  <si>
    <t>08301</t>
  </si>
  <si>
    <t>08302</t>
  </si>
  <si>
    <t>Vilanova del Camí</t>
  </si>
  <si>
    <t>08303</t>
  </si>
  <si>
    <t>Vilanova de Sau</t>
  </si>
  <si>
    <t>08304</t>
  </si>
  <si>
    <t>Vilobí del Penedès</t>
  </si>
  <si>
    <t>08305</t>
  </si>
  <si>
    <t>08306</t>
  </si>
  <si>
    <t>Vilalba Sasserra</t>
  </si>
  <si>
    <t>08307</t>
  </si>
  <si>
    <t>08308</t>
  </si>
  <si>
    <t>Viver i Serrateix</t>
  </si>
  <si>
    <t>08901</t>
  </si>
  <si>
    <t>Rupit i Pruit</t>
  </si>
  <si>
    <t>08902</t>
  </si>
  <si>
    <t>Vilanova del Vallès</t>
  </si>
  <si>
    <t>08903</t>
  </si>
  <si>
    <t>Sant Julià de Cerdanyola</t>
  </si>
  <si>
    <t>08904</t>
  </si>
  <si>
    <t>Badia del Vallès</t>
  </si>
  <si>
    <t>08905</t>
  </si>
  <si>
    <t>--</t>
  </si>
  <si>
    <t>Ametlla del Vallès, L'</t>
  </si>
  <si>
    <t>Bruc, El</t>
  </si>
  <si>
    <t>Brull, El</t>
  </si>
  <si>
    <t>Cabanyes, Les</t>
  </si>
  <si>
    <t>Espunyola, L'</t>
  </si>
  <si>
    <t>Estany, L'</t>
  </si>
  <si>
    <t>Franqueses del Vallès, Les</t>
  </si>
  <si>
    <t>Garriga, La</t>
  </si>
  <si>
    <t>Granada, La</t>
  </si>
  <si>
    <t>Llacuna, La</t>
  </si>
  <si>
    <t>Llagosta, La</t>
  </si>
  <si>
    <t>Masies de Roda, Les</t>
  </si>
  <si>
    <t>Masies de Voltregà, Les</t>
  </si>
  <si>
    <t>Nou de Berguedà, La</t>
  </si>
  <si>
    <t>Papiol, El</t>
  </si>
  <si>
    <t>Hostalets de Pierola, Els</t>
  </si>
  <si>
    <t>Pla del Penedès, El</t>
  </si>
  <si>
    <t>Pobla de Claramunt, La</t>
  </si>
  <si>
    <t>Pobla de Lillet, La</t>
  </si>
  <si>
    <t>Prats de Rei, Els</t>
  </si>
  <si>
    <t>Quar, La</t>
  </si>
  <si>
    <t>Pont de Vilomara i Rocafort, El</t>
  </si>
  <si>
    <t>Esquirol, L'</t>
  </si>
  <si>
    <t>Torre de Claramunt, La</t>
  </si>
  <si>
    <t>Palma de Cervelló, La</t>
  </si>
  <si>
    <t>Preu mensual lloguer</t>
  </si>
  <si>
    <t>COMARCA</t>
  </si>
  <si>
    <t>La Selva</t>
  </si>
  <si>
    <t>Baix Llobregat</t>
  </si>
  <si>
    <t>Bages</t>
  </si>
  <si>
    <t>Maresme</t>
  </si>
  <si>
    <t>Osona</t>
  </si>
  <si>
    <t>Vallès Oriental</t>
  </si>
  <si>
    <t>Anoia</t>
  </si>
  <si>
    <t>Berguedà</t>
  </si>
  <si>
    <t>Alt Penedès</t>
  </si>
  <si>
    <t>Barcelonès</t>
  </si>
  <si>
    <t>Moianès</t>
  </si>
  <si>
    <t>Garraf</t>
  </si>
  <si>
    <t>Vallès Occidental</t>
  </si>
  <si>
    <t>Població</t>
  </si>
  <si>
    <t>Taxa d'escolarització als 17 anys</t>
  </si>
  <si>
    <t>% població 75 anys o més que viu sola</t>
  </si>
  <si>
    <r>
      <rPr>
        <b/>
        <sz val="10"/>
        <color theme="1"/>
        <rFont val="Calibri"/>
        <family val="2"/>
        <scheme val="minor"/>
      </rPr>
      <t xml:space="preserve">Nota 1: </t>
    </r>
    <r>
      <rPr>
        <sz val="10"/>
        <color theme="1"/>
        <rFont val="Calibri"/>
        <family val="2"/>
        <scheme val="minor"/>
      </rPr>
      <t>es presenten els resultats excloent Barcelona ciutat.</t>
    </r>
  </si>
  <si>
    <t>Mitjana Demarcació BCN = Base 100</t>
  </si>
  <si>
    <t>Cercle</t>
  </si>
  <si>
    <t>CCI</t>
  </si>
  <si>
    <t>Mancomunitat de la Plana</t>
  </si>
  <si>
    <t>SBAS Gestió Directa C.C. Vallès Oriental</t>
  </si>
  <si>
    <t>Tarragona</t>
  </si>
  <si>
    <t>Lleida</t>
  </si>
  <si>
    <t>Amposta</t>
  </si>
  <si>
    <t>Reus</t>
  </si>
  <si>
    <t>08104190004</t>
  </si>
  <si>
    <t>Segrià</t>
  </si>
  <si>
    <t>Montsià</t>
  </si>
  <si>
    <t>Baix Camp</t>
  </si>
  <si>
    <t>Tarragonès</t>
  </si>
  <si>
    <t>Osona i Vallès Oriental</t>
  </si>
  <si>
    <r>
      <rPr>
        <b/>
        <sz val="10"/>
        <color theme="2" tint="-0.499984740745262"/>
        <rFont val="Calibri"/>
        <family val="2"/>
        <scheme val="minor"/>
      </rPr>
      <t>Nota 2: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per a alguns municipis amb menys de 1.500 habitants, la informació sobre l'IRPF, el preu dels lloguers, el % de població de 75 anys o més que viu sola i/o la taxa d'escolarització als 17 anys no està disponible. Aquests valors s'han estimat en funció de la mitjana comarcal ponderada per la població (ombrejats en color marró).</t>
    </r>
  </si>
  <si>
    <r>
      <rPr>
        <b/>
        <sz val="10"/>
        <color theme="1" tint="0.499984740745262"/>
        <rFont val="Calibri"/>
        <family val="2"/>
        <scheme val="minor"/>
      </rPr>
      <t>Nota 3:</t>
    </r>
    <r>
      <rPr>
        <sz val="10"/>
        <color theme="1" tint="0.499984740745262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els municipis de Lleida, Amposta, Reus i Tarragona, la Mancomunitat de la Plana i el SBAS del CC del Vallès Oriental no es tenen en compte per al càlcul de la mitjana de la Demarcació de Barcelona (ombrejats en color gris).</t>
    </r>
  </si>
  <si>
    <t>AQUESTA</t>
  </si>
  <si>
    <t>ÍNDEX DE VULNERABILITAT SOCIAL DELS MUNICIPIS DE LA DEMARCACIÓ DE BARCELONA</t>
  </si>
  <si>
    <t>Cercles de Comparació Intermunicipals</t>
  </si>
  <si>
    <t>Municipi:</t>
  </si>
  <si>
    <t>Indicador</t>
  </si>
  <si>
    <t>Puntuació</t>
  </si>
  <si>
    <t>Any</t>
  </si>
  <si>
    <t>Font</t>
  </si>
  <si>
    <t>Índex de vulnerabilitat social</t>
  </si>
  <si>
    <t>Hermes, DIBA</t>
  </si>
  <si>
    <t>Renda per càpita (Base imposable mitjana IRPF)</t>
  </si>
  <si>
    <t>Agencia Estatal de Adm. Tributaria (AEAT)</t>
  </si>
  <si>
    <r>
      <t xml:space="preserve">Dificultat d'accés a l'habitatge 
</t>
    </r>
    <r>
      <rPr>
        <sz val="9"/>
        <color theme="1"/>
        <rFont val="Calibri"/>
        <family val="2"/>
        <scheme val="minor"/>
      </rPr>
      <t>(lloguer mitjà/Base imposable mitjana IRPF)</t>
    </r>
  </si>
  <si>
    <t>2015
2014</t>
  </si>
  <si>
    <t>Lloguers: Dep. Territori i Sostenibilitat (Gencat) 
BI IPRF: Agencia Estatal de Adm. Tributaria (AEAT)</t>
  </si>
  <si>
    <t>% població de 75 anys o més que viu sola</t>
  </si>
  <si>
    <t>Idescat</t>
  </si>
  <si>
    <t>% població nascuda fora de la UE</t>
  </si>
  <si>
    <t>INE</t>
  </si>
  <si>
    <t>Notes metodològiques:</t>
  </si>
  <si>
    <r>
      <rPr>
        <b/>
        <sz val="10"/>
        <color theme="1"/>
        <rFont val="Calibri"/>
        <family val="2"/>
        <scheme val="minor"/>
      </rPr>
      <t>1:</t>
    </r>
    <r>
      <rPr>
        <sz val="10"/>
        <color theme="1"/>
        <rFont val="Calibri"/>
        <family val="2"/>
        <scheme val="minor"/>
      </rPr>
      <t xml:space="preserve"> Quan la situació del municipi és de major vulnerabilitat, l’índex adopta valors inferiors als 100 punts. Per contra, valors superiors a 100 punts expressen que el municipi té una posició relativa més favorable que la mitjana de la demarcació.</t>
    </r>
  </si>
  <si>
    <r>
      <rPr>
        <b/>
        <sz val="10"/>
        <color theme="1"/>
        <rFont val="Calibri"/>
        <family val="2"/>
        <scheme val="minor"/>
      </rPr>
      <t>2:</t>
    </r>
    <r>
      <rPr>
        <sz val="10"/>
        <color theme="1"/>
        <rFont val="Calibri"/>
        <family val="2"/>
        <scheme val="minor"/>
      </rPr>
      <t xml:space="preserve"> Per al càlcul de l'índex, s'ha atorgat el mateix pes als sis indicadors. </t>
    </r>
  </si>
  <si>
    <r>
      <rPr>
        <b/>
        <sz val="10"/>
        <color theme="1"/>
        <rFont val="Calibri"/>
        <family val="2"/>
        <scheme val="minor"/>
      </rPr>
      <t>3:</t>
    </r>
    <r>
      <rPr>
        <sz val="10"/>
        <color theme="1"/>
        <rFont val="Calibri"/>
        <family val="2"/>
        <scheme val="minor"/>
      </rPr>
      <t xml:space="preserve"> Els valors originals dels indicadors s'han transformat en una escala en què la mitjana de la Demarcació de Barcelona sempre és igual a 100, amb l'objectiu d'homogeneitzar les diferents unitats de mesura (%, €, ràtios...) i facilitar la interpretació dels resultats.</t>
    </r>
  </si>
  <si>
    <t>SELECCIONA UN MUNICIPI DEL DESPLEGABLE</t>
  </si>
  <si>
    <t>Cercle SS</t>
  </si>
  <si>
    <t>Cercles</t>
  </si>
  <si>
    <t>CCI SS</t>
  </si>
  <si>
    <t>Lloguers: Dep. Territori i Sostenibilitat (Gencat) 
BI IPRF: AEAT</t>
  </si>
  <si>
    <t>Taxa d'atur base 100 (NOVA VERSIÓ-MOSTRAR)</t>
  </si>
  <si>
    <t>Taxa d'atur base 100 (NOVA VERSIÓ-CÀLCUL MITJANA)</t>
  </si>
  <si>
    <t>Mitjana BI IRPF NOVA VERSIÓ-MOSTRAR</t>
  </si>
  <si>
    <t>Dif. Accés habitatge 
(€ lloguer/ IRPF) NOVA VERSIÓ-MOSTRAR</t>
  </si>
  <si>
    <t>% població +75 anys que viu sola NOVA VERSIÓ-MOSTRAR</t>
  </si>
  <si>
    <t>% Població nascuda fora de la UE NOVA VERSIÓ-MOSTRAR</t>
  </si>
  <si>
    <t>Taxa d'escolarització als 17 anys NOVA VERSIÓ-MOSTRAR</t>
  </si>
  <si>
    <t>Mitjana BI IRPF (NOVA VERSIÓ-CÀLCUL MITJANA)</t>
  </si>
  <si>
    <t>Dif. Accés habitatge 
(€ lloguer/ IRPF)  (NOVA VERSIÓ-CÀLCUL MITJANA)</t>
  </si>
  <si>
    <t xml:space="preserve">% població +75 anys que viu sola (NOVA VERSIÓ-CÀLCUL MITJANA) </t>
  </si>
  <si>
    <t>% Població nascuda fora de la UE (NOVA VERSIÓ-CÀLCUL MITJANA)</t>
  </si>
  <si>
    <t>Taxa d'escolarització als 17 anys (NOVA VERSIÓ-CÀLCUL MITJANA)</t>
  </si>
  <si>
    <t>ÍNDEX DE VULNERABILITAT SOCIAL (IVS) NOVA VERSIÓ</t>
  </si>
  <si>
    <t>Mitjana BI IRPF base 100 (NOVA VERSIÓ-MOSTRAR)</t>
  </si>
  <si>
    <t>Mitjana BI IRPF base 100 (NOVA VERSIÓ-CÀLCUL MITJANA)</t>
  </si>
  <si>
    <t>Dif. Accés habitatge 
(€ lloguer/ IRPF) base 100 (NOVA VERSIÓ-MOSTRAR)</t>
  </si>
  <si>
    <t>Dif. Accés habitatge 
(€ lloguer/ IRPF)  base 100 (NOVA VERSIÓ-CÀLCUL MITJANA)</t>
  </si>
  <si>
    <t>% població +75 anys que viu sola base 100 (NOVA VERSIÓ-MOSTRAR)</t>
  </si>
  <si>
    <t>% població +75 anys que viu sola base 100 (NOVA VERSIÓ-CÀLCUL MITJANA)</t>
  </si>
  <si>
    <t>% Població nascuda fora de la UE base 100 (NOVA VERSIÓ-MOSTRAR)</t>
  </si>
  <si>
    <t>% Població nascuda fora de la UE base 100 (NOVA VERSIÓ-CÀLCUL MITJANA)</t>
  </si>
  <si>
    <t>Taxa d'escolarització als 17 anys base 100 (NOVA VERSIÓ-MOSTRAR)</t>
  </si>
  <si>
    <t>Taxa d'escolarització als 17 anys base 100 (NOVA VERSIÓ-CÀLCUL MITJANA)</t>
  </si>
  <si>
    <t>ÍNDEX DE VULNERABILITAT SOCIAL (IVS) base 100 (NOVA VERSIÓ)</t>
  </si>
  <si>
    <t>atur</t>
  </si>
  <si>
    <t>irpf</t>
  </si>
  <si>
    <t>habitatge</t>
  </si>
  <si>
    <t>75 sols</t>
  </si>
  <si>
    <t>fora ue</t>
  </si>
  <si>
    <t>escolarització 17</t>
  </si>
  <si>
    <t/>
  </si>
  <si>
    <t>no posem la selva, és 1 mun</t>
  </si>
  <si>
    <t>atur ponderada</t>
  </si>
  <si>
    <t>atur mitj. Aritmètica</t>
  </si>
  <si>
    <t>Atur</t>
  </si>
  <si>
    <t>irpf ponderada</t>
  </si>
  <si>
    <t>IRPF</t>
  </si>
  <si>
    <t>Habitatge</t>
  </si>
  <si>
    <t>habitatge ponderada</t>
  </si>
  <si>
    <t>més 75 ponderada</t>
  </si>
  <si>
    <t>% població +75 que viu sola</t>
  </si>
  <si>
    <t>fora ue ponderada</t>
  </si>
  <si>
    <t>escol 17 ponderada</t>
  </si>
  <si>
    <t>ivs ponderada</t>
  </si>
  <si>
    <t>IVS</t>
  </si>
  <si>
    <t>ivs mitj. Aritmètica</t>
  </si>
  <si>
    <t>a partir de la variable a mostrar</t>
  </si>
  <si>
    <t>ATUR_MITJ_POND_COMARCA</t>
  </si>
  <si>
    <t>IRPF_MITJ_POND_COMARCA</t>
  </si>
  <si>
    <t>HABITATGE_MITJ_POND_COMARCA</t>
  </si>
  <si>
    <t>MES75_MITJ_POND_COMARCA</t>
  </si>
  <si>
    <t>FORAUE_MITJ_POND_COMARCA</t>
  </si>
  <si>
    <t>ESCOL17_MITJ_POND_COMARCA</t>
  </si>
  <si>
    <t>ATUR_BASE 100</t>
  </si>
  <si>
    <t>IRPF_BASE 100</t>
  </si>
  <si>
    <t>HABITATGE_BASE 100</t>
  </si>
  <si>
    <t>MES75_BASE 100</t>
  </si>
  <si>
    <t>FORAUE_BASE 100</t>
  </si>
  <si>
    <t>ESCOL17_BASE 100</t>
  </si>
  <si>
    <t>ATUR_CÀLCUL</t>
  </si>
  <si>
    <t>IRPF_CÀLCUL</t>
  </si>
  <si>
    <t>HABITATGE_CÀLCUL</t>
  </si>
  <si>
    <t>MES75_CÀLCUL</t>
  </si>
  <si>
    <t>FORAUE_CÀLCUL</t>
  </si>
  <si>
    <t>ESCOL17_CÀLCUL</t>
  </si>
  <si>
    <t>ÍNDEX</t>
  </si>
  <si>
    <t>Demarcació BCN</t>
  </si>
  <si>
    <t>ATUR_MITJ_POND_TRAM</t>
  </si>
  <si>
    <t>IRPF_MITJ_POND_TRAM</t>
  </si>
  <si>
    <t>HABITATGE_MITJ_POND_TRAM</t>
  </si>
  <si>
    <t>MES75_MITJ_POND_TRAM</t>
  </si>
  <si>
    <t>FORAUE_MITJ_POND_TRAM</t>
  </si>
  <si>
    <t>ESCOL17_MITJ_POND_TRAM</t>
  </si>
  <si>
    <t>POBLACIO_TRAMS</t>
  </si>
  <si>
    <t>&lt; 1.000</t>
  </si>
  <si>
    <t>1.001-5.000</t>
  </si>
  <si>
    <t>5.001-20.000</t>
  </si>
  <si>
    <t>20.001-50.000</t>
  </si>
  <si>
    <t>50.001-75.000</t>
  </si>
  <si>
    <t>&gt;75.000</t>
  </si>
  <si>
    <t>Més 75</t>
  </si>
  <si>
    <t>Fora UE</t>
  </si>
  <si>
    <t>Escolarització 17</t>
  </si>
  <si>
    <t>mitj pond</t>
  </si>
  <si>
    <t>mitj aritmètica</t>
  </si>
  <si>
    <t>desv</t>
  </si>
  <si>
    <t>desv/mitj</t>
  </si>
  <si>
    <t>Biblioteques</t>
  </si>
  <si>
    <t>Enllumenat</t>
  </si>
  <si>
    <t>Bressol</t>
  </si>
  <si>
    <t>Música</t>
  </si>
  <si>
    <t>Espais escènics</t>
  </si>
  <si>
    <t>Esports</t>
  </si>
  <si>
    <t>Fires</t>
  </si>
  <si>
    <t>Mediació</t>
  </si>
  <si>
    <t>Mercats</t>
  </si>
  <si>
    <t>Neteja</t>
  </si>
  <si>
    <t>OMIC</t>
  </si>
  <si>
    <t>Policia</t>
  </si>
  <si>
    <t>Residus</t>
  </si>
  <si>
    <t>SAM</t>
  </si>
  <si>
    <t>SLO</t>
  </si>
  <si>
    <t>Serveis Socials</t>
  </si>
  <si>
    <t>Verd Urbà</t>
  </si>
  <si>
    <t xml:space="preserve">Museus </t>
  </si>
  <si>
    <t>7,9</t>
  </si>
  <si>
    <t>2,6</t>
  </si>
  <si>
    <t>6,9</t>
  </si>
  <si>
    <t>2,2</t>
  </si>
  <si>
    <t>6,0</t>
  </si>
  <si>
    <t>10,7</t>
  </si>
  <si>
    <t>8,0</t>
  </si>
  <si>
    <t>2,7</t>
  </si>
  <si>
    <t>1,3</t>
  </si>
  <si>
    <t>3,2</t>
  </si>
  <si>
    <t>4,8</t>
  </si>
  <si>
    <t>0,07</t>
  </si>
  <si>
    <t>0,92</t>
  </si>
  <si>
    <t>4,4</t>
  </si>
  <si>
    <t>0,09</t>
  </si>
  <si>
    <t>6,6</t>
  </si>
  <si>
    <t>0,12</t>
  </si>
  <si>
    <t>0,91</t>
  </si>
  <si>
    <t>5,3</t>
  </si>
  <si>
    <t>3,5</t>
  </si>
  <si>
    <t>7,0</t>
  </si>
  <si>
    <t>2,4</t>
  </si>
  <si>
    <t>4,3</t>
  </si>
  <si>
    <t>2,9</t>
  </si>
  <si>
    <t>5,4</t>
  </si>
  <si>
    <t>1,7</t>
  </si>
  <si>
    <t>10,2</t>
  </si>
  <si>
    <t>4,0</t>
  </si>
  <si>
    <t>0,24</t>
  </si>
  <si>
    <t>13,5</t>
  </si>
  <si>
    <t>3,3</t>
  </si>
  <si>
    <t>10,6</t>
  </si>
  <si>
    <t>3,7</t>
  </si>
  <si>
    <t>2,3</t>
  </si>
  <si>
    <t>5,9</t>
  </si>
  <si>
    <t>1,6</t>
  </si>
  <si>
    <t>7,1</t>
  </si>
  <si>
    <t>10,3</t>
  </si>
  <si>
    <t>0,59</t>
  </si>
  <si>
    <t>6,7</t>
  </si>
  <si>
    <t>3,0</t>
  </si>
  <si>
    <t>9,0</t>
  </si>
  <si>
    <t>6,2</t>
  </si>
  <si>
    <t>1,1</t>
  </si>
  <si>
    <t>13,9</t>
  </si>
  <si>
    <t>2,1</t>
  </si>
  <si>
    <t>0,68</t>
  </si>
  <si>
    <t>3,1</t>
  </si>
  <si>
    <t>0,25</t>
  </si>
  <si>
    <t>9,4</t>
  </si>
  <si>
    <t>0,06</t>
  </si>
  <si>
    <t>1,4</t>
  </si>
  <si>
    <t>4,5</t>
  </si>
  <si>
    <t>2,5</t>
  </si>
  <si>
    <t>9,1</t>
  </si>
  <si>
    <t>7,3</t>
  </si>
  <si>
    <t>6,5</t>
  </si>
  <si>
    <t>0,50</t>
  </si>
  <si>
    <t>9,2</t>
  </si>
  <si>
    <t>14,8</t>
  </si>
  <si>
    <t>5,0</t>
  </si>
  <si>
    <t>0,65</t>
  </si>
  <si>
    <t>3,9</t>
  </si>
  <si>
    <t>0,15</t>
  </si>
  <si>
    <t>0,17</t>
  </si>
  <si>
    <t>5,2</t>
  </si>
  <si>
    <t>9,3</t>
  </si>
  <si>
    <t>0,63</t>
  </si>
  <si>
    <t>2,0</t>
  </si>
  <si>
    <t>4,7</t>
  </si>
  <si>
    <t>0,27</t>
  </si>
  <si>
    <t>6,8</t>
  </si>
  <si>
    <t>0,14</t>
  </si>
  <si>
    <t>7,7</t>
  </si>
  <si>
    <t>0,75</t>
  </si>
  <si>
    <t>7,8</t>
  </si>
  <si>
    <t>0,33</t>
  </si>
  <si>
    <t>0,08</t>
  </si>
  <si>
    <t>8,7</t>
  </si>
  <si>
    <t>0,16</t>
  </si>
  <si>
    <t>4,6</t>
  </si>
  <si>
    <t>3,8</t>
  </si>
  <si>
    <t>8,8</t>
  </si>
  <si>
    <t>6,1</t>
  </si>
  <si>
    <t>0,05</t>
  </si>
  <si>
    <t>5,7</t>
  </si>
  <si>
    <t>3,6</t>
  </si>
  <si>
    <t>9,9</t>
  </si>
  <si>
    <t>9,6</t>
  </si>
  <si>
    <t>7,4</t>
  </si>
  <si>
    <t>1,2</t>
  </si>
  <si>
    <t>8,4</t>
  </si>
  <si>
    <t>7,5</t>
  </si>
  <si>
    <t>8,3</t>
  </si>
  <si>
    <t>5,1</t>
  </si>
  <si>
    <t>1,9</t>
  </si>
  <si>
    <t>0,28</t>
  </si>
  <si>
    <t>9,8</t>
  </si>
  <si>
    <t>0,77</t>
  </si>
  <si>
    <t>1,0</t>
  </si>
  <si>
    <t>0,10</t>
  </si>
  <si>
    <t>11,5</t>
  </si>
  <si>
    <t>0,04</t>
  </si>
  <si>
    <t>0,39</t>
  </si>
  <si>
    <t>8,1</t>
  </si>
  <si>
    <t>0,11</t>
  </si>
  <si>
    <t>0,89</t>
  </si>
  <si>
    <t>4,9</t>
  </si>
  <si>
    <t>0,13</t>
  </si>
  <si>
    <t>1,5</t>
  </si>
  <si>
    <t>0,69</t>
  </si>
  <si>
    <t>13,3</t>
  </si>
  <si>
    <t>0,99</t>
  </si>
  <si>
    <t>8,2</t>
  </si>
  <si>
    <t>1,8</t>
  </si>
  <si>
    <t>0,40</t>
  </si>
  <si>
    <t>0,81</t>
  </si>
  <si>
    <t>0,74</t>
  </si>
  <si>
    <t>6,3</t>
  </si>
  <si>
    <t>5,8</t>
  </si>
  <si>
    <t>10,8</t>
  </si>
  <si>
    <t>0,34</t>
  </si>
  <si>
    <t>8,6</t>
  </si>
  <si>
    <t>0,43</t>
  </si>
  <si>
    <t>0,38</t>
  </si>
  <si>
    <t>0,20</t>
  </si>
  <si>
    <t>0,32</t>
  </si>
  <si>
    <t>0,03</t>
  </si>
  <si>
    <t>9,5</t>
  </si>
  <si>
    <t>2,8</t>
  </si>
  <si>
    <t>11,1</t>
  </si>
  <si>
    <t>0,94</t>
  </si>
  <si>
    <t>5,5</t>
  </si>
  <si>
    <t>0,18</t>
  </si>
  <si>
    <t>7,2</t>
  </si>
  <si>
    <t>0,55</t>
  </si>
  <si>
    <t>7,6</t>
  </si>
  <si>
    <t>0,41</t>
  </si>
  <si>
    <t>0,47</t>
  </si>
  <si>
    <t>0,35</t>
  </si>
  <si>
    <t>0,54</t>
  </si>
  <si>
    <t>0,37</t>
  </si>
  <si>
    <t>13,8</t>
  </si>
  <si>
    <t>4,1</t>
  </si>
  <si>
    <t>0,60</t>
  </si>
  <si>
    <t>0,26</t>
  </si>
  <si>
    <t>8,9</t>
  </si>
  <si>
    <t>6,4</t>
  </si>
  <si>
    <t>0,87</t>
  </si>
  <si>
    <t>0,30</t>
  </si>
  <si>
    <t>8,5</t>
  </si>
  <si>
    <t>0,21</t>
  </si>
  <si>
    <t>0,36</t>
  </si>
  <si>
    <t>0,85</t>
  </si>
  <si>
    <t>0,98</t>
  </si>
  <si>
    <t>0,83</t>
  </si>
  <si>
    <t>0,71</t>
  </si>
  <si>
    <t>0,86</t>
  </si>
  <si>
    <t>0,79</t>
  </si>
  <si>
    <t>0,56</t>
  </si>
  <si>
    <t>0,45</t>
  </si>
  <si>
    <t>11,7</t>
  </si>
  <si>
    <t>0,57</t>
  </si>
  <si>
    <t>12,2</t>
  </si>
  <si>
    <t>10,0</t>
  </si>
  <si>
    <t>0,44</t>
  </si>
  <si>
    <t>10,1</t>
  </si>
  <si>
    <t>21,4</t>
  </si>
  <si>
    <t>12,6</t>
  </si>
  <si>
    <t>0,84</t>
  </si>
  <si>
    <t>0,52</t>
  </si>
  <si>
    <t>5,6</t>
  </si>
  <si>
    <t>9,7</t>
  </si>
  <si>
    <t>0,93</t>
  </si>
  <si>
    <t>0,29</t>
  </si>
  <si>
    <t>0,49</t>
  </si>
  <si>
    <t>0,58</t>
  </si>
  <si>
    <t>11,9</t>
  </si>
  <si>
    <t>3,4</t>
  </si>
  <si>
    <t>12,5</t>
  </si>
  <si>
    <t>Correlaciones</t>
  </si>
  <si>
    <t>Correlación de Pearson</t>
  </si>
  <si>
    <t>Sig. (bilateral)</t>
  </si>
  <si>
    <t>N</t>
  </si>
  <si>
    <r>
      <t>,355</t>
    </r>
    <r>
      <rPr>
        <vertAlign val="superscript"/>
        <sz val="9"/>
        <color indexed="8"/>
        <rFont val="Arial"/>
        <family val="2"/>
      </rPr>
      <t>*</t>
    </r>
  </si>
  <si>
    <t>Espaisescènics</t>
  </si>
  <si>
    <r>
      <t>,365</t>
    </r>
    <r>
      <rPr>
        <vertAlign val="superscript"/>
        <sz val="9"/>
        <color indexed="8"/>
        <rFont val="Arial"/>
        <family val="2"/>
      </rPr>
      <t>*</t>
    </r>
  </si>
  <si>
    <r>
      <t>-,386</t>
    </r>
    <r>
      <rPr>
        <vertAlign val="superscript"/>
        <sz val="9"/>
        <color indexed="8"/>
        <rFont val="Arial"/>
        <family val="2"/>
      </rPr>
      <t>*</t>
    </r>
  </si>
  <si>
    <t>ServeisSocials</t>
  </si>
  <si>
    <r>
      <t>-,612</t>
    </r>
    <r>
      <rPr>
        <vertAlign val="superscript"/>
        <sz val="9"/>
        <color indexed="8"/>
        <rFont val="Arial"/>
        <family val="2"/>
      </rPr>
      <t>**</t>
    </r>
  </si>
  <si>
    <t>VerdUrbà</t>
  </si>
  <si>
    <t>Museus</t>
  </si>
  <si>
    <r>
      <t>,481</t>
    </r>
    <r>
      <rPr>
        <vertAlign val="superscript"/>
        <sz val="9"/>
        <color indexed="8"/>
        <rFont val="Arial"/>
        <family val="2"/>
      </rPr>
      <t>*</t>
    </r>
  </si>
  <si>
    <t>*. La correlación es significativa en el nivel 0,05 (2 colas).</t>
  </si>
  <si>
    <t>**. La correlación es significativa en el nivel 0,01 (2 colas).</t>
  </si>
  <si>
    <r>
      <t>,246</t>
    </r>
    <r>
      <rPr>
        <vertAlign val="superscript"/>
        <sz val="9"/>
        <color indexed="8"/>
        <rFont val="Arial"/>
        <family val="2"/>
      </rPr>
      <t>**</t>
    </r>
  </si>
  <si>
    <r>
      <t>,449</t>
    </r>
    <r>
      <rPr>
        <vertAlign val="superscript"/>
        <sz val="9"/>
        <color indexed="8"/>
        <rFont val="Arial"/>
        <family val="2"/>
      </rPr>
      <t>*</t>
    </r>
  </si>
  <si>
    <r>
      <t>,370</t>
    </r>
    <r>
      <rPr>
        <vertAlign val="superscript"/>
        <sz val="9"/>
        <color indexed="8"/>
        <rFont val="Arial"/>
        <family val="2"/>
      </rPr>
      <t>*</t>
    </r>
  </si>
  <si>
    <r>
      <t>-,358</t>
    </r>
    <r>
      <rPr>
        <vertAlign val="superscript"/>
        <sz val="9"/>
        <color indexed="8"/>
        <rFont val="Arial"/>
        <family val="2"/>
      </rPr>
      <t>*</t>
    </r>
  </si>
  <si>
    <r>
      <t>-,605</t>
    </r>
    <r>
      <rPr>
        <vertAlign val="superscript"/>
        <sz val="9"/>
        <color indexed="8"/>
        <rFont val="Arial"/>
        <family val="2"/>
      </rPr>
      <t>**</t>
    </r>
  </si>
  <si>
    <t>BIBLIOTEQUES</t>
  </si>
  <si>
    <t>EEBB</t>
  </si>
  <si>
    <t>EEMM</t>
  </si>
  <si>
    <t>ENLLUMENAT</t>
  </si>
  <si>
    <t>ESPAISESCÈNICS</t>
  </si>
  <si>
    <t>ESPORTS</t>
  </si>
  <si>
    <t>FIRES</t>
  </si>
  <si>
    <t>MEDIACIO</t>
  </si>
  <si>
    <t>MERCATS</t>
  </si>
  <si>
    <t>NETEJA</t>
  </si>
  <si>
    <t>POLICIA</t>
  </si>
  <si>
    <t>SS</t>
  </si>
  <si>
    <t>VERDURBA</t>
  </si>
  <si>
    <t>MUSEUS</t>
  </si>
  <si>
    <t>Esp. escènics</t>
  </si>
  <si>
    <t>Verd urbà</t>
  </si>
  <si>
    <t>Mitjana</t>
  </si>
  <si>
    <t>Desv. Típica</t>
  </si>
  <si>
    <t>Posició relativa IVSO</t>
  </si>
  <si>
    <t>VALORS ORIGINALS</t>
  </si>
  <si>
    <t>Taxa d'atur base 100 (base 100)</t>
  </si>
  <si>
    <t>Mitjana BI IRPF (base 100)</t>
  </si>
  <si>
    <t>Taxa d'escolarització als 17 anys 
(base 100)</t>
  </si>
  <si>
    <t>Municipi</t>
  </si>
  <si>
    <t>Comarca</t>
  </si>
  <si>
    <t>Dif. Accés habitatge 
(€ lloguer/ IRPF)
 (base 100)</t>
  </si>
  <si>
    <t>Global Alt Penedès</t>
  </si>
  <si>
    <t>Global Anoia</t>
  </si>
  <si>
    <t>Global Bages</t>
  </si>
  <si>
    <t>Global Baix Llobregat</t>
  </si>
  <si>
    <t>Global Barcelonès</t>
  </si>
  <si>
    <t>Global Berguedà</t>
  </si>
  <si>
    <t>Global Garraf</t>
  </si>
  <si>
    <t>Global Maresme</t>
  </si>
  <si>
    <t>ÍNDEX DE VULNERABILITAT SOCIAL (IVSO) (base 100)</t>
  </si>
  <si>
    <t>Global Moianès</t>
  </si>
  <si>
    <t>Global Osona</t>
  </si>
  <si>
    <t>Global Vallès Occidental</t>
  </si>
  <si>
    <t>Global Vallès Oriental</t>
  </si>
  <si>
    <t>% població de 85 anys o més</t>
  </si>
  <si>
    <t>% població de 85 anys o més
 (base 100)</t>
  </si>
  <si>
    <t>% població estrangera de països de renda mitjana i baixa</t>
  </si>
  <si>
    <t>% població estrangera de països de renda mitjana i baixa 
(base 100)</t>
  </si>
  <si>
    <t>Subíndex socioeconòmic (base 100)</t>
  </si>
  <si>
    <t>Subíndex demogràfic i educatiu 
(base 100)</t>
  </si>
  <si>
    <t>Per a alguns municipis amb menys de 1.500 habitants, la informació sobre la taxa d'atur, el preu dels lloguers i/o la taxa d'escolarització als 17 anys no està disponible. Aquests valors s'han estimat en funció de la mitjana comarcal (municipis de &lt;5.000 habitants) ponderada per la població.</t>
  </si>
  <si>
    <t>Global província de Barcelona (exclòs el municipi de Barcelona)</t>
  </si>
  <si>
    <t>Taxa d'atur (base 100)</t>
  </si>
  <si>
    <r>
      <t>VALORS BASE 100</t>
    </r>
    <r>
      <rPr>
        <sz val="9.5"/>
        <color theme="0"/>
        <rFont val="Segoe UI"/>
        <family val="2"/>
      </rPr>
      <t xml:space="preserve"> (mitjana província de Barcelona = 100)</t>
    </r>
  </si>
  <si>
    <t>Global província de Barcelona
(exclòs el municipi de Barcelona)</t>
  </si>
  <si>
    <t>Mitjana BI IRPF 
(base 100)</t>
  </si>
  <si>
    <t>Mitjana BI IRPF
(base 100)</t>
  </si>
  <si>
    <r>
      <t>VALORS BASE 100</t>
    </r>
    <r>
      <rPr>
        <sz val="10"/>
        <color theme="0"/>
        <rFont val="Segoe UI"/>
        <family val="2"/>
      </rPr>
      <t xml:space="preserve"> (mitjana província de Barcelona = 100)</t>
    </r>
  </si>
  <si>
    <t>Taxa d'atur
 (base 100)</t>
  </si>
  <si>
    <t>Taxa d'atur 
(base 100)</t>
  </si>
  <si>
    <t>Taxa d'atur
(base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</si>
</sst>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###0.00"/>
    <numFmt numFmtId="167" formatCode="###0"/>
    <numFmt numFmtId="168" formatCode="0.0%"/>
    <numFmt numFmtId="169" formatCode="####.00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6"/>
      <name val="Calibri"/>
      <family val="2"/>
      <scheme val="minor"/>
    </font>
    <font>
      <sz val="14"/>
      <color rgb="FF8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385D8A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85D8A"/>
      <name val="Wingdings"/>
      <charset val="2"/>
    </font>
    <font>
      <sz val="12"/>
      <color rgb="FF385D8A"/>
      <name val="Wingdings"/>
      <charset val="2"/>
    </font>
    <font>
      <sz val="11"/>
      <color rgb="FFFFC000"/>
      <name val="Wingdings"/>
      <charset val="2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 Bold"/>
    </font>
    <font>
      <vertAlign val="superscript"/>
      <sz val="9"/>
      <color indexed="8"/>
      <name val="Arial"/>
      <family val="2"/>
    </font>
    <font>
      <sz val="11"/>
      <color theme="1"/>
      <name val="Wingdings"/>
      <charset val="2"/>
    </font>
    <font>
      <sz val="10"/>
      <color theme="1"/>
      <name val="Segoe UI"/>
      <family val="2"/>
    </font>
    <font>
      <sz val="11"/>
      <color theme="1"/>
      <name val="Segoe UI"/>
      <family val="2"/>
    </font>
    <font>
      <sz val="11"/>
      <name val="Segoe UI"/>
      <family val="2"/>
    </font>
    <font>
      <b/>
      <sz val="10"/>
      <name val="Segoe UI"/>
      <family val="2"/>
    </font>
    <font>
      <b/>
      <sz val="10"/>
      <color theme="0"/>
      <name val="Segoe UI"/>
      <family val="2"/>
    </font>
    <font>
      <sz val="10"/>
      <color theme="0"/>
      <name val="Segoe UI"/>
      <family val="2"/>
    </font>
    <font>
      <b/>
      <sz val="10"/>
      <color theme="1"/>
      <name val="Segoe UI"/>
      <family val="2"/>
    </font>
    <font>
      <sz val="10"/>
      <name val="Segoe UI"/>
      <family val="2"/>
    </font>
    <font>
      <sz val="9.5"/>
      <color theme="1"/>
      <name val="Segoe UI"/>
      <family val="2"/>
    </font>
    <font>
      <b/>
      <sz val="9.5"/>
      <name val="Segoe UI"/>
      <family val="2"/>
    </font>
    <font>
      <b/>
      <sz val="9.5"/>
      <color theme="0"/>
      <name val="Segoe UI"/>
      <family val="2"/>
    </font>
    <font>
      <sz val="9.5"/>
      <color theme="0"/>
      <name val="Segoe UI"/>
      <family val="2"/>
    </font>
    <font>
      <b/>
      <sz val="9.5"/>
      <color theme="1"/>
      <name val="Segoe UI"/>
      <family val="2"/>
    </font>
    <font>
      <sz val="9.5"/>
      <name val="Segoe UI"/>
      <family val="2"/>
    </font>
    <font>
      <b/>
      <sz val="14"/>
      <color theme="1"/>
      <name val="Segoe UI"/>
      <family val="2"/>
    </font>
  </fonts>
  <fills count="2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0000"/>
      </left>
      <right/>
      <top style="thin">
        <color rgb="FF800000"/>
      </top>
      <bottom style="thin">
        <color rgb="FF800000"/>
      </bottom>
      <diagonal/>
    </border>
    <border>
      <left/>
      <right/>
      <top style="thin">
        <color rgb="FF800000"/>
      </top>
      <bottom style="thin">
        <color rgb="FF800000"/>
      </bottom>
      <diagonal/>
    </border>
    <border>
      <left/>
      <right style="thin">
        <color rgb="FF800000"/>
      </right>
      <top style="thin">
        <color rgb="FF800000"/>
      </top>
      <bottom style="thin">
        <color rgb="FF800000"/>
      </bottom>
      <diagonal/>
    </border>
    <border>
      <left/>
      <right/>
      <top/>
      <bottom style="medium">
        <color rgb="FF385D8A"/>
      </bottom>
      <diagonal/>
    </border>
    <border>
      <left style="thick">
        <color rgb="FF385D8A"/>
      </left>
      <right/>
      <top/>
      <bottom/>
      <diagonal/>
    </border>
    <border>
      <left/>
      <right style="thick">
        <color rgb="FF385D8A"/>
      </right>
      <top/>
      <bottom/>
      <diagonal/>
    </border>
    <border>
      <left style="thick">
        <color rgb="FF385D8A"/>
      </left>
      <right style="thin">
        <color rgb="FF385D8A"/>
      </right>
      <top/>
      <bottom/>
      <diagonal/>
    </border>
    <border>
      <left style="thin">
        <color rgb="FF385D8A"/>
      </left>
      <right style="thin">
        <color rgb="FF385D8A"/>
      </right>
      <top/>
      <bottom/>
      <diagonal/>
    </border>
    <border>
      <left style="thin">
        <color rgb="FF385D8A"/>
      </left>
      <right/>
      <top/>
      <bottom/>
      <diagonal/>
    </border>
    <border>
      <left style="thin">
        <color rgb="FF385D8A"/>
      </left>
      <right style="thick">
        <color rgb="FF385D8A"/>
      </right>
      <top/>
      <bottom/>
      <diagonal/>
    </border>
    <border>
      <left/>
      <right style="thin">
        <color rgb="FF385D8A"/>
      </right>
      <top/>
      <bottom/>
      <diagonal/>
    </border>
    <border>
      <left style="medium">
        <color indexed="64"/>
      </left>
      <right style="hair">
        <color rgb="FF385D8A"/>
      </right>
      <top style="medium">
        <color indexed="64"/>
      </top>
      <bottom style="medium">
        <color indexed="64"/>
      </bottom>
      <diagonal/>
    </border>
    <border>
      <left style="hair">
        <color rgb="FF385D8A"/>
      </left>
      <right style="hair">
        <color rgb="FF385D8A"/>
      </right>
      <top style="medium">
        <color indexed="64"/>
      </top>
      <bottom style="medium">
        <color indexed="64"/>
      </bottom>
      <diagonal/>
    </border>
    <border>
      <left style="hair">
        <color rgb="FF385D8A"/>
      </left>
      <right style="thick">
        <color rgb="FF385D8A"/>
      </right>
      <top style="medium">
        <color indexed="64"/>
      </top>
      <bottom style="medium">
        <color indexed="64"/>
      </bottom>
      <diagonal/>
    </border>
    <border>
      <left/>
      <right style="hair">
        <color rgb="FF385D8A"/>
      </right>
      <top style="medium">
        <color indexed="64"/>
      </top>
      <bottom style="medium">
        <color indexed="64"/>
      </bottom>
      <diagonal/>
    </border>
    <border>
      <left style="hair">
        <color rgb="FF385D8A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385D8A"/>
      </left>
      <right style="hair">
        <color rgb="FF385D8A"/>
      </right>
      <top/>
      <bottom style="hair">
        <color rgb="FF385D8A"/>
      </bottom>
      <diagonal/>
    </border>
    <border>
      <left style="hair">
        <color rgb="FF385D8A"/>
      </left>
      <right style="hair">
        <color rgb="FF385D8A"/>
      </right>
      <top/>
      <bottom style="hair">
        <color rgb="FF385D8A"/>
      </bottom>
      <diagonal/>
    </border>
    <border>
      <left style="hair">
        <color rgb="FF385D8A"/>
      </left>
      <right style="thick">
        <color rgb="FF385D8A"/>
      </right>
      <top/>
      <bottom style="hair">
        <color rgb="FF385D8A"/>
      </bottom>
      <diagonal/>
    </border>
    <border>
      <left/>
      <right style="hair">
        <color rgb="FF385D8A"/>
      </right>
      <top/>
      <bottom style="hair">
        <color rgb="FF385D8A"/>
      </bottom>
      <diagonal/>
    </border>
    <border>
      <left style="hair">
        <color rgb="FF385D8A"/>
      </left>
      <right style="thin">
        <color rgb="FF385D8A"/>
      </right>
      <top/>
      <bottom style="hair">
        <color rgb="FF385D8A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rgb="FF385D8A"/>
      </left>
      <right style="hair">
        <color rgb="FF385D8A"/>
      </right>
      <top/>
      <bottom style="thin">
        <color rgb="FF385D8A"/>
      </bottom>
      <diagonal/>
    </border>
    <border>
      <left style="hair">
        <color rgb="FF385D8A"/>
      </left>
      <right style="hair">
        <color rgb="FF385D8A"/>
      </right>
      <top/>
      <bottom style="thin">
        <color rgb="FF385D8A"/>
      </bottom>
      <diagonal/>
    </border>
    <border>
      <left style="hair">
        <color rgb="FF385D8A"/>
      </left>
      <right style="thick">
        <color rgb="FF385D8A"/>
      </right>
      <top/>
      <bottom style="thin">
        <color rgb="FF385D8A"/>
      </bottom>
      <diagonal/>
    </border>
    <border>
      <left/>
      <right style="hair">
        <color rgb="FF385D8A"/>
      </right>
      <top/>
      <bottom style="thin">
        <color rgb="FF385D8A"/>
      </bottom>
      <diagonal/>
    </border>
    <border>
      <left style="hair">
        <color rgb="FF385D8A"/>
      </left>
      <right style="thin">
        <color rgb="FF385D8A"/>
      </right>
      <top/>
      <bottom style="thin">
        <color rgb="FF385D8A"/>
      </bottom>
      <diagonal/>
    </border>
    <border>
      <left style="hair">
        <color rgb="FF385D8A"/>
      </left>
      <right/>
      <top style="medium">
        <color indexed="64"/>
      </top>
      <bottom style="medium">
        <color indexed="64"/>
      </bottom>
      <diagonal/>
    </border>
    <border>
      <left style="hair">
        <color rgb="FF385D8A"/>
      </left>
      <right/>
      <top/>
      <bottom style="hair">
        <color rgb="FF385D8A"/>
      </bottom>
      <diagonal/>
    </border>
    <border>
      <left style="hair">
        <color rgb="FF385D8A"/>
      </left>
      <right/>
      <top/>
      <bottom style="thin">
        <color rgb="FF385D8A"/>
      </bottom>
      <diagonal/>
    </border>
    <border>
      <left style="thin">
        <color rgb="FF385D8A"/>
      </left>
      <right style="thin">
        <color rgb="FF385D8A"/>
      </right>
      <top/>
      <bottom style="medium">
        <color indexed="64"/>
      </bottom>
      <diagonal/>
    </border>
    <border>
      <left style="thick">
        <color rgb="FF385D8A"/>
      </left>
      <right style="hair">
        <color rgb="FF385D8A"/>
      </right>
      <top style="medium">
        <color indexed="64"/>
      </top>
      <bottom style="medium">
        <color indexed="64"/>
      </bottom>
      <diagonal/>
    </border>
    <border>
      <left style="thick">
        <color rgb="FF385D8A"/>
      </left>
      <right style="hair">
        <color rgb="FF385D8A"/>
      </right>
      <top/>
      <bottom style="hair">
        <color rgb="FF385D8A"/>
      </bottom>
      <diagonal/>
    </border>
    <border>
      <left style="thick">
        <color rgb="FF385D8A"/>
      </left>
      <right style="hair">
        <color rgb="FF385D8A"/>
      </right>
      <top/>
      <bottom style="thin">
        <color rgb="FF385D8A"/>
      </bottom>
      <diagonal/>
    </border>
    <border>
      <left/>
      <right/>
      <top/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64"/>
      </right>
      <top style="thick">
        <color indexed="8"/>
      </top>
      <bottom/>
      <diagonal/>
    </border>
    <border>
      <left style="thick">
        <color indexed="8"/>
      </left>
      <right style="thin">
        <color indexed="64"/>
      </right>
      <top/>
      <bottom/>
      <diagonal/>
    </border>
    <border>
      <left style="thick">
        <color indexed="8"/>
      </left>
      <right style="thin">
        <color indexed="64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7" fillId="0" borderId="0"/>
    <xf numFmtId="0" fontId="27" fillId="0" borderId="0"/>
    <xf numFmtId="0" fontId="30" fillId="0" borderId="0"/>
    <xf numFmtId="0" fontId="27" fillId="0" borderId="0"/>
  </cellStyleXfs>
  <cellXfs count="609">
    <xf numFmtId="0" fontId="0" fillId="0" borderId="0" xfId="0"/>
    <xf numFmtId="3" fontId="3" fillId="0" borderId="6" xfId="0" applyNumberFormat="1" applyFont="1" applyBorder="1" applyAlignment="1">
      <alignment wrapText="1"/>
    </xf>
    <xf numFmtId="2" fontId="3" fillId="0" borderId="6" xfId="1" applyNumberFormat="1" applyFont="1" applyFill="1" applyBorder="1" applyAlignment="1">
      <alignment wrapText="1"/>
    </xf>
    <xf numFmtId="2" fontId="3" fillId="0" borderId="6" xfId="0" applyNumberFormat="1" applyFont="1" applyBorder="1"/>
    <xf numFmtId="2" fontId="3" fillId="0" borderId="7" xfId="0" applyNumberFormat="1" applyFont="1" applyBorder="1"/>
    <xf numFmtId="2" fontId="4" fillId="0" borderId="4" xfId="0" applyNumberFormat="1" applyFont="1" applyBorder="1"/>
    <xf numFmtId="2" fontId="3" fillId="0" borderId="6" xfId="1" applyNumberFormat="1" applyFont="1" applyBorder="1" applyAlignment="1">
      <alignment wrapText="1"/>
    </xf>
    <xf numFmtId="2" fontId="3" fillId="0" borderId="10" xfId="1" applyNumberFormat="1" applyFont="1" applyFill="1" applyBorder="1" applyAlignment="1">
      <alignment wrapText="1"/>
    </xf>
    <xf numFmtId="2" fontId="3" fillId="0" borderId="10" xfId="0" applyNumberFormat="1" applyFont="1" applyBorder="1"/>
    <xf numFmtId="2" fontId="3" fillId="0" borderId="11" xfId="0" applyNumberFormat="1" applyFont="1" applyBorder="1"/>
    <xf numFmtId="0" fontId="0" fillId="0" borderId="0" xfId="0" applyAlignment="1">
      <alignment wrapText="1"/>
    </xf>
    <xf numFmtId="3" fontId="3" fillId="4" borderId="6" xfId="0" quotePrefix="1" applyNumberFormat="1" applyFont="1" applyFill="1" applyBorder="1" applyAlignment="1">
      <alignment wrapText="1"/>
    </xf>
    <xf numFmtId="2" fontId="3" fillId="4" borderId="6" xfId="1" quotePrefix="1" applyNumberFormat="1" applyFont="1" applyFill="1" applyBorder="1" applyAlignment="1">
      <alignment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64" fontId="2" fillId="0" borderId="6" xfId="0" applyNumberFormat="1" applyFont="1" applyBorder="1" applyAlignment="1">
      <alignment horizontal="left"/>
    </xf>
    <xf numFmtId="164" fontId="2" fillId="0" borderId="6" xfId="0" quotePrefix="1" applyNumberFormat="1" applyFont="1" applyBorder="1" applyAlignment="1">
      <alignment horizontal="left"/>
    </xf>
    <xf numFmtId="164" fontId="3" fillId="0" borderId="6" xfId="0" quotePrefix="1" applyNumberFormat="1" applyFont="1" applyBorder="1" applyAlignment="1">
      <alignment horizontal="left"/>
    </xf>
    <xf numFmtId="0" fontId="3" fillId="0" borderId="6" xfId="0" applyFont="1" applyBorder="1"/>
    <xf numFmtId="164" fontId="3" fillId="0" borderId="6" xfId="0" applyNumberFormat="1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4" fontId="2" fillId="0" borderId="5" xfId="0" applyNumberFormat="1" applyFont="1" applyBorder="1" applyAlignment="1">
      <alignment horizontal="left"/>
    </xf>
    <xf numFmtId="164" fontId="2" fillId="0" borderId="5" xfId="0" quotePrefix="1" applyNumberFormat="1" applyFont="1" applyBorder="1" applyAlignment="1">
      <alignment horizontal="left"/>
    </xf>
    <xf numFmtId="164" fontId="3" fillId="0" borderId="5" xfId="0" quotePrefix="1" applyNumberFormat="1" applyFont="1" applyBorder="1" applyAlignment="1">
      <alignment horizontal="left"/>
    </xf>
    <xf numFmtId="0" fontId="3" fillId="0" borderId="5" xfId="0" applyFont="1" applyBorder="1"/>
    <xf numFmtId="3" fontId="3" fillId="5" borderId="6" xfId="0" quotePrefix="1" applyNumberFormat="1" applyFont="1" applyFill="1" applyBorder="1" applyAlignment="1">
      <alignment wrapText="1"/>
    </xf>
    <xf numFmtId="2" fontId="0" fillId="0" borderId="0" xfId="0" applyNumberFormat="1" applyAlignment="1">
      <alignment wrapText="1"/>
    </xf>
    <xf numFmtId="2" fontId="3" fillId="0" borderId="16" xfId="0" applyNumberFormat="1" applyFont="1" applyBorder="1"/>
    <xf numFmtId="3" fontId="0" fillId="0" borderId="0" xfId="0" applyNumberFormat="1"/>
    <xf numFmtId="1" fontId="3" fillId="0" borderId="18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2" fontId="3" fillId="0" borderId="17" xfId="0" applyNumberFormat="1" applyFont="1" applyBorder="1"/>
    <xf numFmtId="2" fontId="0" fillId="0" borderId="0" xfId="0" applyNumberFormat="1"/>
    <xf numFmtId="0" fontId="3" fillId="0" borderId="0" xfId="0" applyFont="1"/>
    <xf numFmtId="2" fontId="3" fillId="4" borderId="19" xfId="1" quotePrefix="1" applyNumberFormat="1" applyFont="1" applyFill="1" applyBorder="1" applyAlignment="1">
      <alignment wrapText="1"/>
    </xf>
    <xf numFmtId="2" fontId="3" fillId="0" borderId="19" xfId="1" applyNumberFormat="1" applyFont="1" applyFill="1" applyBorder="1" applyAlignment="1">
      <alignment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2" fontId="2" fillId="0" borderId="19" xfId="0" applyNumberFormat="1" applyFont="1" applyBorder="1" applyAlignment="1">
      <alignment wrapText="1"/>
    </xf>
    <xf numFmtId="2" fontId="2" fillId="0" borderId="6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2" fontId="2" fillId="4" borderId="6" xfId="0" quotePrefix="1" applyNumberFormat="1" applyFont="1" applyFill="1" applyBorder="1" applyAlignment="1">
      <alignment wrapText="1"/>
    </xf>
    <xf numFmtId="2" fontId="2" fillId="0" borderId="16" xfId="0" applyNumberFormat="1" applyFont="1" applyBorder="1"/>
    <xf numFmtId="2" fontId="2" fillId="0" borderId="6" xfId="0" applyNumberFormat="1" applyFont="1" applyBorder="1"/>
    <xf numFmtId="2" fontId="2" fillId="0" borderId="10" xfId="0" applyNumberFormat="1" applyFont="1" applyBorder="1"/>
    <xf numFmtId="0" fontId="7" fillId="0" borderId="0" xfId="0" applyFont="1"/>
    <xf numFmtId="0" fontId="2" fillId="3" borderId="14" xfId="0" applyFont="1" applyFill="1" applyBorder="1" applyAlignment="1">
      <alignment horizontal="center" vertical="center" wrapText="1"/>
    </xf>
    <xf numFmtId="2" fontId="2" fillId="0" borderId="17" xfId="0" applyNumberFormat="1" applyFont="1" applyBorder="1"/>
    <xf numFmtId="2" fontId="2" fillId="0" borderId="7" xfId="0" applyNumberFormat="1" applyFont="1" applyBorder="1"/>
    <xf numFmtId="2" fontId="2" fillId="0" borderId="11" xfId="0" applyNumberFormat="1" applyFont="1" applyBorder="1"/>
    <xf numFmtId="2" fontId="7" fillId="0" borderId="0" xfId="0" applyNumberFormat="1" applyFont="1"/>
    <xf numFmtId="2" fontId="3" fillId="0" borderId="15" xfId="0" applyNumberFormat="1" applyFont="1" applyBorder="1"/>
    <xf numFmtId="2" fontId="3" fillId="0" borderId="5" xfId="0" applyNumberFormat="1" applyFont="1" applyBorder="1"/>
    <xf numFmtId="2" fontId="3" fillId="0" borderId="9" xfId="0" applyNumberFormat="1" applyFont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3" fontId="3" fillId="0" borderId="10" xfId="0" applyNumberFormat="1" applyFont="1" applyBorder="1" applyAlignment="1">
      <alignment wrapText="1"/>
    </xf>
    <xf numFmtId="2" fontId="2" fillId="0" borderId="10" xfId="0" applyNumberFormat="1" applyFont="1" applyBorder="1" applyAlignment="1">
      <alignment wrapText="1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164" fontId="2" fillId="0" borderId="10" xfId="0" quotePrefix="1" applyNumberFormat="1" applyFont="1" applyBorder="1" applyAlignment="1">
      <alignment horizontal="left"/>
    </xf>
    <xf numFmtId="49" fontId="2" fillId="6" borderId="9" xfId="0" applyNumberFormat="1" applyFont="1" applyFill="1" applyBorder="1" applyAlignment="1">
      <alignment horizontal="left"/>
    </xf>
    <xf numFmtId="49" fontId="2" fillId="6" borderId="15" xfId="0" applyNumberFormat="1" applyFont="1" applyFill="1" applyBorder="1" applyAlignment="1">
      <alignment horizontal="left"/>
    </xf>
    <xf numFmtId="164" fontId="2" fillId="0" borderId="16" xfId="0" quotePrefix="1" applyNumberFormat="1" applyFont="1" applyBorder="1" applyAlignment="1">
      <alignment horizontal="left"/>
    </xf>
    <xf numFmtId="2" fontId="3" fillId="0" borderId="16" xfId="1" applyNumberFormat="1" applyFont="1" applyFill="1" applyBorder="1" applyAlignment="1">
      <alignment wrapText="1"/>
    </xf>
    <xf numFmtId="3" fontId="3" fillId="0" borderId="16" xfId="0" applyNumberFormat="1" applyFont="1" applyBorder="1" applyAlignment="1">
      <alignment wrapText="1"/>
    </xf>
    <xf numFmtId="2" fontId="2" fillId="0" borderId="16" xfId="0" applyNumberFormat="1" applyFont="1" applyBorder="1" applyAlignment="1">
      <alignment wrapText="1"/>
    </xf>
    <xf numFmtId="49" fontId="2" fillId="6" borderId="5" xfId="0" applyNumberFormat="1" applyFont="1" applyFill="1" applyBorder="1" applyAlignment="1">
      <alignment horizontal="left"/>
    </xf>
    <xf numFmtId="2" fontId="3" fillId="0" borderId="24" xfId="1" applyNumberFormat="1" applyFont="1" applyFill="1" applyBorder="1" applyAlignment="1">
      <alignment wrapText="1"/>
    </xf>
    <xf numFmtId="2" fontId="3" fillId="0" borderId="25" xfId="1" applyNumberFormat="1" applyFont="1" applyFill="1" applyBorder="1" applyAlignment="1">
      <alignment wrapText="1"/>
    </xf>
    <xf numFmtId="2" fontId="3" fillId="4" borderId="25" xfId="1" quotePrefix="1" applyNumberFormat="1" applyFont="1" applyFill="1" applyBorder="1" applyAlignment="1">
      <alignment wrapText="1"/>
    </xf>
    <xf numFmtId="2" fontId="3" fillId="0" borderId="26" xfId="1" applyNumberFormat="1" applyFont="1" applyFill="1" applyBorder="1" applyAlignment="1">
      <alignment wrapText="1"/>
    </xf>
    <xf numFmtId="4" fontId="2" fillId="0" borderId="27" xfId="0" applyNumberFormat="1" applyFont="1" applyBorder="1" applyAlignment="1">
      <alignment horizontal="right"/>
    </xf>
    <xf numFmtId="4" fontId="2" fillId="0" borderId="25" xfId="0" applyNumberFormat="1" applyFont="1" applyBorder="1" applyAlignment="1">
      <alignment horizontal="right"/>
    </xf>
    <xf numFmtId="4" fontId="2" fillId="0" borderId="26" xfId="0" applyNumberFormat="1" applyFont="1" applyBorder="1" applyAlignment="1">
      <alignment horizontal="right"/>
    </xf>
    <xf numFmtId="3" fontId="2" fillId="0" borderId="28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3" fontId="3" fillId="0" borderId="29" xfId="0" applyNumberFormat="1" applyFont="1" applyBorder="1" applyAlignment="1">
      <alignment horizontal="right"/>
    </xf>
    <xf numFmtId="3" fontId="2" fillId="0" borderId="29" xfId="0" quotePrefix="1" applyNumberFormat="1" applyFont="1" applyBorder="1" applyAlignment="1">
      <alignment horizontal="right"/>
    </xf>
    <xf numFmtId="3" fontId="3" fillId="0" borderId="29" xfId="0" quotePrefix="1" applyNumberFormat="1" applyFont="1" applyBorder="1" applyAlignment="1">
      <alignment horizontal="right"/>
    </xf>
    <xf numFmtId="3" fontId="2" fillId="0" borderId="30" xfId="0" applyNumberFormat="1" applyFont="1" applyBorder="1" applyAlignment="1">
      <alignment horizontal="right"/>
    </xf>
    <xf numFmtId="2" fontId="3" fillId="0" borderId="31" xfId="0" applyNumberFormat="1" applyFont="1" applyBorder="1"/>
    <xf numFmtId="2" fontId="4" fillId="0" borderId="31" xfId="0" applyNumberFormat="1" applyFont="1" applyBorder="1"/>
    <xf numFmtId="2" fontId="4" fillId="0" borderId="0" xfId="0" applyNumberFormat="1" applyFont="1"/>
    <xf numFmtId="3" fontId="3" fillId="4" borderId="19" xfId="0" quotePrefix="1" applyNumberFormat="1" applyFont="1" applyFill="1" applyBorder="1" applyAlignment="1">
      <alignment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164" fontId="2" fillId="0" borderId="15" xfId="0" quotePrefix="1" applyNumberFormat="1" applyFont="1" applyBorder="1" applyAlignment="1">
      <alignment horizontal="left"/>
    </xf>
    <xf numFmtId="164" fontId="2" fillId="0" borderId="16" xfId="0" applyNumberFormat="1" applyFont="1" applyBorder="1" applyAlignment="1">
      <alignment horizontal="left"/>
    </xf>
    <xf numFmtId="0" fontId="3" fillId="0" borderId="21" xfId="0" applyFont="1" applyBorder="1" applyAlignment="1">
      <alignment horizontal="center" vertical="center" wrapText="1"/>
    </xf>
    <xf numFmtId="0" fontId="14" fillId="10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13" fillId="0" borderId="0" xfId="0" applyFont="1"/>
    <xf numFmtId="0" fontId="13" fillId="0" borderId="36" xfId="0" applyFont="1" applyBorder="1"/>
    <xf numFmtId="0" fontId="13" fillId="0" borderId="37" xfId="0" applyFont="1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5" fillId="0" borderId="0" xfId="0" applyFont="1" applyAlignment="1">
      <alignment vertical="center" wrapText="1"/>
    </xf>
    <xf numFmtId="164" fontId="20" fillId="0" borderId="2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1" fillId="9" borderId="43" xfId="0" applyFont="1" applyFill="1" applyBorder="1" applyAlignment="1">
      <alignment horizontal="center" vertical="center" wrapText="1"/>
    </xf>
    <xf numFmtId="0" fontId="21" fillId="9" borderId="44" xfId="0" applyFont="1" applyFill="1" applyBorder="1" applyAlignment="1">
      <alignment horizontal="center" vertical="center" wrapText="1"/>
    </xf>
    <xf numFmtId="0" fontId="21" fillId="13" borderId="45" xfId="0" applyFont="1" applyFill="1" applyBorder="1" applyAlignment="1">
      <alignment horizontal="center" vertical="center" wrapText="1"/>
    </xf>
    <xf numFmtId="0" fontId="21" fillId="14" borderId="46" xfId="0" applyFont="1" applyFill="1" applyBorder="1" applyAlignment="1">
      <alignment horizontal="center" vertical="center" wrapText="1"/>
    </xf>
    <xf numFmtId="0" fontId="21" fillId="8" borderId="44" xfId="0" applyFont="1" applyFill="1" applyBorder="1" applyAlignment="1">
      <alignment horizontal="center" vertical="center" wrapText="1"/>
    </xf>
    <xf numFmtId="0" fontId="22" fillId="8" borderId="44" xfId="0" applyFont="1" applyFill="1" applyBorder="1" applyAlignment="1">
      <alignment vertical="center" wrapText="1"/>
    </xf>
    <xf numFmtId="0" fontId="21" fillId="8" borderId="47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3" fillId="0" borderId="0" xfId="0" quotePrefix="1" applyFont="1" applyAlignment="1">
      <alignment horizontal="left" vertical="center" wrapText="1"/>
    </xf>
    <xf numFmtId="0" fontId="0" fillId="0" borderId="48" xfId="0" applyBorder="1" applyAlignment="1">
      <alignment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0" fontId="23" fillId="9" borderId="49" xfId="0" applyFont="1" applyFill="1" applyBorder="1" applyAlignment="1">
      <alignment horizontal="center" vertical="center" wrapText="1"/>
    </xf>
    <xf numFmtId="0" fontId="23" fillId="9" borderId="50" xfId="0" applyFont="1" applyFill="1" applyBorder="1" applyAlignment="1">
      <alignment horizontal="center" vertical="center" wrapText="1"/>
    </xf>
    <xf numFmtId="0" fontId="23" fillId="13" borderId="51" xfId="0" applyFont="1" applyFill="1" applyBorder="1" applyAlignment="1">
      <alignment horizontal="center" vertical="center" wrapText="1"/>
    </xf>
    <xf numFmtId="0" fontId="23" fillId="14" borderId="52" xfId="0" applyFont="1" applyFill="1" applyBorder="1" applyAlignment="1">
      <alignment horizontal="center" vertical="center" wrapText="1"/>
    </xf>
    <xf numFmtId="0" fontId="23" fillId="8" borderId="50" xfId="0" applyFont="1" applyFill="1" applyBorder="1" applyAlignment="1">
      <alignment horizontal="center" vertical="center" wrapText="1"/>
    </xf>
    <xf numFmtId="0" fontId="23" fillId="8" borderId="53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56" xfId="0" applyFont="1" applyFill="1" applyBorder="1" applyAlignment="1">
      <alignment horizontal="center" vertical="center" wrapText="1"/>
    </xf>
    <xf numFmtId="0" fontId="23" fillId="13" borderId="57" xfId="0" applyFont="1" applyFill="1" applyBorder="1" applyAlignment="1">
      <alignment horizontal="center" vertical="center" wrapText="1"/>
    </xf>
    <xf numFmtId="0" fontId="23" fillId="14" borderId="58" xfId="0" applyFont="1" applyFill="1" applyBorder="1" applyAlignment="1">
      <alignment horizontal="center" vertical="center" wrapText="1"/>
    </xf>
    <xf numFmtId="0" fontId="23" fillId="8" borderId="56" xfId="0" applyFont="1" applyFill="1" applyBorder="1" applyAlignment="1">
      <alignment horizontal="center" vertical="center" wrapText="1"/>
    </xf>
    <xf numFmtId="0" fontId="23" fillId="8" borderId="59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24" fillId="0" borderId="0" xfId="0" applyFont="1"/>
    <xf numFmtId="0" fontId="0" fillId="0" borderId="63" xfId="0" applyBorder="1"/>
    <xf numFmtId="0" fontId="23" fillId="8" borderId="50" xfId="0" applyFont="1" applyFill="1" applyBorder="1" applyAlignment="1">
      <alignment horizontal="left" vertical="center" wrapText="1"/>
    </xf>
    <xf numFmtId="0" fontId="25" fillId="0" borderId="36" xfId="0" applyFont="1" applyBorder="1"/>
    <xf numFmtId="0" fontId="25" fillId="0" borderId="0" xfId="0" applyFont="1"/>
    <xf numFmtId="0" fontId="25" fillId="0" borderId="37" xfId="0" applyFont="1" applyBorder="1"/>
    <xf numFmtId="0" fontId="21" fillId="13" borderId="60" xfId="0" applyFont="1" applyFill="1" applyBorder="1" applyAlignment="1">
      <alignment horizontal="center" vertical="center" wrapText="1"/>
    </xf>
    <xf numFmtId="0" fontId="23" fillId="13" borderId="61" xfId="0" applyFont="1" applyFill="1" applyBorder="1" applyAlignment="1">
      <alignment horizontal="center" vertical="center" wrapText="1"/>
    </xf>
    <xf numFmtId="0" fontId="23" fillId="13" borderId="62" xfId="0" applyFont="1" applyFill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left" vertical="center" wrapText="1"/>
    </xf>
    <xf numFmtId="0" fontId="21" fillId="14" borderId="64" xfId="0" applyFont="1" applyFill="1" applyBorder="1" applyAlignment="1">
      <alignment horizontal="left" vertical="center" wrapText="1"/>
    </xf>
    <xf numFmtId="0" fontId="21" fillId="8" borderId="44" xfId="0" applyFont="1" applyFill="1" applyBorder="1" applyAlignment="1">
      <alignment horizontal="left" vertical="center" wrapText="1"/>
    </xf>
    <xf numFmtId="0" fontId="22" fillId="8" borderId="44" xfId="0" applyFont="1" applyFill="1" applyBorder="1" applyAlignment="1">
      <alignment horizontal="left" vertical="center" wrapText="1"/>
    </xf>
    <xf numFmtId="0" fontId="21" fillId="8" borderId="47" xfId="0" applyFont="1" applyFill="1" applyBorder="1" applyAlignment="1">
      <alignment horizontal="left" vertical="center" wrapText="1"/>
    </xf>
    <xf numFmtId="0" fontId="23" fillId="14" borderId="65" xfId="0" applyFont="1" applyFill="1" applyBorder="1" applyAlignment="1">
      <alignment horizontal="left" vertical="center" wrapText="1"/>
    </xf>
    <xf numFmtId="0" fontId="23" fillId="8" borderId="53" xfId="0" applyFont="1" applyFill="1" applyBorder="1" applyAlignment="1">
      <alignment horizontal="left" vertical="center" wrapText="1"/>
    </xf>
    <xf numFmtId="0" fontId="23" fillId="14" borderId="66" xfId="0" applyFont="1" applyFill="1" applyBorder="1" applyAlignment="1">
      <alignment horizontal="left" vertical="center" wrapText="1"/>
    </xf>
    <xf numFmtId="0" fontId="23" fillId="8" borderId="56" xfId="0" applyFont="1" applyFill="1" applyBorder="1" applyAlignment="1">
      <alignment horizontal="left" vertical="center" wrapText="1"/>
    </xf>
    <xf numFmtId="0" fontId="23" fillId="8" borderId="5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7" borderId="23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4" fontId="4" fillId="0" borderId="0" xfId="0" applyNumberFormat="1" applyFont="1"/>
    <xf numFmtId="3" fontId="4" fillId="0" borderId="0" xfId="0" applyNumberFormat="1" applyFont="1"/>
    <xf numFmtId="165" fontId="0" fillId="0" borderId="0" xfId="0" applyNumberFormat="1"/>
    <xf numFmtId="165" fontId="0" fillId="15" borderId="0" xfId="0" applyNumberFormat="1" applyFill="1"/>
    <xf numFmtId="0" fontId="26" fillId="0" borderId="0" xfId="0" applyFont="1"/>
    <xf numFmtId="0" fontId="0" fillId="15" borderId="0" xfId="0" applyFill="1"/>
    <xf numFmtId="164" fontId="0" fillId="0" borderId="0" xfId="0" applyNumberFormat="1"/>
    <xf numFmtId="1" fontId="0" fillId="0" borderId="0" xfId="0" applyNumberFormat="1"/>
    <xf numFmtId="1" fontId="2" fillId="0" borderId="16" xfId="0" applyNumberFormat="1" applyFont="1" applyBorder="1" applyAlignment="1">
      <alignment horizontal="left"/>
    </xf>
    <xf numFmtId="1" fontId="2" fillId="0" borderId="6" xfId="0" applyNumberFormat="1" applyFont="1" applyBorder="1" applyAlignment="1">
      <alignment horizontal="left"/>
    </xf>
    <xf numFmtId="1" fontId="2" fillId="0" borderId="6" xfId="0" quotePrefix="1" applyNumberFormat="1" applyFont="1" applyBorder="1" applyAlignment="1">
      <alignment horizontal="left"/>
    </xf>
    <xf numFmtId="1" fontId="3" fillId="0" borderId="6" xfId="0" quotePrefix="1" applyNumberFormat="1" applyFont="1" applyBorder="1" applyAlignment="1">
      <alignment horizontal="left"/>
    </xf>
    <xf numFmtId="1" fontId="3" fillId="0" borderId="6" xfId="0" applyNumberFormat="1" applyFont="1" applyBorder="1" applyAlignment="1">
      <alignment horizontal="left"/>
    </xf>
    <xf numFmtId="1" fontId="3" fillId="0" borderId="6" xfId="0" applyNumberFormat="1" applyFont="1" applyBorder="1"/>
    <xf numFmtId="1" fontId="2" fillId="0" borderId="10" xfId="0" quotePrefix="1" applyNumberFormat="1" applyFont="1" applyBorder="1" applyAlignment="1">
      <alignment horizontal="left"/>
    </xf>
    <xf numFmtId="1" fontId="2" fillId="0" borderId="16" xfId="0" quotePrefix="1" applyNumberFormat="1" applyFont="1" applyBorder="1" applyAlignment="1">
      <alignment horizontal="left"/>
    </xf>
    <xf numFmtId="0" fontId="28" fillId="0" borderId="69" xfId="2" applyFont="1" applyBorder="1" applyAlignment="1">
      <alignment horizontal="left" vertical="top" wrapText="1"/>
    </xf>
    <xf numFmtId="166" fontId="28" fillId="0" borderId="72" xfId="2" applyNumberFormat="1" applyFont="1" applyBorder="1" applyAlignment="1">
      <alignment horizontal="right" vertical="center"/>
    </xf>
    <xf numFmtId="0" fontId="28" fillId="0" borderId="74" xfId="2" applyFont="1" applyBorder="1" applyAlignment="1">
      <alignment horizontal="left" vertical="top" wrapText="1"/>
    </xf>
    <xf numFmtId="166" fontId="28" fillId="0" borderId="75" xfId="2" applyNumberFormat="1" applyFont="1" applyBorder="1" applyAlignment="1">
      <alignment horizontal="right" vertical="center"/>
    </xf>
    <xf numFmtId="0" fontId="28" fillId="6" borderId="71" xfId="2" applyFont="1" applyFill="1" applyBorder="1" applyAlignment="1">
      <alignment horizontal="left" vertical="top" wrapText="1"/>
    </xf>
    <xf numFmtId="167" fontId="28" fillId="6" borderId="76" xfId="2" applyNumberFormat="1" applyFont="1" applyFill="1" applyBorder="1" applyAlignment="1">
      <alignment horizontal="right" vertical="center"/>
    </xf>
    <xf numFmtId="0" fontId="28" fillId="0" borderId="74" xfId="2" applyFont="1" applyBorder="1" applyAlignment="1">
      <alignment horizontal="left" vertical="top"/>
    </xf>
    <xf numFmtId="0" fontId="28" fillId="0" borderId="68" xfId="2" applyFont="1" applyBorder="1" applyAlignment="1">
      <alignment wrapText="1"/>
    </xf>
    <xf numFmtId="0" fontId="28" fillId="0" borderId="69" xfId="2" applyFont="1" applyBorder="1" applyAlignment="1">
      <alignment wrapText="1"/>
    </xf>
    <xf numFmtId="0" fontId="28" fillId="0" borderId="70" xfId="2" applyFont="1" applyBorder="1" applyAlignment="1">
      <alignment wrapText="1"/>
    </xf>
    <xf numFmtId="0" fontId="28" fillId="0" borderId="71" xfId="2" applyFont="1" applyBorder="1" applyAlignment="1">
      <alignment wrapText="1"/>
    </xf>
    <xf numFmtId="0" fontId="28" fillId="0" borderId="0" xfId="2" applyFont="1" applyAlignment="1">
      <alignment horizontal="center" wrapText="1"/>
    </xf>
    <xf numFmtId="0" fontId="5" fillId="0" borderId="0" xfId="0" applyFont="1"/>
    <xf numFmtId="166" fontId="28" fillId="0" borderId="0" xfId="2" applyNumberFormat="1" applyFont="1" applyAlignment="1">
      <alignment horizontal="right" vertical="center"/>
    </xf>
    <xf numFmtId="0" fontId="28" fillId="6" borderId="74" xfId="2" applyFont="1" applyFill="1" applyBorder="1" applyAlignment="1">
      <alignment horizontal="left" vertical="top" wrapText="1"/>
    </xf>
    <xf numFmtId="166" fontId="28" fillId="6" borderId="75" xfId="2" applyNumberFormat="1" applyFont="1" applyFill="1" applyBorder="1" applyAlignment="1">
      <alignment horizontal="right" vertical="center"/>
    </xf>
    <xf numFmtId="166" fontId="28" fillId="6" borderId="76" xfId="2" applyNumberFormat="1" applyFont="1" applyFill="1" applyBorder="1" applyAlignment="1">
      <alignment horizontal="right" vertical="center"/>
    </xf>
    <xf numFmtId="0" fontId="28" fillId="0" borderId="77" xfId="3" applyFont="1" applyBorder="1" applyAlignment="1">
      <alignment horizontal="center" wrapText="1"/>
    </xf>
    <xf numFmtId="0" fontId="28" fillId="0" borderId="78" xfId="3" applyFont="1" applyBorder="1" applyAlignment="1">
      <alignment horizontal="center" wrapText="1"/>
    </xf>
    <xf numFmtId="0" fontId="28" fillId="0" borderId="79" xfId="3" applyFont="1" applyBorder="1" applyAlignment="1">
      <alignment horizontal="center" wrapText="1"/>
    </xf>
    <xf numFmtId="0" fontId="28" fillId="0" borderId="69" xfId="3" applyFont="1" applyBorder="1" applyAlignment="1">
      <alignment horizontal="left" vertical="top" wrapText="1"/>
    </xf>
    <xf numFmtId="0" fontId="28" fillId="0" borderId="74" xfId="3" applyFont="1" applyBorder="1" applyAlignment="1">
      <alignment horizontal="left" vertical="top" wrapText="1"/>
    </xf>
    <xf numFmtId="0" fontId="28" fillId="0" borderId="71" xfId="3" applyFont="1" applyBorder="1" applyAlignment="1">
      <alignment horizontal="left" vertical="top" wrapText="1"/>
    </xf>
    <xf numFmtId="166" fontId="28" fillId="0" borderId="80" xfId="3" applyNumberFormat="1" applyFont="1" applyBorder="1" applyAlignment="1">
      <alignment horizontal="right" vertical="center" wrapText="1"/>
    </xf>
    <xf numFmtId="166" fontId="28" fillId="0" borderId="81" xfId="3" applyNumberFormat="1" applyFont="1" applyBorder="1" applyAlignment="1">
      <alignment horizontal="right" vertical="center" wrapText="1"/>
    </xf>
    <xf numFmtId="166" fontId="28" fillId="0" borderId="82" xfId="3" applyNumberFormat="1" applyFont="1" applyBorder="1" applyAlignment="1">
      <alignment horizontal="right" vertical="center" wrapText="1"/>
    </xf>
    <xf numFmtId="166" fontId="28" fillId="0" borderId="83" xfId="3" applyNumberFormat="1" applyFont="1" applyBorder="1" applyAlignment="1">
      <alignment horizontal="right" vertical="center" wrapText="1"/>
    </xf>
    <xf numFmtId="166" fontId="28" fillId="0" borderId="84" xfId="3" applyNumberFormat="1" applyFont="1" applyBorder="1" applyAlignment="1">
      <alignment horizontal="right" vertical="center" wrapText="1"/>
    </xf>
    <xf numFmtId="166" fontId="28" fillId="0" borderId="85" xfId="3" applyNumberFormat="1" applyFont="1" applyBorder="1" applyAlignment="1">
      <alignment horizontal="right" vertical="center" wrapText="1"/>
    </xf>
    <xf numFmtId="166" fontId="28" fillId="0" borderId="86" xfId="3" applyNumberFormat="1" applyFont="1" applyBorder="1" applyAlignment="1">
      <alignment horizontal="right" vertical="center" wrapText="1"/>
    </xf>
    <xf numFmtId="166" fontId="28" fillId="0" borderId="87" xfId="3" applyNumberFormat="1" applyFont="1" applyBorder="1" applyAlignment="1">
      <alignment horizontal="right" vertical="center" wrapText="1"/>
    </xf>
    <xf numFmtId="166" fontId="28" fillId="0" borderId="88" xfId="3" applyNumberFormat="1" applyFont="1" applyBorder="1" applyAlignment="1">
      <alignment horizontal="right" vertical="center" wrapText="1"/>
    </xf>
    <xf numFmtId="0" fontId="28" fillId="6" borderId="71" xfId="3" applyFont="1" applyFill="1" applyBorder="1" applyAlignment="1">
      <alignment horizontal="left" vertical="top" wrapText="1"/>
    </xf>
    <xf numFmtId="166" fontId="28" fillId="6" borderId="86" xfId="3" applyNumberFormat="1" applyFont="1" applyFill="1" applyBorder="1" applyAlignment="1">
      <alignment horizontal="right" vertical="center" wrapText="1"/>
    </xf>
    <xf numFmtId="0" fontId="28" fillId="6" borderId="74" xfId="3" applyFont="1" applyFill="1" applyBorder="1" applyAlignment="1">
      <alignment horizontal="left" vertical="top" wrapText="1"/>
    </xf>
    <xf numFmtId="166" fontId="28" fillId="6" borderId="84" xfId="3" applyNumberFormat="1" applyFont="1" applyFill="1" applyBorder="1" applyAlignment="1">
      <alignment horizontal="right" vertical="center" wrapText="1"/>
    </xf>
    <xf numFmtId="166" fontId="28" fillId="6" borderId="87" xfId="3" applyNumberFormat="1" applyFont="1" applyFill="1" applyBorder="1" applyAlignment="1">
      <alignment horizontal="right" vertical="center" wrapText="1"/>
    </xf>
    <xf numFmtId="166" fontId="28" fillId="6" borderId="85" xfId="3" applyNumberFormat="1" applyFont="1" applyFill="1" applyBorder="1" applyAlignment="1">
      <alignment horizontal="right" vertical="center" wrapText="1"/>
    </xf>
    <xf numFmtId="166" fontId="28" fillId="6" borderId="88" xfId="3" applyNumberFormat="1" applyFont="1" applyFill="1" applyBorder="1" applyAlignment="1">
      <alignment horizontal="right" vertical="center" wrapText="1"/>
    </xf>
    <xf numFmtId="166" fontId="0" fillId="0" borderId="0" xfId="0" applyNumberFormat="1" applyAlignment="1">
      <alignment wrapText="1"/>
    </xf>
    <xf numFmtId="166" fontId="28" fillId="0" borderId="89" xfId="3" applyNumberFormat="1" applyFont="1" applyBorder="1" applyAlignment="1">
      <alignment horizontal="right" vertical="center" wrapText="1"/>
    </xf>
    <xf numFmtId="166" fontId="28" fillId="0" borderId="90" xfId="3" applyNumberFormat="1" applyFont="1" applyBorder="1" applyAlignment="1">
      <alignment horizontal="right" vertical="center" wrapText="1"/>
    </xf>
    <xf numFmtId="166" fontId="28" fillId="0" borderId="91" xfId="3" applyNumberFormat="1" applyFont="1" applyBorder="1" applyAlignment="1">
      <alignment horizontal="right" vertical="center" wrapText="1"/>
    </xf>
    <xf numFmtId="166" fontId="28" fillId="0" borderId="92" xfId="3" applyNumberFormat="1" applyFont="1" applyBorder="1" applyAlignment="1">
      <alignment horizontal="right" vertical="center" wrapText="1"/>
    </xf>
    <xf numFmtId="166" fontId="28" fillId="0" borderId="93" xfId="3" applyNumberFormat="1" applyFont="1" applyBorder="1" applyAlignment="1">
      <alignment horizontal="right" vertical="center" wrapText="1"/>
    </xf>
    <xf numFmtId="166" fontId="28" fillId="0" borderId="94" xfId="3" applyNumberFormat="1" applyFont="1" applyBorder="1" applyAlignment="1">
      <alignment horizontal="right" vertical="center" wrapText="1"/>
    </xf>
    <xf numFmtId="0" fontId="28" fillId="0" borderId="95" xfId="3" applyFont="1" applyBorder="1" applyAlignment="1">
      <alignment horizontal="center" wrapText="1"/>
    </xf>
    <xf numFmtId="0" fontId="28" fillId="0" borderId="96" xfId="3" applyFont="1" applyBorder="1" applyAlignment="1">
      <alignment horizontal="center" wrapText="1"/>
    </xf>
    <xf numFmtId="0" fontId="28" fillId="0" borderId="97" xfId="3" applyFont="1" applyBorder="1" applyAlignment="1">
      <alignment horizontal="center" wrapText="1"/>
    </xf>
    <xf numFmtId="0" fontId="28" fillId="0" borderId="0" xfId="3" applyFont="1" applyAlignment="1">
      <alignment horizontal="left" vertical="top" wrapText="1"/>
    </xf>
    <xf numFmtId="166" fontId="28" fillId="0" borderId="0" xfId="3" applyNumberFormat="1" applyFont="1" applyAlignment="1">
      <alignment horizontal="right" vertical="center" wrapText="1"/>
    </xf>
    <xf numFmtId="166" fontId="28" fillId="6" borderId="83" xfId="3" applyNumberFormat="1" applyFont="1" applyFill="1" applyBorder="1" applyAlignment="1">
      <alignment horizontal="right" vertical="center" wrapText="1"/>
    </xf>
    <xf numFmtId="0" fontId="28" fillId="16" borderId="74" xfId="3" applyFont="1" applyFill="1" applyBorder="1" applyAlignment="1">
      <alignment horizontal="left" vertical="top" wrapText="1"/>
    </xf>
    <xf numFmtId="166" fontId="28" fillId="16" borderId="83" xfId="3" applyNumberFormat="1" applyFont="1" applyFill="1" applyBorder="1" applyAlignment="1">
      <alignment horizontal="right" vertical="center" wrapText="1"/>
    </xf>
    <xf numFmtId="0" fontId="31" fillId="0" borderId="77" xfId="4" applyFont="1" applyBorder="1" applyAlignment="1">
      <alignment horizontal="center" wrapText="1"/>
    </xf>
    <xf numFmtId="0" fontId="31" fillId="0" borderId="78" xfId="4" applyFont="1" applyBorder="1" applyAlignment="1">
      <alignment horizontal="center" wrapText="1"/>
    </xf>
    <xf numFmtId="0" fontId="31" fillId="0" borderId="79" xfId="4" applyFont="1" applyBorder="1" applyAlignment="1">
      <alignment horizontal="center" wrapText="1"/>
    </xf>
    <xf numFmtId="0" fontId="31" fillId="0" borderId="69" xfId="4" applyFont="1" applyBorder="1" applyAlignment="1">
      <alignment horizontal="left" vertical="top" wrapText="1"/>
    </xf>
    <xf numFmtId="0" fontId="31" fillId="0" borderId="74" xfId="4" applyFont="1" applyBorder="1" applyAlignment="1">
      <alignment horizontal="left" vertical="top" wrapText="1"/>
    </xf>
    <xf numFmtId="0" fontId="31" fillId="0" borderId="71" xfId="4" applyFont="1" applyBorder="1" applyAlignment="1">
      <alignment horizontal="left" vertical="top" wrapText="1"/>
    </xf>
    <xf numFmtId="166" fontId="31" fillId="0" borderId="80" xfId="4" applyNumberFormat="1" applyFont="1" applyBorder="1" applyAlignment="1">
      <alignment horizontal="right" vertical="center" wrapText="1"/>
    </xf>
    <xf numFmtId="166" fontId="31" fillId="0" borderId="81" xfId="4" applyNumberFormat="1" applyFont="1" applyBorder="1" applyAlignment="1">
      <alignment horizontal="right" vertical="center" wrapText="1"/>
    </xf>
    <xf numFmtId="166" fontId="31" fillId="0" borderId="82" xfId="4" applyNumberFormat="1" applyFont="1" applyBorder="1" applyAlignment="1">
      <alignment horizontal="right" vertical="center" wrapText="1"/>
    </xf>
    <xf numFmtId="166" fontId="31" fillId="0" borderId="83" xfId="4" applyNumberFormat="1" applyFont="1" applyBorder="1" applyAlignment="1">
      <alignment horizontal="right" vertical="center" wrapText="1"/>
    </xf>
    <xf numFmtId="166" fontId="31" fillId="0" borderId="84" xfId="4" applyNumberFormat="1" applyFont="1" applyBorder="1" applyAlignment="1">
      <alignment horizontal="right" vertical="center" wrapText="1"/>
    </xf>
    <xf numFmtId="166" fontId="31" fillId="0" borderId="85" xfId="4" applyNumberFormat="1" applyFont="1" applyBorder="1" applyAlignment="1">
      <alignment horizontal="right" vertical="center" wrapText="1"/>
    </xf>
    <xf numFmtId="166" fontId="31" fillId="0" borderId="86" xfId="4" applyNumberFormat="1" applyFont="1" applyBorder="1" applyAlignment="1">
      <alignment horizontal="right" vertical="center" wrapText="1"/>
    </xf>
    <xf numFmtId="166" fontId="31" fillId="0" borderId="87" xfId="4" applyNumberFormat="1" applyFont="1" applyBorder="1" applyAlignment="1">
      <alignment horizontal="right" vertical="center" wrapText="1"/>
    </xf>
    <xf numFmtId="166" fontId="31" fillId="0" borderId="88" xfId="4" applyNumberFormat="1" applyFont="1" applyBorder="1" applyAlignment="1">
      <alignment horizontal="right" vertical="center" wrapText="1"/>
    </xf>
    <xf numFmtId="0" fontId="31" fillId="0" borderId="68" xfId="4" applyFont="1" applyBorder="1" applyAlignment="1">
      <alignment vertical="top" wrapText="1"/>
    </xf>
    <xf numFmtId="0" fontId="31" fillId="0" borderId="73" xfId="4" applyFont="1" applyBorder="1" applyAlignment="1">
      <alignment vertical="top" wrapText="1"/>
    </xf>
    <xf numFmtId="0" fontId="31" fillId="0" borderId="70" xfId="4" applyFont="1" applyBorder="1" applyAlignment="1">
      <alignment vertical="top" wrapText="1"/>
    </xf>
    <xf numFmtId="0" fontId="31" fillId="0" borderId="100" xfId="4" applyFont="1" applyBorder="1" applyAlignment="1">
      <alignment wrapText="1"/>
    </xf>
    <xf numFmtId="0" fontId="31" fillId="0" borderId="101" xfId="4" applyFont="1" applyBorder="1" applyAlignment="1">
      <alignment wrapText="1"/>
    </xf>
    <xf numFmtId="0" fontId="0" fillId="0" borderId="0" xfId="0" applyAlignment="1">
      <alignment horizontal="center" vertical="center"/>
    </xf>
    <xf numFmtId="168" fontId="0" fillId="0" borderId="0" xfId="1" applyNumberFormat="1" applyFont="1" applyAlignment="1">
      <alignment wrapText="1"/>
    </xf>
    <xf numFmtId="0" fontId="28" fillId="0" borderId="74" xfId="3" applyFont="1" applyBorder="1" applyAlignment="1">
      <alignment horizontal="left" vertical="top"/>
    </xf>
    <xf numFmtId="0" fontId="28" fillId="0" borderId="104" xfId="3" applyFont="1" applyBorder="1" applyAlignment="1">
      <alignment horizontal="left" vertical="top"/>
    </xf>
    <xf numFmtId="167" fontId="28" fillId="0" borderId="105" xfId="3" applyNumberFormat="1" applyFont="1" applyBorder="1" applyAlignment="1">
      <alignment horizontal="right" vertical="center"/>
    </xf>
    <xf numFmtId="169" fontId="28" fillId="0" borderId="83" xfId="3" applyNumberFormat="1" applyFont="1" applyBorder="1" applyAlignment="1">
      <alignment horizontal="right" vertical="center"/>
    </xf>
    <xf numFmtId="0" fontId="28" fillId="0" borderId="83" xfId="3" applyFont="1" applyBorder="1" applyAlignment="1">
      <alignment horizontal="right" vertical="center"/>
    </xf>
    <xf numFmtId="0" fontId="28" fillId="0" borderId="71" xfId="3" applyFont="1" applyBorder="1" applyAlignment="1">
      <alignment horizontal="left" vertical="top"/>
    </xf>
    <xf numFmtId="167" fontId="28" fillId="0" borderId="86" xfId="3" applyNumberFormat="1" applyFont="1" applyBorder="1" applyAlignment="1">
      <alignment horizontal="right" vertical="center"/>
    </xf>
    <xf numFmtId="0" fontId="28" fillId="0" borderId="95" xfId="5" applyFont="1" applyBorder="1" applyAlignment="1">
      <alignment horizontal="center" wrapText="1"/>
    </xf>
    <xf numFmtId="0" fontId="28" fillId="0" borderId="69" xfId="5" applyFont="1" applyBorder="1" applyAlignment="1">
      <alignment horizontal="left" vertical="top" wrapText="1"/>
    </xf>
    <xf numFmtId="167" fontId="28" fillId="0" borderId="80" xfId="5" applyNumberFormat="1" applyFont="1" applyBorder="1" applyAlignment="1">
      <alignment horizontal="right" vertical="center"/>
    </xf>
    <xf numFmtId="0" fontId="28" fillId="0" borderId="74" xfId="5" applyFont="1" applyBorder="1" applyAlignment="1">
      <alignment horizontal="left" vertical="top" wrapText="1"/>
    </xf>
    <xf numFmtId="0" fontId="28" fillId="0" borderId="83" xfId="5" applyFont="1" applyBorder="1" applyAlignment="1">
      <alignment horizontal="left" vertical="center" wrapText="1"/>
    </xf>
    <xf numFmtId="0" fontId="28" fillId="0" borderId="104" xfId="5" applyFont="1" applyBorder="1" applyAlignment="1">
      <alignment horizontal="left" vertical="top" wrapText="1"/>
    </xf>
    <xf numFmtId="167" fontId="28" fillId="0" borderId="105" xfId="5" applyNumberFormat="1" applyFont="1" applyBorder="1" applyAlignment="1">
      <alignment horizontal="right" vertical="center"/>
    </xf>
    <xf numFmtId="0" fontId="28" fillId="0" borderId="83" xfId="5" applyFont="1" applyBorder="1" applyAlignment="1">
      <alignment horizontal="right" vertical="center"/>
    </xf>
    <xf numFmtId="169" fontId="28" fillId="0" borderId="83" xfId="5" applyNumberFormat="1" applyFont="1" applyBorder="1" applyAlignment="1">
      <alignment horizontal="right" vertical="center"/>
    </xf>
    <xf numFmtId="0" fontId="28" fillId="0" borderId="71" xfId="5" applyFont="1" applyBorder="1" applyAlignment="1">
      <alignment horizontal="left" vertical="top" wrapText="1"/>
    </xf>
    <xf numFmtId="167" fontId="28" fillId="0" borderId="86" xfId="5" applyNumberFormat="1" applyFont="1" applyBorder="1" applyAlignment="1">
      <alignment horizontal="right" vertical="center"/>
    </xf>
    <xf numFmtId="169" fontId="28" fillId="8" borderId="83" xfId="3" applyNumberFormat="1" applyFont="1" applyFill="1" applyBorder="1" applyAlignment="1">
      <alignment horizontal="right" vertical="center"/>
    </xf>
    <xf numFmtId="169" fontId="28" fillId="9" borderId="83" xfId="3" applyNumberFormat="1" applyFont="1" applyFill="1" applyBorder="1" applyAlignment="1">
      <alignment horizontal="right" vertical="center"/>
    </xf>
    <xf numFmtId="169" fontId="28" fillId="8" borderId="83" xfId="5" applyNumberFormat="1" applyFont="1" applyFill="1" applyBorder="1" applyAlignment="1">
      <alignment horizontal="right" vertical="center"/>
    </xf>
    <xf numFmtId="169" fontId="28" fillId="9" borderId="83" xfId="5" applyNumberFormat="1" applyFont="1" applyFill="1" applyBorder="1" applyAlignment="1">
      <alignment horizontal="right" vertical="center"/>
    </xf>
    <xf numFmtId="0" fontId="27" fillId="0" borderId="0" xfId="5"/>
    <xf numFmtId="0" fontId="6" fillId="0" borderId="0" xfId="0" applyFont="1"/>
    <xf numFmtId="0" fontId="2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4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2" fontId="2" fillId="0" borderId="0" xfId="1" applyNumberFormat="1" applyFont="1" applyFill="1" applyBorder="1" applyAlignment="1">
      <alignment wrapText="1"/>
    </xf>
    <xf numFmtId="3" fontId="2" fillId="0" borderId="0" xfId="0" quotePrefix="1" applyNumberFormat="1" applyFont="1" applyAlignment="1">
      <alignment wrapText="1"/>
    </xf>
    <xf numFmtId="2" fontId="3" fillId="0" borderId="0" xfId="1" applyNumberFormat="1" applyFont="1" applyFill="1" applyBorder="1" applyAlignment="1">
      <alignment wrapText="1"/>
    </xf>
    <xf numFmtId="2" fontId="2" fillId="0" borderId="0" xfId="0" quotePrefix="1" applyNumberFormat="1" applyFont="1" applyAlignment="1">
      <alignment wrapText="1"/>
    </xf>
    <xf numFmtId="2" fontId="2" fillId="0" borderId="0" xfId="1" quotePrefix="1" applyNumberFormat="1" applyFont="1" applyFill="1" applyBorder="1" applyAlignment="1">
      <alignment wrapText="1"/>
    </xf>
    <xf numFmtId="2" fontId="3" fillId="0" borderId="0" xfId="0" applyNumberFormat="1" applyFont="1"/>
    <xf numFmtId="2" fontId="2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wrapText="1"/>
    </xf>
    <xf numFmtId="0" fontId="37" fillId="0" borderId="0" xfId="0" applyFont="1" applyAlignment="1">
      <alignment wrapText="1"/>
    </xf>
    <xf numFmtId="0" fontId="37" fillId="0" borderId="0" xfId="0" applyFont="1"/>
    <xf numFmtId="0" fontId="41" fillId="0" borderId="20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17" borderId="20" xfId="0" applyFont="1" applyFill="1" applyBorder="1" applyAlignment="1">
      <alignment horizontal="center" vertical="center" wrapText="1"/>
    </xf>
    <xf numFmtId="0" fontId="41" fillId="17" borderId="21" xfId="0" applyFont="1" applyFill="1" applyBorder="1" applyAlignment="1">
      <alignment horizontal="center" vertical="center" wrapText="1"/>
    </xf>
    <xf numFmtId="0" fontId="38" fillId="17" borderId="21" xfId="0" applyFont="1" applyFill="1" applyBorder="1" applyAlignment="1">
      <alignment horizontal="center" vertical="center" wrapText="1"/>
    </xf>
    <xf numFmtId="0" fontId="41" fillId="3" borderId="20" xfId="0" applyFont="1" applyFill="1" applyBorder="1" applyAlignment="1">
      <alignment horizontal="center" vertical="center" wrapText="1"/>
    </xf>
    <xf numFmtId="0" fontId="41" fillId="3" borderId="21" xfId="0" applyFont="1" applyFill="1" applyBorder="1" applyAlignment="1">
      <alignment horizontal="center" vertical="center" wrapText="1"/>
    </xf>
    <xf numFmtId="0" fontId="38" fillId="3" borderId="21" xfId="0" applyFont="1" applyFill="1" applyBorder="1" applyAlignment="1">
      <alignment horizontal="center" vertical="center" wrapText="1"/>
    </xf>
    <xf numFmtId="0" fontId="38" fillId="3" borderId="121" xfId="0" applyFont="1" applyFill="1" applyBorder="1" applyAlignment="1">
      <alignment horizontal="center" vertical="center" wrapText="1"/>
    </xf>
    <xf numFmtId="0" fontId="41" fillId="3" borderId="23" xfId="0" applyFont="1" applyFill="1" applyBorder="1" applyAlignment="1">
      <alignment horizontal="center" vertical="center" wrapText="1"/>
    </xf>
    <xf numFmtId="0" fontId="41" fillId="17" borderId="2" xfId="0" applyFont="1" applyFill="1" applyBorder="1" applyAlignment="1">
      <alignment horizontal="center" vertical="center" wrapText="1"/>
    </xf>
    <xf numFmtId="0" fontId="41" fillId="17" borderId="23" xfId="0" applyFont="1" applyFill="1" applyBorder="1" applyAlignment="1">
      <alignment horizontal="center" vertical="center" wrapText="1"/>
    </xf>
    <xf numFmtId="0" fontId="41" fillId="21" borderId="2" xfId="0" applyFont="1" applyFill="1" applyBorder="1" applyAlignment="1">
      <alignment horizontal="center" vertical="center" wrapText="1"/>
    </xf>
    <xf numFmtId="0" fontId="41" fillId="21" borderId="23" xfId="0" applyFont="1" applyFill="1" applyBorder="1" applyAlignment="1">
      <alignment horizontal="center" vertical="center" wrapText="1"/>
    </xf>
    <xf numFmtId="1" fontId="35" fillId="0" borderId="18" xfId="0" applyNumberFormat="1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42" fillId="0" borderId="6" xfId="0" applyFont="1" applyBorder="1" applyAlignment="1">
      <alignment horizontal="left"/>
    </xf>
    <xf numFmtId="3" fontId="42" fillId="0" borderId="29" xfId="0" applyNumberFormat="1" applyFont="1" applyBorder="1" applyAlignment="1">
      <alignment horizontal="right"/>
    </xf>
    <xf numFmtId="2" fontId="42" fillId="0" borderId="107" xfId="1" applyNumberFormat="1" applyFont="1" applyFill="1" applyBorder="1" applyAlignment="1">
      <alignment wrapText="1"/>
    </xf>
    <xf numFmtId="3" fontId="42" fillId="0" borderId="19" xfId="0" quotePrefix="1" applyNumberFormat="1" applyFont="1" applyBorder="1" applyAlignment="1">
      <alignment wrapText="1"/>
    </xf>
    <xf numFmtId="2" fontId="35" fillId="0" borderId="6" xfId="1" quotePrefix="1" applyNumberFormat="1" applyFont="1" applyFill="1" applyBorder="1" applyAlignment="1">
      <alignment wrapText="1"/>
    </xf>
    <xf numFmtId="2" fontId="42" fillId="0" borderId="19" xfId="0" quotePrefix="1" applyNumberFormat="1" applyFont="1" applyBorder="1" applyAlignment="1">
      <alignment wrapText="1"/>
    </xf>
    <xf numFmtId="2" fontId="42" fillId="0" borderId="19" xfId="1" applyNumberFormat="1" applyFont="1" applyFill="1" applyBorder="1" applyAlignment="1">
      <alignment wrapText="1"/>
    </xf>
    <xf numFmtId="2" fontId="42" fillId="0" borderId="108" xfId="1" quotePrefix="1" applyNumberFormat="1" applyFont="1" applyFill="1" applyBorder="1" applyAlignment="1">
      <alignment wrapText="1"/>
    </xf>
    <xf numFmtId="2" fontId="35" fillId="0" borderId="107" xfId="0" applyNumberFormat="1" applyFont="1" applyBorder="1"/>
    <xf numFmtId="2" fontId="35" fillId="0" borderId="19" xfId="0" applyNumberFormat="1" applyFont="1" applyBorder="1"/>
    <xf numFmtId="2" fontId="42" fillId="0" borderId="19" xfId="0" applyNumberFormat="1" applyFont="1" applyBorder="1"/>
    <xf numFmtId="2" fontId="42" fillId="0" borderId="122" xfId="0" applyNumberFormat="1" applyFont="1" applyBorder="1"/>
    <xf numFmtId="2" fontId="41" fillId="0" borderId="4" xfId="0" applyNumberFormat="1" applyFont="1" applyBorder="1"/>
    <xf numFmtId="1" fontId="35" fillId="0" borderId="4" xfId="0" applyNumberFormat="1" applyFont="1" applyBorder="1" applyAlignment="1">
      <alignment horizontal="center"/>
    </xf>
    <xf numFmtId="2" fontId="41" fillId="0" borderId="115" xfId="0" applyNumberFormat="1" applyFont="1" applyBorder="1"/>
    <xf numFmtId="2" fontId="35" fillId="0" borderId="6" xfId="1" applyNumberFormat="1" applyFont="1" applyFill="1" applyBorder="1" applyAlignment="1">
      <alignment wrapText="1"/>
    </xf>
    <xf numFmtId="0" fontId="35" fillId="0" borderId="5" xfId="0" applyFont="1" applyBorder="1" applyAlignment="1">
      <alignment horizontal="center"/>
    </xf>
    <xf numFmtId="0" fontId="35" fillId="0" borderId="6" xfId="0" applyFont="1" applyBorder="1" applyAlignment="1">
      <alignment horizontal="left"/>
    </xf>
    <xf numFmtId="164" fontId="42" fillId="0" borderId="5" xfId="0" applyNumberFormat="1" applyFont="1" applyBorder="1" applyAlignment="1">
      <alignment horizontal="center"/>
    </xf>
    <xf numFmtId="164" fontId="42" fillId="0" borderId="6" xfId="0" applyNumberFormat="1" applyFont="1" applyBorder="1" applyAlignment="1">
      <alignment horizontal="left"/>
    </xf>
    <xf numFmtId="164" fontId="42" fillId="0" borderId="5" xfId="0" quotePrefix="1" applyNumberFormat="1" applyFont="1" applyBorder="1" applyAlignment="1">
      <alignment horizontal="center"/>
    </xf>
    <xf numFmtId="164" fontId="42" fillId="0" borderId="6" xfId="0" quotePrefix="1" applyNumberFormat="1" applyFont="1" applyBorder="1" applyAlignment="1">
      <alignment horizontal="left"/>
    </xf>
    <xf numFmtId="3" fontId="42" fillId="0" borderId="29" xfId="0" quotePrefix="1" applyNumberFormat="1" applyFont="1" applyBorder="1" applyAlignment="1">
      <alignment horizontal="right"/>
    </xf>
    <xf numFmtId="164" fontId="35" fillId="0" borderId="5" xfId="0" quotePrefix="1" applyNumberFormat="1" applyFont="1" applyBorder="1" applyAlignment="1">
      <alignment horizontal="center"/>
    </xf>
    <xf numFmtId="164" fontId="35" fillId="0" borderId="6" xfId="0" quotePrefix="1" applyNumberFormat="1" applyFont="1" applyBorder="1" applyAlignment="1">
      <alignment horizontal="left"/>
    </xf>
    <xf numFmtId="0" fontId="35" fillId="0" borderId="6" xfId="0" applyFont="1" applyBorder="1"/>
    <xf numFmtId="1" fontId="35" fillId="0" borderId="8" xfId="0" applyNumberFormat="1" applyFont="1" applyBorder="1" applyAlignment="1">
      <alignment horizontal="center"/>
    </xf>
    <xf numFmtId="2" fontId="35" fillId="0" borderId="0" xfId="0" applyNumberFormat="1" applyFont="1"/>
    <xf numFmtId="2" fontId="42" fillId="0" borderId="0" xfId="0" applyNumberFormat="1" applyFont="1"/>
    <xf numFmtId="2" fontId="41" fillId="0" borderId="0" xfId="0" applyNumberFormat="1" applyFont="1"/>
    <xf numFmtId="1" fontId="35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3" fontId="42" fillId="0" borderId="0" xfId="0" applyNumberFormat="1" applyFont="1" applyAlignment="1">
      <alignment horizontal="right"/>
    </xf>
    <xf numFmtId="2" fontId="42" fillId="0" borderId="0" xfId="1" applyNumberFormat="1" applyFont="1" applyFill="1" applyBorder="1" applyAlignment="1">
      <alignment wrapText="1"/>
    </xf>
    <xf numFmtId="3" fontId="42" fillId="0" borderId="0" xfId="0" quotePrefix="1" applyNumberFormat="1" applyFont="1" applyAlignment="1">
      <alignment wrapText="1"/>
    </xf>
    <xf numFmtId="2" fontId="35" fillId="0" borderId="0" xfId="1" applyNumberFormat="1" applyFont="1" applyFill="1" applyBorder="1" applyAlignment="1">
      <alignment wrapText="1"/>
    </xf>
    <xf numFmtId="2" fontId="42" fillId="0" borderId="0" xfId="0" quotePrefix="1" applyNumberFormat="1" applyFont="1" applyAlignment="1">
      <alignment wrapText="1"/>
    </xf>
    <xf numFmtId="2" fontId="42" fillId="0" borderId="0" xfId="1" quotePrefix="1" applyNumberFormat="1" applyFont="1" applyFill="1" applyBorder="1" applyAlignment="1">
      <alignment wrapText="1"/>
    </xf>
    <xf numFmtId="164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left"/>
    </xf>
    <xf numFmtId="2" fontId="36" fillId="0" borderId="0" xfId="0" applyNumberFormat="1" applyFont="1" applyAlignment="1">
      <alignment wrapText="1"/>
    </xf>
    <xf numFmtId="3" fontId="36" fillId="0" borderId="0" xfId="0" applyNumberFormat="1" applyFont="1"/>
    <xf numFmtId="0" fontId="43" fillId="0" borderId="0" xfId="0" applyFont="1" applyAlignment="1">
      <alignment horizontal="center"/>
    </xf>
    <xf numFmtId="0" fontId="43" fillId="0" borderId="0" xfId="0" applyFont="1"/>
    <xf numFmtId="0" fontId="47" fillId="0" borderId="20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/>
    </xf>
    <xf numFmtId="0" fontId="47" fillId="17" borderId="20" xfId="0" applyFont="1" applyFill="1" applyBorder="1" applyAlignment="1">
      <alignment horizontal="center" vertical="center" wrapText="1"/>
    </xf>
    <xf numFmtId="0" fontId="47" fillId="17" borderId="21" xfId="0" applyFont="1" applyFill="1" applyBorder="1" applyAlignment="1">
      <alignment horizontal="center" vertical="center" wrapText="1"/>
    </xf>
    <xf numFmtId="0" fontId="44" fillId="17" borderId="21" xfId="0" applyFont="1" applyFill="1" applyBorder="1" applyAlignment="1">
      <alignment horizontal="center" vertical="center" wrapText="1"/>
    </xf>
    <xf numFmtId="0" fontId="47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 wrapText="1"/>
    </xf>
    <xf numFmtId="0" fontId="44" fillId="3" borderId="21" xfId="0" applyFont="1" applyFill="1" applyBorder="1" applyAlignment="1">
      <alignment horizontal="center" vertical="center" wrapText="1"/>
    </xf>
    <xf numFmtId="0" fontId="44" fillId="3" borderId="121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center" vertical="center" wrapText="1"/>
    </xf>
    <xf numFmtId="0" fontId="47" fillId="3" borderId="23" xfId="0" applyFont="1" applyFill="1" applyBorder="1" applyAlignment="1">
      <alignment horizontal="center" vertical="center" wrapText="1"/>
    </xf>
    <xf numFmtId="0" fontId="47" fillId="17" borderId="2" xfId="0" applyFont="1" applyFill="1" applyBorder="1" applyAlignment="1">
      <alignment horizontal="center" vertical="center" wrapText="1"/>
    </xf>
    <xf numFmtId="0" fontId="47" fillId="17" borderId="23" xfId="0" applyFont="1" applyFill="1" applyBorder="1" applyAlignment="1">
      <alignment horizontal="center" vertical="center" wrapText="1"/>
    </xf>
    <xf numFmtId="0" fontId="47" fillId="21" borderId="2" xfId="0" applyFont="1" applyFill="1" applyBorder="1" applyAlignment="1">
      <alignment horizontal="center" vertical="center" wrapText="1"/>
    </xf>
    <xf numFmtId="0" fontId="47" fillId="21" borderId="23" xfId="0" applyFont="1" applyFill="1" applyBorder="1" applyAlignment="1">
      <alignment horizontal="center" vertical="center" wrapText="1"/>
    </xf>
    <xf numFmtId="0" fontId="48" fillId="0" borderId="15" xfId="0" applyFont="1" applyBorder="1" applyAlignment="1">
      <alignment horizontal="center"/>
    </xf>
    <xf numFmtId="0" fontId="48" fillId="0" borderId="16" xfId="0" applyFont="1" applyBorder="1" applyAlignment="1">
      <alignment horizontal="left"/>
    </xf>
    <xf numFmtId="3" fontId="48" fillId="0" borderId="28" xfId="0" applyNumberFormat="1" applyFont="1" applyBorder="1" applyAlignment="1">
      <alignment horizontal="right"/>
    </xf>
    <xf numFmtId="4" fontId="48" fillId="0" borderId="15" xfId="0" applyNumberFormat="1" applyFont="1" applyBorder="1" applyAlignment="1">
      <alignment horizontal="right"/>
    </xf>
    <xf numFmtId="3" fontId="48" fillId="0" borderId="16" xfId="0" applyNumberFormat="1" applyFont="1" applyBorder="1" applyAlignment="1">
      <alignment horizontal="right"/>
    </xf>
    <xf numFmtId="4" fontId="48" fillId="0" borderId="16" xfId="0" applyNumberFormat="1" applyFont="1" applyBorder="1" applyAlignment="1">
      <alignment horizontal="right"/>
    </xf>
    <xf numFmtId="2" fontId="48" fillId="0" borderId="28" xfId="1" quotePrefix="1" applyNumberFormat="1" applyFont="1" applyFill="1" applyBorder="1" applyAlignment="1">
      <alignment wrapText="1"/>
    </xf>
    <xf numFmtId="2" fontId="43" fillId="0" borderId="15" xfId="0" applyNumberFormat="1" applyFont="1" applyBorder="1"/>
    <xf numFmtId="2" fontId="43" fillId="0" borderId="16" xfId="0" applyNumberFormat="1" applyFont="1" applyBorder="1"/>
    <xf numFmtId="2" fontId="48" fillId="0" borderId="16" xfId="0" applyNumberFormat="1" applyFont="1" applyBorder="1"/>
    <xf numFmtId="2" fontId="48" fillId="0" borderId="17" xfId="0" applyNumberFormat="1" applyFont="1" applyBorder="1"/>
    <xf numFmtId="2" fontId="47" fillId="0" borderId="18" xfId="0" applyNumberFormat="1" applyFont="1" applyBorder="1"/>
    <xf numFmtId="1" fontId="43" fillId="0" borderId="18" xfId="0" applyNumberFormat="1" applyFont="1" applyBorder="1" applyAlignment="1">
      <alignment horizontal="center"/>
    </xf>
    <xf numFmtId="2" fontId="47" fillId="0" borderId="120" xfId="0" applyNumberFormat="1" applyFont="1" applyBorder="1"/>
    <xf numFmtId="0" fontId="48" fillId="0" borderId="5" xfId="0" applyFont="1" applyBorder="1" applyAlignment="1">
      <alignment horizontal="center"/>
    </xf>
    <xf numFmtId="0" fontId="48" fillId="0" borderId="6" xfId="0" applyFont="1" applyBorder="1" applyAlignment="1">
      <alignment horizontal="left"/>
    </xf>
    <xf numFmtId="3" fontId="48" fillId="0" borderId="29" xfId="0" applyNumberFormat="1" applyFont="1" applyBorder="1" applyAlignment="1">
      <alignment horizontal="right"/>
    </xf>
    <xf numFmtId="2" fontId="48" fillId="0" borderId="107" xfId="1" applyNumberFormat="1" applyFont="1" applyFill="1" applyBorder="1" applyAlignment="1">
      <alignment wrapText="1"/>
    </xf>
    <xf numFmtId="3" fontId="48" fillId="0" borderId="19" xfId="0" quotePrefix="1" applyNumberFormat="1" applyFont="1" applyBorder="1" applyAlignment="1">
      <alignment wrapText="1"/>
    </xf>
    <xf numFmtId="2" fontId="43" fillId="0" borderId="6" xfId="1" quotePrefix="1" applyNumberFormat="1" applyFont="1" applyFill="1" applyBorder="1" applyAlignment="1">
      <alignment wrapText="1"/>
    </xf>
    <xf numFmtId="2" fontId="48" fillId="0" borderId="19" xfId="0" quotePrefix="1" applyNumberFormat="1" applyFont="1" applyBorder="1" applyAlignment="1">
      <alignment wrapText="1"/>
    </xf>
    <xf numFmtId="2" fontId="48" fillId="0" borderId="19" xfId="1" applyNumberFormat="1" applyFont="1" applyFill="1" applyBorder="1" applyAlignment="1">
      <alignment wrapText="1"/>
    </xf>
    <xf numFmtId="2" fontId="48" fillId="0" borderId="108" xfId="1" quotePrefix="1" applyNumberFormat="1" applyFont="1" applyFill="1" applyBorder="1" applyAlignment="1">
      <alignment wrapText="1"/>
    </xf>
    <xf numFmtId="2" fontId="43" fillId="0" borderId="107" xfId="0" applyNumberFormat="1" applyFont="1" applyBorder="1"/>
    <xf numFmtId="2" fontId="43" fillId="0" borderId="19" xfId="0" applyNumberFormat="1" applyFont="1" applyBorder="1"/>
    <xf numFmtId="2" fontId="48" fillId="0" borderId="19" xfId="0" applyNumberFormat="1" applyFont="1" applyBorder="1"/>
    <xf numFmtId="2" fontId="48" fillId="0" borderId="122" xfId="0" applyNumberFormat="1" applyFont="1" applyBorder="1"/>
    <xf numFmtId="2" fontId="47" fillId="0" borderId="4" xfId="0" applyNumberFormat="1" applyFont="1" applyBorder="1"/>
    <xf numFmtId="1" fontId="43" fillId="0" borderId="4" xfId="0" applyNumberFormat="1" applyFont="1" applyBorder="1" applyAlignment="1">
      <alignment horizontal="center"/>
    </xf>
    <xf numFmtId="2" fontId="47" fillId="0" borderId="115" xfId="0" applyNumberFormat="1" applyFont="1" applyBorder="1"/>
    <xf numFmtId="2" fontId="43" fillId="0" borderId="6" xfId="1" applyNumberFormat="1" applyFont="1" applyFill="1" applyBorder="1" applyAlignment="1">
      <alignment wrapText="1"/>
    </xf>
    <xf numFmtId="0" fontId="43" fillId="0" borderId="5" xfId="0" applyFont="1" applyBorder="1" applyAlignment="1">
      <alignment horizontal="center"/>
    </xf>
    <xf numFmtId="0" fontId="43" fillId="0" borderId="6" xfId="0" applyFont="1" applyBorder="1" applyAlignment="1">
      <alignment horizontal="left"/>
    </xf>
    <xf numFmtId="164" fontId="48" fillId="0" borderId="5" xfId="0" applyNumberFormat="1" applyFont="1" applyBorder="1" applyAlignment="1">
      <alignment horizontal="center"/>
    </xf>
    <xf numFmtId="164" fontId="48" fillId="0" borderId="6" xfId="0" applyNumberFormat="1" applyFont="1" applyBorder="1" applyAlignment="1">
      <alignment horizontal="left"/>
    </xf>
    <xf numFmtId="164" fontId="48" fillId="0" borderId="5" xfId="0" quotePrefix="1" applyNumberFormat="1" applyFont="1" applyBorder="1" applyAlignment="1">
      <alignment horizontal="center"/>
    </xf>
    <xf numFmtId="164" fontId="48" fillId="0" borderId="6" xfId="0" quotePrefix="1" applyNumberFormat="1" applyFont="1" applyBorder="1" applyAlignment="1">
      <alignment horizontal="left"/>
    </xf>
    <xf numFmtId="3" fontId="48" fillId="0" borderId="29" xfId="0" quotePrefix="1" applyNumberFormat="1" applyFont="1" applyBorder="1" applyAlignment="1">
      <alignment horizontal="right"/>
    </xf>
    <xf numFmtId="164" fontId="43" fillId="0" borderId="5" xfId="0" quotePrefix="1" applyNumberFormat="1" applyFont="1" applyBorder="1" applyAlignment="1">
      <alignment horizontal="center"/>
    </xf>
    <xf numFmtId="164" fontId="43" fillId="0" borderId="6" xfId="0" quotePrefix="1" applyNumberFormat="1" applyFont="1" applyBorder="1" applyAlignment="1">
      <alignment horizontal="left"/>
    </xf>
    <xf numFmtId="0" fontId="43" fillId="0" borderId="6" xfId="0" applyFont="1" applyBorder="1"/>
    <xf numFmtId="164" fontId="43" fillId="0" borderId="6" xfId="0" applyNumberFormat="1" applyFont="1" applyBorder="1" applyAlignment="1">
      <alignment horizontal="left"/>
    </xf>
    <xf numFmtId="164" fontId="48" fillId="0" borderId="111" xfId="0" quotePrefix="1" applyNumberFormat="1" applyFont="1" applyBorder="1" applyAlignment="1">
      <alignment horizontal="center"/>
    </xf>
    <xf numFmtId="164" fontId="48" fillId="0" borderId="112" xfId="0" quotePrefix="1" applyNumberFormat="1" applyFont="1" applyBorder="1" applyAlignment="1">
      <alignment horizontal="left"/>
    </xf>
    <xf numFmtId="3" fontId="48" fillId="0" borderId="113" xfId="0" quotePrefix="1" applyNumberFormat="1" applyFont="1" applyBorder="1" applyAlignment="1">
      <alignment horizontal="right"/>
    </xf>
    <xf numFmtId="2" fontId="48" fillId="0" borderId="31" xfId="1" applyNumberFormat="1" applyFont="1" applyFill="1" applyBorder="1" applyAlignment="1">
      <alignment wrapText="1"/>
    </xf>
    <xf numFmtId="3" fontId="48" fillId="0" borderId="110" xfId="0" quotePrefix="1" applyNumberFormat="1" applyFont="1" applyBorder="1" applyAlignment="1">
      <alignment wrapText="1"/>
    </xf>
    <xf numFmtId="2" fontId="43" fillId="0" borderId="112" xfId="1" quotePrefix="1" applyNumberFormat="1" applyFont="1" applyFill="1" applyBorder="1" applyAlignment="1">
      <alignment wrapText="1"/>
    </xf>
    <xf numFmtId="2" fontId="48" fillId="0" borderId="110" xfId="0" quotePrefix="1" applyNumberFormat="1" applyFont="1" applyBorder="1" applyAlignment="1">
      <alignment wrapText="1"/>
    </xf>
    <xf numFmtId="2" fontId="48" fillId="0" borderId="110" xfId="1" applyNumberFormat="1" applyFont="1" applyFill="1" applyBorder="1" applyAlignment="1">
      <alignment wrapText="1"/>
    </xf>
    <xf numFmtId="2" fontId="48" fillId="0" borderId="117" xfId="1" quotePrefix="1" applyNumberFormat="1" applyFont="1" applyFill="1" applyBorder="1" applyAlignment="1">
      <alignment wrapText="1"/>
    </xf>
    <xf numFmtId="2" fontId="43" fillId="0" borderId="118" xfId="0" applyNumberFormat="1" applyFont="1" applyBorder="1"/>
    <xf numFmtId="2" fontId="43" fillId="0" borderId="119" xfId="0" applyNumberFormat="1" applyFont="1" applyBorder="1"/>
    <xf numFmtId="2" fontId="48" fillId="0" borderId="119" xfId="0" applyNumberFormat="1" applyFont="1" applyBorder="1"/>
    <xf numFmtId="2" fontId="48" fillId="0" borderId="123" xfId="0" applyNumberFormat="1" applyFont="1" applyBorder="1"/>
    <xf numFmtId="2" fontId="47" fillId="0" borderId="8" xfId="0" applyNumberFormat="1" applyFont="1" applyBorder="1"/>
    <xf numFmtId="1" fontId="43" fillId="0" borderId="8" xfId="0" applyNumberFormat="1" applyFont="1" applyBorder="1" applyAlignment="1">
      <alignment horizontal="center"/>
    </xf>
    <xf numFmtId="2" fontId="47" fillId="0" borderId="116" xfId="0" applyNumberFormat="1" applyFont="1" applyBorder="1"/>
    <xf numFmtId="2" fontId="44" fillId="17" borderId="109" xfId="1" applyNumberFormat="1" applyFont="1" applyFill="1" applyBorder="1" applyAlignment="1">
      <alignment wrapText="1"/>
    </xf>
    <xf numFmtId="3" fontId="44" fillId="17" borderId="21" xfId="0" quotePrefix="1" applyNumberFormat="1" applyFont="1" applyFill="1" applyBorder="1" applyAlignment="1">
      <alignment wrapText="1"/>
    </xf>
    <xf numFmtId="2" fontId="47" fillId="17" borderId="21" xfId="1" applyNumberFormat="1" applyFont="1" applyFill="1" applyBorder="1" applyAlignment="1">
      <alignment wrapText="1"/>
    </xf>
    <xf numFmtId="2" fontId="44" fillId="17" borderId="21" xfId="0" quotePrefix="1" applyNumberFormat="1" applyFont="1" applyFill="1" applyBorder="1" applyAlignment="1">
      <alignment wrapText="1"/>
    </xf>
    <xf numFmtId="2" fontId="44" fillId="17" borderId="21" xfId="1" applyNumberFormat="1" applyFont="1" applyFill="1" applyBorder="1" applyAlignment="1">
      <alignment wrapText="1"/>
    </xf>
    <xf numFmtId="2" fontId="44" fillId="17" borderId="22" xfId="1" quotePrefix="1" applyNumberFormat="1" applyFont="1" applyFill="1" applyBorder="1" applyAlignment="1">
      <alignment wrapText="1"/>
    </xf>
    <xf numFmtId="2" fontId="43" fillId="0" borderId="0" xfId="0" applyNumberFormat="1" applyFont="1"/>
    <xf numFmtId="2" fontId="48" fillId="0" borderId="0" xfId="0" applyNumberFormat="1" applyFont="1"/>
    <xf numFmtId="2" fontId="47" fillId="0" borderId="0" xfId="0" applyNumberFormat="1" applyFont="1"/>
    <xf numFmtId="1" fontId="43" fillId="0" borderId="0" xfId="0" applyNumberFormat="1" applyFont="1" applyAlignment="1">
      <alignment horizontal="center"/>
    </xf>
    <xf numFmtId="2" fontId="38" fillId="17" borderId="109" xfId="1" applyNumberFormat="1" applyFont="1" applyFill="1" applyBorder="1" applyAlignment="1">
      <alignment horizontal="right" vertical="center" wrapText="1"/>
    </xf>
    <xf numFmtId="3" fontId="38" fillId="17" borderId="21" xfId="0" quotePrefix="1" applyNumberFormat="1" applyFont="1" applyFill="1" applyBorder="1" applyAlignment="1">
      <alignment horizontal="right" vertical="center" wrapText="1"/>
    </xf>
    <xf numFmtId="2" fontId="41" fillId="17" borderId="21" xfId="1" applyNumberFormat="1" applyFont="1" applyFill="1" applyBorder="1" applyAlignment="1">
      <alignment horizontal="right" vertical="center" wrapText="1"/>
    </xf>
    <xf numFmtId="2" fontId="38" fillId="17" borderId="21" xfId="0" quotePrefix="1" applyNumberFormat="1" applyFont="1" applyFill="1" applyBorder="1" applyAlignment="1">
      <alignment horizontal="right" vertical="center" wrapText="1"/>
    </xf>
    <xf numFmtId="2" fontId="38" fillId="17" borderId="21" xfId="1" applyNumberFormat="1" applyFont="1" applyFill="1" applyBorder="1" applyAlignment="1">
      <alignment horizontal="right" vertical="center" wrapText="1"/>
    </xf>
    <xf numFmtId="2" fontId="38" fillId="17" borderId="22" xfId="1" quotePrefix="1" applyNumberFormat="1" applyFont="1" applyFill="1" applyBorder="1" applyAlignment="1">
      <alignment horizontal="right" vertical="center" wrapText="1"/>
    </xf>
    <xf numFmtId="0" fontId="43" fillId="0" borderId="0" xfId="0" applyFont="1" applyAlignment="1">
      <alignment wrapText="1"/>
    </xf>
    <xf numFmtId="0" fontId="48" fillId="0" borderId="0" xfId="0" applyFont="1" applyAlignment="1">
      <alignment wrapText="1"/>
    </xf>
    <xf numFmtId="0" fontId="48" fillId="0" borderId="0" xfId="0" applyFont="1"/>
    <xf numFmtId="0" fontId="47" fillId="0" borderId="23" xfId="0" applyFont="1" applyBorder="1" applyAlignment="1">
      <alignment horizontal="center" vertical="center"/>
    </xf>
    <xf numFmtId="0" fontId="48" fillId="0" borderId="18" xfId="0" applyFont="1" applyBorder="1" applyAlignment="1">
      <alignment horizontal="left"/>
    </xf>
    <xf numFmtId="2" fontId="48" fillId="0" borderId="27" xfId="1" applyNumberFormat="1" applyFont="1" applyFill="1" applyBorder="1" applyAlignment="1">
      <alignment wrapText="1"/>
    </xf>
    <xf numFmtId="2" fontId="43" fillId="0" borderId="16" xfId="1" applyNumberFormat="1" applyFont="1" applyFill="1" applyBorder="1" applyAlignment="1">
      <alignment wrapText="1"/>
    </xf>
    <xf numFmtId="2" fontId="48" fillId="0" borderId="16" xfId="1" applyNumberFormat="1" applyFont="1" applyFill="1" applyBorder="1" applyAlignment="1">
      <alignment wrapText="1"/>
    </xf>
    <xf numFmtId="2" fontId="44" fillId="0" borderId="18" xfId="0" applyNumberFormat="1" applyFont="1" applyBorder="1"/>
    <xf numFmtId="2" fontId="44" fillId="0" borderId="16" xfId="0" applyNumberFormat="1" applyFont="1" applyBorder="1"/>
    <xf numFmtId="0" fontId="48" fillId="0" borderId="4" xfId="0" applyFont="1" applyBorder="1" applyAlignment="1">
      <alignment horizontal="left"/>
    </xf>
    <xf numFmtId="2" fontId="48" fillId="0" borderId="24" xfId="1" applyNumberFormat="1" applyFont="1" applyFill="1" applyBorder="1" applyAlignment="1">
      <alignment wrapText="1"/>
    </xf>
    <xf numFmtId="0" fontId="44" fillId="0" borderId="23" xfId="0" applyFont="1" applyBorder="1" applyAlignment="1">
      <alignment horizontal="left" vertical="center" wrapText="1"/>
    </xf>
    <xf numFmtId="2" fontId="44" fillId="17" borderId="109" xfId="1" applyNumberFormat="1" applyFont="1" applyFill="1" applyBorder="1" applyAlignment="1">
      <alignment horizontal="right" vertical="center" wrapText="1"/>
    </xf>
    <xf numFmtId="3" fontId="44" fillId="17" borderId="21" xfId="0" quotePrefix="1" applyNumberFormat="1" applyFont="1" applyFill="1" applyBorder="1" applyAlignment="1">
      <alignment horizontal="right" vertical="center" wrapText="1"/>
    </xf>
    <xf numFmtId="2" fontId="47" fillId="17" borderId="21" xfId="1" applyNumberFormat="1" applyFont="1" applyFill="1" applyBorder="1" applyAlignment="1">
      <alignment horizontal="right" vertical="center" wrapText="1"/>
    </xf>
    <xf numFmtId="2" fontId="44" fillId="17" borderId="21" xfId="0" quotePrefix="1" applyNumberFormat="1" applyFont="1" applyFill="1" applyBorder="1" applyAlignment="1">
      <alignment horizontal="right" vertical="center" wrapText="1"/>
    </xf>
    <xf numFmtId="2" fontId="44" fillId="17" borderId="21" xfId="1" applyNumberFormat="1" applyFont="1" applyFill="1" applyBorder="1" applyAlignment="1">
      <alignment horizontal="right" vertical="center" wrapText="1"/>
    </xf>
    <xf numFmtId="2" fontId="44" fillId="17" borderId="22" xfId="1" quotePrefix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left"/>
    </xf>
    <xf numFmtId="2" fontId="48" fillId="0" borderId="0" xfId="1" applyNumberFormat="1" applyFont="1" applyFill="1" applyBorder="1" applyAlignment="1">
      <alignment wrapText="1"/>
    </xf>
    <xf numFmtId="3" fontId="48" fillId="0" borderId="0" xfId="0" quotePrefix="1" applyNumberFormat="1" applyFont="1" applyAlignment="1">
      <alignment wrapText="1"/>
    </xf>
    <xf numFmtId="2" fontId="43" fillId="0" borderId="0" xfId="1" applyNumberFormat="1" applyFont="1" applyFill="1" applyBorder="1" applyAlignment="1">
      <alignment wrapText="1"/>
    </xf>
    <xf numFmtId="2" fontId="48" fillId="0" borderId="0" xfId="0" quotePrefix="1" applyNumberFormat="1" applyFont="1" applyAlignment="1">
      <alignment wrapText="1"/>
    </xf>
    <xf numFmtId="2" fontId="48" fillId="0" borderId="0" xfId="1" quotePrefix="1" applyNumberFormat="1" applyFont="1" applyFill="1" applyBorder="1" applyAlignment="1">
      <alignment wrapText="1"/>
    </xf>
    <xf numFmtId="2" fontId="43" fillId="0" borderId="0" xfId="0" applyNumberFormat="1" applyFont="1" applyAlignment="1">
      <alignment wrapText="1"/>
    </xf>
    <xf numFmtId="2" fontId="48" fillId="0" borderId="16" xfId="0" quotePrefix="1" applyNumberFormat="1" applyFont="1" applyBorder="1" applyAlignment="1">
      <alignment wrapText="1"/>
    </xf>
    <xf numFmtId="0" fontId="49" fillId="0" borderId="0" xfId="0" applyFont="1" applyAlignment="1">
      <alignment horizontal="left"/>
    </xf>
    <xf numFmtId="2" fontId="38" fillId="19" borderId="109" xfId="1" applyNumberFormat="1" applyFont="1" applyFill="1" applyBorder="1" applyAlignment="1">
      <alignment wrapText="1"/>
    </xf>
    <xf numFmtId="3" fontId="38" fillId="19" borderId="21" xfId="0" quotePrefix="1" applyNumberFormat="1" applyFont="1" applyFill="1" applyBorder="1" applyAlignment="1">
      <alignment wrapText="1"/>
    </xf>
    <xf numFmtId="2" fontId="41" fillId="19" borderId="21" xfId="1" applyNumberFormat="1" applyFont="1" applyFill="1" applyBorder="1" applyAlignment="1">
      <alignment wrapText="1"/>
    </xf>
    <xf numFmtId="2" fontId="38" fillId="19" borderId="21" xfId="0" quotePrefix="1" applyNumberFormat="1" applyFont="1" applyFill="1" applyBorder="1" applyAlignment="1">
      <alignment wrapText="1"/>
    </xf>
    <xf numFmtId="2" fontId="38" fillId="19" borderId="21" xfId="1" applyNumberFormat="1" applyFont="1" applyFill="1" applyBorder="1" applyAlignment="1">
      <alignment wrapText="1"/>
    </xf>
    <xf numFmtId="2" fontId="38" fillId="19" borderId="121" xfId="1" quotePrefix="1" applyNumberFormat="1" applyFont="1" applyFill="1" applyBorder="1" applyAlignment="1">
      <alignment wrapText="1"/>
    </xf>
    <xf numFmtId="2" fontId="41" fillId="20" borderId="20" xfId="0" applyNumberFormat="1" applyFont="1" applyFill="1" applyBorder="1"/>
    <xf numFmtId="2" fontId="41" fillId="20" borderId="21" xfId="0" applyNumberFormat="1" applyFont="1" applyFill="1" applyBorder="1"/>
    <xf numFmtId="2" fontId="38" fillId="20" borderId="21" xfId="0" applyNumberFormat="1" applyFont="1" applyFill="1" applyBorder="1"/>
    <xf numFmtId="2" fontId="38" fillId="20" borderId="121" xfId="0" applyNumberFormat="1" applyFont="1" applyFill="1" applyBorder="1"/>
    <xf numFmtId="2" fontId="41" fillId="20" borderId="23" xfId="0" applyNumberFormat="1" applyFont="1" applyFill="1" applyBorder="1"/>
    <xf numFmtId="2" fontId="41" fillId="3" borderId="20" xfId="0" applyNumberFormat="1" applyFont="1" applyFill="1" applyBorder="1"/>
    <xf numFmtId="2" fontId="41" fillId="3" borderId="21" xfId="0" applyNumberFormat="1" applyFont="1" applyFill="1" applyBorder="1"/>
    <xf numFmtId="2" fontId="38" fillId="3" borderId="21" xfId="0" applyNumberFormat="1" applyFont="1" applyFill="1" applyBorder="1"/>
    <xf numFmtId="2" fontId="38" fillId="3" borderId="121" xfId="0" applyNumberFormat="1" applyFont="1" applyFill="1" applyBorder="1"/>
    <xf numFmtId="2" fontId="41" fillId="3" borderId="23" xfId="0" applyNumberFormat="1" applyFont="1" applyFill="1" applyBorder="1"/>
    <xf numFmtId="2" fontId="44" fillId="19" borderId="109" xfId="1" applyNumberFormat="1" applyFont="1" applyFill="1" applyBorder="1" applyAlignment="1">
      <alignment wrapText="1"/>
    </xf>
    <xf numFmtId="3" fontId="44" fillId="19" borderId="21" xfId="0" quotePrefix="1" applyNumberFormat="1" applyFont="1" applyFill="1" applyBorder="1" applyAlignment="1">
      <alignment wrapText="1"/>
    </xf>
    <xf numFmtId="2" fontId="47" fillId="19" borderId="21" xfId="1" applyNumberFormat="1" applyFont="1" applyFill="1" applyBorder="1" applyAlignment="1">
      <alignment wrapText="1"/>
    </xf>
    <xf numFmtId="2" fontId="44" fillId="19" borderId="21" xfId="0" quotePrefix="1" applyNumberFormat="1" applyFont="1" applyFill="1" applyBorder="1" applyAlignment="1">
      <alignment wrapText="1"/>
    </xf>
    <xf numFmtId="2" fontId="44" fillId="19" borderId="21" xfId="1" applyNumberFormat="1" applyFont="1" applyFill="1" applyBorder="1" applyAlignment="1">
      <alignment wrapText="1"/>
    </xf>
    <xf numFmtId="2" fontId="44" fillId="19" borderId="121" xfId="1" quotePrefix="1" applyNumberFormat="1" applyFont="1" applyFill="1" applyBorder="1" applyAlignment="1">
      <alignment wrapText="1"/>
    </xf>
    <xf numFmtId="2" fontId="47" fillId="20" borderId="20" xfId="0" applyNumberFormat="1" applyFont="1" applyFill="1" applyBorder="1"/>
    <xf numFmtId="2" fontId="47" fillId="20" borderId="21" xfId="0" applyNumberFormat="1" applyFont="1" applyFill="1" applyBorder="1"/>
    <xf numFmtId="2" fontId="44" fillId="20" borderId="21" xfId="0" applyNumberFormat="1" applyFont="1" applyFill="1" applyBorder="1"/>
    <xf numFmtId="2" fontId="44" fillId="20" borderId="121" xfId="0" applyNumberFormat="1" applyFont="1" applyFill="1" applyBorder="1"/>
    <xf numFmtId="2" fontId="47" fillId="20" borderId="23" xfId="0" applyNumberFormat="1" applyFont="1" applyFill="1" applyBorder="1"/>
    <xf numFmtId="2" fontId="47" fillId="3" borderId="20" xfId="0" applyNumberFormat="1" applyFont="1" applyFill="1" applyBorder="1"/>
    <xf numFmtId="2" fontId="47" fillId="3" borderId="21" xfId="0" applyNumberFormat="1" applyFont="1" applyFill="1" applyBorder="1"/>
    <xf numFmtId="2" fontId="44" fillId="3" borderId="21" xfId="0" applyNumberFormat="1" applyFont="1" applyFill="1" applyBorder="1"/>
    <xf numFmtId="2" fontId="44" fillId="3" borderId="121" xfId="0" applyNumberFormat="1" applyFont="1" applyFill="1" applyBorder="1"/>
    <xf numFmtId="2" fontId="47" fillId="3" borderId="23" xfId="0" applyNumberFormat="1" applyFont="1" applyFill="1" applyBorder="1"/>
    <xf numFmtId="1" fontId="35" fillId="0" borderId="124" xfId="0" applyNumberFormat="1" applyFont="1" applyBorder="1" applyAlignment="1">
      <alignment horizontal="center"/>
    </xf>
    <xf numFmtId="1" fontId="43" fillId="0" borderId="124" xfId="0" applyNumberFormat="1" applyFont="1" applyBorder="1" applyAlignment="1">
      <alignment horizontal="center"/>
    </xf>
    <xf numFmtId="0" fontId="49" fillId="0" borderId="0" xfId="0" applyFont="1" applyAlignment="1">
      <alignment horizontal="left" vertical="center"/>
    </xf>
    <xf numFmtId="2" fontId="48" fillId="0" borderId="15" xfId="1" applyNumberFormat="1" applyFont="1" applyFill="1" applyBorder="1" applyAlignment="1">
      <alignment wrapText="1"/>
    </xf>
    <xf numFmtId="3" fontId="48" fillId="0" borderId="16" xfId="0" quotePrefix="1" applyNumberFormat="1" applyFont="1" applyBorder="1" applyAlignment="1">
      <alignment wrapText="1"/>
    </xf>
    <xf numFmtId="0" fontId="48" fillId="0" borderId="0" xfId="0" applyFont="1" applyAlignment="1">
      <alignment horizontal="center"/>
    </xf>
    <xf numFmtId="3" fontId="48" fillId="0" borderId="0" xfId="0" applyNumberFormat="1" applyFont="1" applyAlignment="1">
      <alignment horizontal="right"/>
    </xf>
    <xf numFmtId="0" fontId="43" fillId="0" borderId="0" xfId="0" applyFont="1" applyAlignment="1">
      <alignment horizontal="left"/>
    </xf>
    <xf numFmtId="3" fontId="43" fillId="0" borderId="0" xfId="0" applyNumberFormat="1" applyFont="1"/>
    <xf numFmtId="2" fontId="43" fillId="0" borderId="31" xfId="0" applyNumberFormat="1" applyFont="1" applyBorder="1"/>
    <xf numFmtId="2" fontId="43" fillId="0" borderId="110" xfId="0" applyNumberFormat="1" applyFont="1" applyBorder="1"/>
    <xf numFmtId="2" fontId="48" fillId="0" borderId="110" xfId="0" applyNumberFormat="1" applyFont="1" applyBorder="1"/>
    <xf numFmtId="2" fontId="48" fillId="0" borderId="114" xfId="0" applyNumberFormat="1" applyFont="1" applyBorder="1"/>
    <xf numFmtId="2" fontId="47" fillId="0" borderId="124" xfId="0" applyNumberFormat="1" applyFont="1" applyBorder="1"/>
    <xf numFmtId="0" fontId="47" fillId="0" borderId="114" xfId="0" applyFont="1" applyBorder="1" applyAlignment="1">
      <alignment horizontal="center" vertical="center" wrapText="1"/>
    </xf>
    <xf numFmtId="164" fontId="43" fillId="0" borderId="0" xfId="0" applyNumberFormat="1" applyFont="1" applyAlignment="1">
      <alignment horizontal="center"/>
    </xf>
    <xf numFmtId="0" fontId="44" fillId="2" borderId="1" xfId="0" applyFont="1" applyFill="1" applyBorder="1" applyAlignment="1">
      <alignment horizontal="center" wrapText="1"/>
    </xf>
    <xf numFmtId="0" fontId="44" fillId="2" borderId="2" xfId="0" applyFont="1" applyFill="1" applyBorder="1" applyAlignment="1">
      <alignment horizontal="center" wrapText="1"/>
    </xf>
    <xf numFmtId="0" fontId="44" fillId="0" borderId="1" xfId="0" applyFont="1" applyBorder="1" applyAlignment="1">
      <alignment horizontal="right"/>
    </xf>
    <xf numFmtId="0" fontId="44" fillId="0" borderId="2" xfId="0" applyFont="1" applyBorder="1" applyAlignment="1">
      <alignment horizontal="right"/>
    </xf>
    <xf numFmtId="0" fontId="44" fillId="0" borderId="3" xfId="0" applyFont="1" applyBorder="1" applyAlignment="1">
      <alignment horizontal="right"/>
    </xf>
    <xf numFmtId="0" fontId="35" fillId="0" borderId="0" xfId="0" applyFont="1" applyAlignment="1">
      <alignment horizontal="left" vertical="center" wrapText="1"/>
    </xf>
    <xf numFmtId="0" fontId="45" fillId="18" borderId="1" xfId="0" applyFont="1" applyFill="1" applyBorder="1" applyAlignment="1">
      <alignment horizontal="center"/>
    </xf>
    <xf numFmtId="0" fontId="45" fillId="18" borderId="2" xfId="0" applyFont="1" applyFill="1" applyBorder="1" applyAlignment="1">
      <alignment horizontal="center"/>
    </xf>
    <xf numFmtId="0" fontId="45" fillId="18" borderId="3" xfId="0" applyFont="1" applyFill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0" fontId="38" fillId="2" borderId="1" xfId="0" applyFont="1" applyFill="1" applyBorder="1" applyAlignment="1">
      <alignment horizontal="center" wrapText="1"/>
    </xf>
    <xf numFmtId="0" fontId="38" fillId="2" borderId="2" xfId="0" applyFont="1" applyFill="1" applyBorder="1" applyAlignment="1">
      <alignment horizontal="center" wrapText="1"/>
    </xf>
    <xf numFmtId="0" fontId="38" fillId="0" borderId="1" xfId="0" applyFont="1" applyBorder="1" applyAlignment="1">
      <alignment horizontal="right"/>
    </xf>
    <xf numFmtId="0" fontId="38" fillId="0" borderId="2" xfId="0" applyFont="1" applyBorder="1" applyAlignment="1">
      <alignment horizontal="right"/>
    </xf>
    <xf numFmtId="0" fontId="38" fillId="0" borderId="3" xfId="0" applyFont="1" applyBorder="1" applyAlignment="1">
      <alignment horizontal="right"/>
    </xf>
    <xf numFmtId="0" fontId="39" fillId="18" borderId="1" xfId="0" applyFont="1" applyFill="1" applyBorder="1" applyAlignment="1">
      <alignment horizontal="center"/>
    </xf>
    <xf numFmtId="0" fontId="39" fillId="18" borderId="2" xfId="0" applyFont="1" applyFill="1" applyBorder="1" applyAlignment="1">
      <alignment horizontal="center"/>
    </xf>
    <xf numFmtId="0" fontId="39" fillId="18" borderId="3" xfId="0" applyFont="1" applyFill="1" applyBorder="1" applyAlignment="1">
      <alignment horizontal="center"/>
    </xf>
    <xf numFmtId="20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0" fontId="17" fillId="11" borderId="32" xfId="0" applyFont="1" applyFill="1" applyBorder="1" applyAlignment="1">
      <alignment horizontal="center"/>
    </xf>
    <xf numFmtId="0" fontId="17" fillId="11" borderId="33" xfId="0" applyFont="1" applyFill="1" applyBorder="1" applyAlignment="1">
      <alignment horizontal="center"/>
    </xf>
    <xf numFmtId="0" fontId="17" fillId="11" borderId="34" xfId="0" applyFont="1" applyFill="1" applyBorder="1" applyAlignment="1">
      <alignment horizontal="center"/>
    </xf>
    <xf numFmtId="0" fontId="19" fillId="12" borderId="0" xfId="0" applyFont="1" applyFill="1" applyAlignment="1">
      <alignment horizontal="left" vertical="center" wrapText="1"/>
    </xf>
    <xf numFmtId="0" fontId="19" fillId="12" borderId="35" xfId="0" applyFont="1" applyFill="1" applyBorder="1" applyAlignment="1">
      <alignment horizontal="left" vertical="center" wrapText="1"/>
    </xf>
    <xf numFmtId="0" fontId="19" fillId="12" borderId="0" xfId="0" applyFont="1" applyFill="1" applyAlignment="1">
      <alignment horizontal="center" vertical="center"/>
    </xf>
    <xf numFmtId="0" fontId="19" fillId="12" borderId="35" xfId="0" applyFont="1" applyFill="1" applyBorder="1" applyAlignment="1">
      <alignment horizontal="center" vertical="center"/>
    </xf>
    <xf numFmtId="0" fontId="19" fillId="12" borderId="0" xfId="0" applyFont="1" applyFill="1" applyAlignment="1">
      <alignment horizontal="left" vertical="center"/>
    </xf>
    <xf numFmtId="0" fontId="19" fillId="12" borderId="3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67" xfId="0" applyFont="1" applyFill="1" applyBorder="1" applyAlignment="1">
      <alignment horizontal="center"/>
    </xf>
    <xf numFmtId="0" fontId="28" fillId="0" borderId="68" xfId="2" applyFont="1" applyBorder="1" applyAlignment="1">
      <alignment horizontal="left" vertical="top" wrapText="1"/>
    </xf>
    <xf numFmtId="0" fontId="28" fillId="0" borderId="73" xfId="2" applyFont="1" applyBorder="1" applyAlignment="1">
      <alignment horizontal="left" vertical="top" wrapText="1"/>
    </xf>
    <xf numFmtId="0" fontId="28" fillId="0" borderId="70" xfId="2" applyFont="1" applyBorder="1" applyAlignment="1">
      <alignment horizontal="left" vertical="top" wrapText="1"/>
    </xf>
    <xf numFmtId="0" fontId="29" fillId="0" borderId="68" xfId="2" applyFont="1" applyBorder="1" applyAlignment="1">
      <alignment horizontal="center" wrapText="1"/>
    </xf>
    <xf numFmtId="0" fontId="29" fillId="0" borderId="70" xfId="2" applyFont="1" applyBorder="1" applyAlignment="1">
      <alignment horizontal="center" wrapText="1"/>
    </xf>
    <xf numFmtId="0" fontId="29" fillId="0" borderId="72" xfId="2" applyFont="1" applyBorder="1" applyAlignment="1">
      <alignment horizontal="center" wrapText="1"/>
    </xf>
    <xf numFmtId="0" fontId="29" fillId="0" borderId="76" xfId="2" applyFont="1" applyBorder="1" applyAlignment="1">
      <alignment horizontal="center" wrapText="1"/>
    </xf>
    <xf numFmtId="0" fontId="28" fillId="0" borderId="68" xfId="2" applyFont="1" applyBorder="1" applyAlignment="1">
      <alignment horizontal="left" wrapText="1"/>
    </xf>
    <xf numFmtId="0" fontId="28" fillId="0" borderId="69" xfId="2" applyFont="1" applyBorder="1" applyAlignment="1">
      <alignment horizontal="left" wrapText="1"/>
    </xf>
    <xf numFmtId="0" fontId="28" fillId="0" borderId="70" xfId="2" applyFont="1" applyBorder="1" applyAlignment="1">
      <alignment horizontal="left" wrapText="1"/>
    </xf>
    <xf numFmtId="0" fontId="28" fillId="0" borderId="71" xfId="2" applyFont="1" applyBorder="1" applyAlignment="1">
      <alignment horizontal="left" wrapText="1"/>
    </xf>
    <xf numFmtId="0" fontId="28" fillId="0" borderId="68" xfId="3" applyFont="1" applyBorder="1" applyAlignment="1">
      <alignment horizontal="left" wrapText="1"/>
    </xf>
    <xf numFmtId="0" fontId="28" fillId="0" borderId="69" xfId="3" applyFont="1" applyBorder="1" applyAlignment="1">
      <alignment horizontal="left" wrapText="1"/>
    </xf>
    <xf numFmtId="0" fontId="28" fillId="0" borderId="68" xfId="3" applyFont="1" applyBorder="1" applyAlignment="1">
      <alignment horizontal="left" vertical="top" wrapText="1"/>
    </xf>
    <xf numFmtId="0" fontId="28" fillId="0" borderId="73" xfId="3" applyFont="1" applyBorder="1" applyAlignment="1">
      <alignment horizontal="left" vertical="top" wrapText="1"/>
    </xf>
    <xf numFmtId="0" fontId="28" fillId="0" borderId="70" xfId="3" applyFont="1" applyBorder="1" applyAlignment="1">
      <alignment horizontal="left" vertical="top" wrapText="1"/>
    </xf>
    <xf numFmtId="0" fontId="28" fillId="0" borderId="98" xfId="3" applyFont="1" applyBorder="1" applyAlignment="1">
      <alignment horizontal="center" vertical="top" wrapText="1"/>
    </xf>
    <xf numFmtId="0" fontId="28" fillId="0" borderId="0" xfId="3" applyFont="1" applyAlignment="1">
      <alignment horizontal="center" vertical="top" wrapText="1"/>
    </xf>
    <xf numFmtId="0" fontId="28" fillId="0" borderId="99" xfId="3" applyFont="1" applyBorder="1" applyAlignment="1">
      <alignment horizontal="center" vertical="top" wrapText="1"/>
    </xf>
    <xf numFmtId="0" fontId="31" fillId="0" borderId="68" xfId="4" applyFont="1" applyBorder="1" applyAlignment="1">
      <alignment horizontal="left" wrapText="1"/>
    </xf>
    <xf numFmtId="0" fontId="31" fillId="0" borderId="69" xfId="4" applyFont="1" applyBorder="1" applyAlignment="1">
      <alignment horizontal="left" wrapText="1"/>
    </xf>
    <xf numFmtId="0" fontId="31" fillId="0" borderId="68" xfId="4" applyFont="1" applyBorder="1" applyAlignment="1">
      <alignment horizontal="left" vertical="top" wrapText="1"/>
    </xf>
    <xf numFmtId="0" fontId="31" fillId="0" borderId="73" xfId="4" applyFont="1" applyBorder="1" applyAlignment="1">
      <alignment horizontal="left" vertical="top" wrapText="1"/>
    </xf>
    <xf numFmtId="0" fontId="31" fillId="0" borderId="70" xfId="4" applyFont="1" applyBorder="1" applyAlignment="1">
      <alignment horizontal="left" vertical="top" wrapText="1"/>
    </xf>
    <xf numFmtId="0" fontId="32" fillId="0" borderId="99" xfId="3" applyFont="1" applyBorder="1" applyAlignment="1">
      <alignment horizontal="center" vertical="center" wrapText="1"/>
    </xf>
    <xf numFmtId="0" fontId="28" fillId="0" borderId="98" xfId="3" applyFont="1" applyBorder="1" applyAlignment="1">
      <alignment horizontal="left" vertical="top" wrapText="1"/>
    </xf>
    <xf numFmtId="0" fontId="28" fillId="0" borderId="0" xfId="3" applyFont="1" applyAlignment="1">
      <alignment horizontal="left" vertical="top" wrapText="1"/>
    </xf>
    <xf numFmtId="0" fontId="28" fillId="0" borderId="100" xfId="3" applyFont="1" applyBorder="1" applyAlignment="1">
      <alignment horizontal="left" wrapText="1"/>
    </xf>
    <xf numFmtId="0" fontId="28" fillId="0" borderId="101" xfId="3" applyFont="1" applyBorder="1" applyAlignment="1">
      <alignment horizontal="left" wrapText="1"/>
    </xf>
    <xf numFmtId="0" fontId="28" fillId="0" borderId="103" xfId="3" applyFont="1" applyBorder="1" applyAlignment="1">
      <alignment horizontal="left" vertical="top" wrapText="1"/>
    </xf>
    <xf numFmtId="0" fontId="28" fillId="0" borderId="106" xfId="3" applyFont="1" applyBorder="1" applyAlignment="1">
      <alignment horizontal="left" vertical="top" wrapText="1"/>
    </xf>
    <xf numFmtId="0" fontId="28" fillId="0" borderId="103" xfId="5" applyFont="1" applyBorder="1" applyAlignment="1">
      <alignment horizontal="left" vertical="top" wrapText="1"/>
    </xf>
    <xf numFmtId="0" fontId="28" fillId="0" borderId="73" xfId="5" applyFont="1" applyBorder="1" applyAlignment="1">
      <alignment horizontal="left" vertical="top" wrapText="1"/>
    </xf>
    <xf numFmtId="0" fontId="32" fillId="0" borderId="0" xfId="5" applyFont="1" applyAlignment="1">
      <alignment horizontal="center" vertical="center" wrapText="1"/>
    </xf>
    <xf numFmtId="0" fontId="28" fillId="0" borderId="100" xfId="5" applyFont="1" applyBorder="1" applyAlignment="1">
      <alignment horizontal="left" wrapText="1"/>
    </xf>
    <xf numFmtId="0" fontId="28" fillId="0" borderId="101" xfId="5" applyFont="1" applyBorder="1" applyAlignment="1">
      <alignment horizontal="left" wrapText="1"/>
    </xf>
    <xf numFmtId="0" fontId="28" fillId="0" borderId="102" xfId="5" applyFont="1" applyBorder="1" applyAlignment="1">
      <alignment horizontal="left" vertical="top" wrapText="1"/>
    </xf>
    <xf numFmtId="0" fontId="28" fillId="0" borderId="70" xfId="5" applyFont="1" applyBorder="1" applyAlignment="1">
      <alignment horizontal="left" vertical="top" wrapText="1"/>
    </xf>
    <xf numFmtId="0" fontId="28" fillId="0" borderId="0" xfId="5" applyFont="1" applyAlignment="1">
      <alignment horizontal="left" vertical="top" wrapText="1"/>
    </xf>
  </cellXfs>
  <cellStyles count="6">
    <cellStyle name="Normal" xfId="0" builtinId="0"/>
    <cellStyle name="Normal_Full1" xfId="3" xr:uid="{00000000-0005-0000-0000-000001000000}"/>
    <cellStyle name="Normal_Full1_1" xfId="4" xr:uid="{00000000-0005-0000-0000-000002000000}"/>
    <cellStyle name="Normal_Full2" xfId="5" xr:uid="{00000000-0005-0000-0000-000003000000}"/>
    <cellStyle name="Normal_segmentacions" xfId="2" xr:uid="{00000000-0005-0000-0000-000004000000}"/>
    <cellStyle name="Percentatge" xfId="1" builtinId="5"/>
  </cellStyles>
  <dxfs count="312"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9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rgb="FFFFFFCC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/>
        </patternFill>
      </fill>
    </dxf>
    <dxf>
      <fill>
        <patternFill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ont>
        <color rgb="FFFFC000"/>
      </font>
    </dxf>
    <dxf>
      <font>
        <color rgb="FF00B050"/>
      </font>
    </dxf>
    <dxf>
      <font>
        <color rgb="FFC00000"/>
      </font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mruColors>
      <color rgb="FFFAC090"/>
      <color rgb="FF93CDDD"/>
      <color rgb="FFF79646"/>
      <color rgb="FF4BACC6"/>
      <color rgb="FFB7DEE8"/>
      <color rgb="FF800000"/>
      <color rgb="FF385D8A"/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dispersió!$M$3:$M$318</c:f>
              <c:numCache>
                <c:formatCode>0.00</c:formatCode>
                <c:ptCount val="316"/>
                <c:pt idx="0">
                  <c:v>249.38346158643498</c:v>
                </c:pt>
                <c:pt idx="1">
                  <c:v>160.20998138280063</c:v>
                </c:pt>
                <c:pt idx="2">
                  <c:v>340.06835670877496</c:v>
                </c:pt>
                <c:pt idx="3">
                  <c:v>897.78046171116591</c:v>
                </c:pt>
                <c:pt idx="4">
                  <c:v>448.89023085558296</c:v>
                </c:pt>
                <c:pt idx="5">
                  <c:v>462.49296512393397</c:v>
                </c:pt>
                <c:pt idx="6">
                  <c:v>249.56040772325903</c:v>
                </c:pt>
                <c:pt idx="7">
                  <c:v>571.31483927074191</c:v>
                </c:pt>
                <c:pt idx="8">
                  <c:v>208.57525878138199</c:v>
                </c:pt>
                <c:pt idx="9">
                  <c:v>113.35611890292499</c:v>
                </c:pt>
                <c:pt idx="10">
                  <c:v>462.49296512393397</c:v>
                </c:pt>
                <c:pt idx="11">
                  <c:v>244.84921683031797</c:v>
                </c:pt>
                <c:pt idx="12">
                  <c:v>136.02734268350997</c:v>
                </c:pt>
                <c:pt idx="13">
                  <c:v>111.67066533297449</c:v>
                </c:pt>
                <c:pt idx="14">
                  <c:v>144.01155627580295</c:v>
                </c:pt>
                <c:pt idx="15">
                  <c:v>401.28066091635446</c:v>
                </c:pt>
                <c:pt idx="16">
                  <c:v>438.6881801543197</c:v>
                </c:pt>
                <c:pt idx="17">
                  <c:v>63.479426585637995</c:v>
                </c:pt>
                <c:pt idx="18">
                  <c:v>164.19279113528867</c:v>
                </c:pt>
                <c:pt idx="19">
                  <c:v>156.43144408603649</c:v>
                </c:pt>
                <c:pt idx="20">
                  <c:v>181.34974768030409</c:v>
                </c:pt>
                <c:pt idx="21">
                  <c:v>155.09102866543256</c:v>
                </c:pt>
                <c:pt idx="22">
                  <c:v>169.41587225128063</c:v>
                </c:pt>
                <c:pt idx="23">
                  <c:v>161.53246943666812</c:v>
                </c:pt>
                <c:pt idx="24">
                  <c:v>193.83896332400172</c:v>
                </c:pt>
                <c:pt idx="25">
                  <c:v>197.71102877167587</c:v>
                </c:pt>
                <c:pt idx="26">
                  <c:v>223.47349155148066</c:v>
                </c:pt>
                <c:pt idx="27">
                  <c:v>176.2667900487713</c:v>
                </c:pt>
                <c:pt idx="28">
                  <c:v>99.404596576411123</c:v>
                </c:pt>
                <c:pt idx="29">
                  <c:v>182.80319665145245</c:v>
                </c:pt>
                <c:pt idx="30">
                  <c:v>182.52230730643549</c:v>
                </c:pt>
                <c:pt idx="31">
                  <c:v>177.19828506905233</c:v>
                </c:pt>
                <c:pt idx="32">
                  <c:v>178.08327830814196</c:v>
                </c:pt>
                <c:pt idx="33">
                  <c:v>131.05073258533278</c:v>
                </c:pt>
                <c:pt idx="34">
                  <c:v>230.59873331109313</c:v>
                </c:pt>
                <c:pt idx="35">
                  <c:v>421.68476231888098</c:v>
                </c:pt>
                <c:pt idx="36">
                  <c:v>211.29580563505218</c:v>
                </c:pt>
                <c:pt idx="37">
                  <c:v>144.0327795974199</c:v>
                </c:pt>
                <c:pt idx="38">
                  <c:v>155.00294377885854</c:v>
                </c:pt>
                <c:pt idx="39">
                  <c:v>236.68757626930739</c:v>
                </c:pt>
                <c:pt idx="40">
                  <c:v>105.44205366908886</c:v>
                </c:pt>
                <c:pt idx="41">
                  <c:v>133.00451284609863</c:v>
                </c:pt>
                <c:pt idx="42">
                  <c:v>157.01921655442203</c:v>
                </c:pt>
                <c:pt idx="43">
                  <c:v>114.36130087295574</c:v>
                </c:pt>
                <c:pt idx="44">
                  <c:v>299.26015390372191</c:v>
                </c:pt>
                <c:pt idx="45">
                  <c:v>155.453469726874</c:v>
                </c:pt>
                <c:pt idx="46">
                  <c:v>190.438279756914</c:v>
                </c:pt>
                <c:pt idx="47">
                  <c:v>139.1544080325562</c:v>
                </c:pt>
                <c:pt idx="48">
                  <c:v>141.97853892591354</c:v>
                </c:pt>
                <c:pt idx="49">
                  <c:v>162.87167668211416</c:v>
                </c:pt>
                <c:pt idx="50">
                  <c:v>274.32180774507844</c:v>
                </c:pt>
                <c:pt idx="51">
                  <c:v>136.02734268350997</c:v>
                </c:pt>
                <c:pt idx="52">
                  <c:v>156.43144408603649</c:v>
                </c:pt>
                <c:pt idx="53">
                  <c:v>171.13867387190317</c:v>
                </c:pt>
                <c:pt idx="54">
                  <c:v>394.47929378217896</c:v>
                </c:pt>
                <c:pt idx="55">
                  <c:v>84.46348952673759</c:v>
                </c:pt>
                <c:pt idx="56">
                  <c:v>241.82638699290663</c:v>
                </c:pt>
                <c:pt idx="57">
                  <c:v>133.87954253587563</c:v>
                </c:pt>
                <c:pt idx="58">
                  <c:v>104.93537864156485</c:v>
                </c:pt>
                <c:pt idx="59">
                  <c:v>137.99450733154845</c:v>
                </c:pt>
                <c:pt idx="60">
                  <c:v>113.53463247600045</c:v>
                </c:pt>
                <c:pt idx="61">
                  <c:v>151.33041873540483</c:v>
                </c:pt>
                <c:pt idx="62">
                  <c:v>210.84238115944049</c:v>
                </c:pt>
                <c:pt idx="63">
                  <c:v>137.91661133189206</c:v>
                </c:pt>
                <c:pt idx="64">
                  <c:v>155.10650243652179</c:v>
                </c:pt>
                <c:pt idx="65">
                  <c:v>153.10311548846124</c:v>
                </c:pt>
                <c:pt idx="66">
                  <c:v>94.69595779121272</c:v>
                </c:pt>
                <c:pt idx="67">
                  <c:v>77.025482794537524</c:v>
                </c:pt>
                <c:pt idx="68">
                  <c:v>119.24814574260449</c:v>
                </c:pt>
                <c:pt idx="69">
                  <c:v>157.91444894987924</c:v>
                </c:pt>
                <c:pt idx="70">
                  <c:v>176.83554548856299</c:v>
                </c:pt>
                <c:pt idx="71">
                  <c:v>226.14545721133535</c:v>
                </c:pt>
                <c:pt idx="72">
                  <c:v>104.93537864156485</c:v>
                </c:pt>
                <c:pt idx="73">
                  <c:v>64.865758890381812</c:v>
                </c:pt>
                <c:pt idx="74">
                  <c:v>140.77546690925513</c:v>
                </c:pt>
                <c:pt idx="75">
                  <c:v>165.73446349944896</c:v>
                </c:pt>
                <c:pt idx="76">
                  <c:v>125.50396755071087</c:v>
                </c:pt>
                <c:pt idx="77">
                  <c:v>130.04465863030003</c:v>
                </c:pt>
                <c:pt idx="78">
                  <c:v>124.91844303102333</c:v>
                </c:pt>
                <c:pt idx="79">
                  <c:v>310.14234131840283</c:v>
                </c:pt>
                <c:pt idx="80">
                  <c:v>135.95649510919566</c:v>
                </c:pt>
                <c:pt idx="81">
                  <c:v>117.57137156564681</c:v>
                </c:pt>
                <c:pt idx="82">
                  <c:v>92.603229442235644</c:v>
                </c:pt>
                <c:pt idx="83">
                  <c:v>111.99584547608988</c:v>
                </c:pt>
                <c:pt idx="84">
                  <c:v>198.59992031792459</c:v>
                </c:pt>
                <c:pt idx="85">
                  <c:v>146.95811129200632</c:v>
                </c:pt>
                <c:pt idx="86">
                  <c:v>208.57525878138199</c:v>
                </c:pt>
                <c:pt idx="87">
                  <c:v>156.15228349470837</c:v>
                </c:pt>
                <c:pt idx="88">
                  <c:v>62.748096786264284</c:v>
                </c:pt>
                <c:pt idx="89">
                  <c:v>169.06255447807669</c:v>
                </c:pt>
                <c:pt idx="90">
                  <c:v>128.25888138806479</c:v>
                </c:pt>
                <c:pt idx="91">
                  <c:v>141.99927480132263</c:v>
                </c:pt>
                <c:pt idx="92">
                  <c:v>143.67983918847858</c:v>
                </c:pt>
                <c:pt idx="93">
                  <c:v>71.036501179166322</c:v>
                </c:pt>
                <c:pt idx="94">
                  <c:v>106.77701866855912</c:v>
                </c:pt>
                <c:pt idx="95">
                  <c:v>120.46921536408352</c:v>
                </c:pt>
                <c:pt idx="96">
                  <c:v>285.65741963537096</c:v>
                </c:pt>
                <c:pt idx="97">
                  <c:v>129.70048953543974</c:v>
                </c:pt>
                <c:pt idx="98">
                  <c:v>131.26799357779851</c:v>
                </c:pt>
                <c:pt idx="99">
                  <c:v>129.78499202611602</c:v>
                </c:pt>
                <c:pt idx="100">
                  <c:v>136.90900138608831</c:v>
                </c:pt>
                <c:pt idx="101">
                  <c:v>112.61522923689279</c:v>
                </c:pt>
                <c:pt idx="102">
                  <c:v>112.2334923877449</c:v>
                </c:pt>
                <c:pt idx="103">
                  <c:v>145.68725542480271</c:v>
                </c:pt>
                <c:pt idx="104">
                  <c:v>123.00877491748081</c:v>
                </c:pt>
                <c:pt idx="105">
                  <c:v>120.54174406727989</c:v>
                </c:pt>
                <c:pt idx="106">
                  <c:v>142.46106835097328</c:v>
                </c:pt>
                <c:pt idx="107">
                  <c:v>126.39207257676135</c:v>
                </c:pt>
                <c:pt idx="108">
                  <c:v>142.77057847465835</c:v>
                </c:pt>
                <c:pt idx="109">
                  <c:v>134.55381462042092</c:v>
                </c:pt>
                <c:pt idx="110">
                  <c:v>115.01050550312983</c:v>
                </c:pt>
                <c:pt idx="111">
                  <c:v>109.21426071224118</c:v>
                </c:pt>
                <c:pt idx="112">
                  <c:v>114.63275092163754</c:v>
                </c:pt>
                <c:pt idx="113">
                  <c:v>57.811620640491746</c:v>
                </c:pt>
                <c:pt idx="114">
                  <c:v>98.765946567568037</c:v>
                </c:pt>
                <c:pt idx="115">
                  <c:v>137.72768446705388</c:v>
                </c:pt>
                <c:pt idx="116">
                  <c:v>224.44511542779148</c:v>
                </c:pt>
                <c:pt idx="117">
                  <c:v>83.741832839535832</c:v>
                </c:pt>
                <c:pt idx="118">
                  <c:v>96.329567165669317</c:v>
                </c:pt>
                <c:pt idx="119">
                  <c:v>68.013671341754986</c:v>
                </c:pt>
                <c:pt idx="120">
                  <c:v>151.97537596364563</c:v>
                </c:pt>
                <c:pt idx="121">
                  <c:v>92.495605601448204</c:v>
                </c:pt>
                <c:pt idx="122">
                  <c:v>138.06775282376262</c:v>
                </c:pt>
                <c:pt idx="123">
                  <c:v>127.03896350265615</c:v>
                </c:pt>
                <c:pt idx="124">
                  <c:v>90.460549034677456</c:v>
                </c:pt>
                <c:pt idx="125">
                  <c:v>113.22578508996551</c:v>
                </c:pt>
                <c:pt idx="126">
                  <c:v>192.70540213497247</c:v>
                </c:pt>
                <c:pt idx="127">
                  <c:v>124.75720725178957</c:v>
                </c:pt>
                <c:pt idx="128">
                  <c:v>105.1454594796861</c:v>
                </c:pt>
                <c:pt idx="129">
                  <c:v>120.6022325323177</c:v>
                </c:pt>
                <c:pt idx="130">
                  <c:v>129.66010536640951</c:v>
                </c:pt>
                <c:pt idx="131">
                  <c:v>180.91636576906828</c:v>
                </c:pt>
                <c:pt idx="132">
                  <c:v>139.57588205786243</c:v>
                </c:pt>
                <c:pt idx="133">
                  <c:v>98.815265029860115</c:v>
                </c:pt>
                <c:pt idx="134">
                  <c:v>106.94563493738025</c:v>
                </c:pt>
                <c:pt idx="135">
                  <c:v>133.93461433453291</c:v>
                </c:pt>
                <c:pt idx="136">
                  <c:v>122.11744989942203</c:v>
                </c:pt>
                <c:pt idx="137">
                  <c:v>206.7615608789352</c:v>
                </c:pt>
                <c:pt idx="138">
                  <c:v>247.76408845925033</c:v>
                </c:pt>
                <c:pt idx="139">
                  <c:v>135.21765611991768</c:v>
                </c:pt>
                <c:pt idx="140">
                  <c:v>138.81794653770388</c:v>
                </c:pt>
                <c:pt idx="141">
                  <c:v>110.18214757364309</c:v>
                </c:pt>
                <c:pt idx="142">
                  <c:v>90.684895122339995</c:v>
                </c:pt>
                <c:pt idx="143">
                  <c:v>123.86335915508073</c:v>
                </c:pt>
                <c:pt idx="144">
                  <c:v>117.46814653600275</c:v>
                </c:pt>
                <c:pt idx="145">
                  <c:v>92.076987810621517</c:v>
                </c:pt>
                <c:pt idx="146">
                  <c:v>135.08476191219762</c:v>
                </c:pt>
                <c:pt idx="147">
                  <c:v>123.03333662682357</c:v>
                </c:pt>
                <c:pt idx="148">
                  <c:v>100.52517097604071</c:v>
                </c:pt>
                <c:pt idx="149">
                  <c:v>114.42300002201134</c:v>
                </c:pt>
                <c:pt idx="150">
                  <c:v>104.9955984765686</c:v>
                </c:pt>
                <c:pt idx="151">
                  <c:v>164.52830972195966</c:v>
                </c:pt>
                <c:pt idx="152">
                  <c:v>129.77407106930465</c:v>
                </c:pt>
                <c:pt idx="153">
                  <c:v>83.316747393649862</c:v>
                </c:pt>
                <c:pt idx="154">
                  <c:v>123.66122062137271</c:v>
                </c:pt>
                <c:pt idx="155">
                  <c:v>109.89175212297043</c:v>
                </c:pt>
                <c:pt idx="156">
                  <c:v>103.90934382818064</c:v>
                </c:pt>
                <c:pt idx="157">
                  <c:v>136.6187659125687</c:v>
                </c:pt>
                <c:pt idx="158">
                  <c:v>115.73119948946245</c:v>
                </c:pt>
                <c:pt idx="159">
                  <c:v>160.29888814272451</c:v>
                </c:pt>
                <c:pt idx="160">
                  <c:v>160.51226436654181</c:v>
                </c:pt>
                <c:pt idx="161">
                  <c:v>120.06142152955563</c:v>
                </c:pt>
                <c:pt idx="162">
                  <c:v>119.11187356101316</c:v>
                </c:pt>
                <c:pt idx="163">
                  <c:v>182.06736636100564</c:v>
                </c:pt>
                <c:pt idx="164">
                  <c:v>90.721909365247058</c:v>
                </c:pt>
                <c:pt idx="165">
                  <c:v>78.793196611014281</c:v>
                </c:pt>
                <c:pt idx="166">
                  <c:v>151.89719932991949</c:v>
                </c:pt>
                <c:pt idx="167">
                  <c:v>117.01093798834951</c:v>
                </c:pt>
                <c:pt idx="168">
                  <c:v>120.65816115946933</c:v>
                </c:pt>
                <c:pt idx="169">
                  <c:v>131.81241093838713</c:v>
                </c:pt>
                <c:pt idx="170">
                  <c:v>124.8434044734397</c:v>
                </c:pt>
                <c:pt idx="171">
                  <c:v>121.39096599355177</c:v>
                </c:pt>
                <c:pt idx="172">
                  <c:v>111.67066533297449</c:v>
                </c:pt>
                <c:pt idx="173">
                  <c:v>109.44018024991485</c:v>
                </c:pt>
                <c:pt idx="174">
                  <c:v>125.60001010556267</c:v>
                </c:pt>
                <c:pt idx="175">
                  <c:v>111.54242100047819</c:v>
                </c:pt>
                <c:pt idx="176">
                  <c:v>146.60724711444965</c:v>
                </c:pt>
                <c:pt idx="177">
                  <c:v>132.93051456366507</c:v>
                </c:pt>
                <c:pt idx="178">
                  <c:v>143.15221694136233</c:v>
                </c:pt>
                <c:pt idx="179">
                  <c:v>101.1786439797378</c:v>
                </c:pt>
                <c:pt idx="180">
                  <c:v>102.21336241341253</c:v>
                </c:pt>
                <c:pt idx="181">
                  <c:v>136.02734268350997</c:v>
                </c:pt>
                <c:pt idx="182">
                  <c:v>122.70372832319825</c:v>
                </c:pt>
                <c:pt idx="183">
                  <c:v>103.7338285044477</c:v>
                </c:pt>
                <c:pt idx="184">
                  <c:v>119.02392484807123</c:v>
                </c:pt>
                <c:pt idx="185">
                  <c:v>113.68564250438698</c:v>
                </c:pt>
                <c:pt idx="186">
                  <c:v>103.72084879617636</c:v>
                </c:pt>
                <c:pt idx="187">
                  <c:v>141.72651198171238</c:v>
                </c:pt>
                <c:pt idx="188">
                  <c:v>102.93961067941295</c:v>
                </c:pt>
                <c:pt idx="189">
                  <c:v>118.71477179651781</c:v>
                </c:pt>
                <c:pt idx="190">
                  <c:v>106.55475176874948</c:v>
                </c:pt>
                <c:pt idx="191">
                  <c:v>115.40329657266437</c:v>
                </c:pt>
                <c:pt idx="192">
                  <c:v>93.669399795741285</c:v>
                </c:pt>
                <c:pt idx="193">
                  <c:v>142.21040371457863</c:v>
                </c:pt>
                <c:pt idx="194">
                  <c:v>89.427007867417217</c:v>
                </c:pt>
                <c:pt idx="195">
                  <c:v>103.19315651852483</c:v>
                </c:pt>
                <c:pt idx="196">
                  <c:v>116.39497647012111</c:v>
                </c:pt>
                <c:pt idx="197">
                  <c:v>128.65016827309665</c:v>
                </c:pt>
                <c:pt idx="198">
                  <c:v>338.12510895615338</c:v>
                </c:pt>
                <c:pt idx="199">
                  <c:v>151.07036646262756</c:v>
                </c:pt>
                <c:pt idx="200">
                  <c:v>90.502546878101825</c:v>
                </c:pt>
                <c:pt idx="201">
                  <c:v>103.54800081345206</c:v>
                </c:pt>
                <c:pt idx="202">
                  <c:v>79.349283232047497</c:v>
                </c:pt>
                <c:pt idx="203">
                  <c:v>85.14958334214522</c:v>
                </c:pt>
                <c:pt idx="204">
                  <c:v>101.65555560543282</c:v>
                </c:pt>
                <c:pt idx="205">
                  <c:v>91.005903600649148</c:v>
                </c:pt>
                <c:pt idx="206">
                  <c:v>80.407273675141454</c:v>
                </c:pt>
                <c:pt idx="207">
                  <c:v>115.31854003337243</c:v>
                </c:pt>
                <c:pt idx="208">
                  <c:v>60.678863648036312</c:v>
                </c:pt>
                <c:pt idx="209">
                  <c:v>104.93537864156485</c:v>
                </c:pt>
                <c:pt idx="210">
                  <c:v>111.87554918664189</c:v>
                </c:pt>
                <c:pt idx="211">
                  <c:v>100.26153275379401</c:v>
                </c:pt>
                <c:pt idx="212">
                  <c:v>157.24113064962881</c:v>
                </c:pt>
                <c:pt idx="213">
                  <c:v>118.5271957877101</c:v>
                </c:pt>
                <c:pt idx="214">
                  <c:v>122.99138900967361</c:v>
                </c:pt>
                <c:pt idx="215">
                  <c:v>94.433538927832288</c:v>
                </c:pt>
                <c:pt idx="216">
                  <c:v>91.288032338379864</c:v>
                </c:pt>
                <c:pt idx="217">
                  <c:v>111.78974344172094</c:v>
                </c:pt>
                <c:pt idx="218">
                  <c:v>99.539505164945837</c:v>
                </c:pt>
                <c:pt idx="219">
                  <c:v>160.01111099876042</c:v>
                </c:pt>
                <c:pt idx="220">
                  <c:v>82.57156128512338</c:v>
                </c:pt>
                <c:pt idx="221">
                  <c:v>91.26096720201059</c:v>
                </c:pt>
                <c:pt idx="222">
                  <c:v>83.88844816709684</c:v>
                </c:pt>
                <c:pt idx="223">
                  <c:v>121.82004244767673</c:v>
                </c:pt>
                <c:pt idx="224">
                  <c:v>119.29965594810538</c:v>
                </c:pt>
                <c:pt idx="225">
                  <c:v>102.44639907226777</c:v>
                </c:pt>
                <c:pt idx="226">
                  <c:v>67.969506620104511</c:v>
                </c:pt>
                <c:pt idx="227">
                  <c:v>114.88480713498728</c:v>
                </c:pt>
                <c:pt idx="228">
                  <c:v>116.11490637502025</c:v>
                </c:pt>
                <c:pt idx="229">
                  <c:v>84.056026429973286</c:v>
                </c:pt>
                <c:pt idx="230">
                  <c:v>105.52820509756566</c:v>
                </c:pt>
                <c:pt idx="231">
                  <c:v>90.344614089985996</c:v>
                </c:pt>
                <c:pt idx="232">
                  <c:v>108.15449613075613</c:v>
                </c:pt>
                <c:pt idx="233">
                  <c:v>89.110340154811112</c:v>
                </c:pt>
                <c:pt idx="234">
                  <c:v>56.733355119220022</c:v>
                </c:pt>
                <c:pt idx="235">
                  <c:v>93.263567087235273</c:v>
                </c:pt>
                <c:pt idx="236">
                  <c:v>139.98450174339391</c:v>
                </c:pt>
                <c:pt idx="237">
                  <c:v>87.649696914071825</c:v>
                </c:pt>
                <c:pt idx="238">
                  <c:v>93.468446288111124</c:v>
                </c:pt>
                <c:pt idx="239">
                  <c:v>87.351630195678496</c:v>
                </c:pt>
                <c:pt idx="240">
                  <c:v>116.05454748949218</c:v>
                </c:pt>
                <c:pt idx="241">
                  <c:v>88.903584682436872</c:v>
                </c:pt>
                <c:pt idx="242">
                  <c:v>69.420459539649514</c:v>
                </c:pt>
                <c:pt idx="243">
                  <c:v>94.466634569355634</c:v>
                </c:pt>
                <c:pt idx="244">
                  <c:v>182.27663919590339</c:v>
                </c:pt>
                <c:pt idx="245">
                  <c:v>69.080552460841346</c:v>
                </c:pt>
                <c:pt idx="246">
                  <c:v>130.08690809796428</c:v>
                </c:pt>
                <c:pt idx="247">
                  <c:v>131.99906515339745</c:v>
                </c:pt>
                <c:pt idx="248">
                  <c:v>107.59081494877414</c:v>
                </c:pt>
                <c:pt idx="249">
                  <c:v>111.79026742994391</c:v>
                </c:pt>
                <c:pt idx="250">
                  <c:v>143.62887065700025</c:v>
                </c:pt>
                <c:pt idx="251">
                  <c:v>100.28152109764444</c:v>
                </c:pt>
                <c:pt idx="252">
                  <c:v>77.476443006694822</c:v>
                </c:pt>
                <c:pt idx="253">
                  <c:v>82.608702334848914</c:v>
                </c:pt>
                <c:pt idx="254">
                  <c:v>104.0100225688879</c:v>
                </c:pt>
                <c:pt idx="255">
                  <c:v>80.867356366254057</c:v>
                </c:pt>
                <c:pt idx="256">
                  <c:v>95.14480799720917</c:v>
                </c:pt>
                <c:pt idx="257">
                  <c:v>103.14153965416166</c:v>
                </c:pt>
                <c:pt idx="258">
                  <c:v>103.80484649579508</c:v>
                </c:pt>
                <c:pt idx="259">
                  <c:v>113.5482479180147</c:v>
                </c:pt>
                <c:pt idx="260">
                  <c:v>147.54578702364591</c:v>
                </c:pt>
                <c:pt idx="261">
                  <c:v>70.761698466674389</c:v>
                </c:pt>
                <c:pt idx="262">
                  <c:v>86.700517508075919</c:v>
                </c:pt>
                <c:pt idx="263">
                  <c:v>94.517384893297148</c:v>
                </c:pt>
                <c:pt idx="264">
                  <c:v>89.304692759235721</c:v>
                </c:pt>
                <c:pt idx="265">
                  <c:v>88.043814413880085</c:v>
                </c:pt>
                <c:pt idx="266">
                  <c:v>101.26773433952955</c:v>
                </c:pt>
                <c:pt idx="267">
                  <c:v>113.52722247862751</c:v>
                </c:pt>
                <c:pt idx="268">
                  <c:v>101.05775641373093</c:v>
                </c:pt>
                <c:pt idx="269">
                  <c:v>87.059554628592451</c:v>
                </c:pt>
                <c:pt idx="270">
                  <c:v>120.91319349645332</c:v>
                </c:pt>
                <c:pt idx="271">
                  <c:v>106.52497717841852</c:v>
                </c:pt>
                <c:pt idx="272">
                  <c:v>125.34750999348233</c:v>
                </c:pt>
                <c:pt idx="273">
                  <c:v>107.03683132274557</c:v>
                </c:pt>
                <c:pt idx="274">
                  <c:v>65.732290332387947</c:v>
                </c:pt>
                <c:pt idx="275">
                  <c:v>89.935433179180151</c:v>
                </c:pt>
                <c:pt idx="276">
                  <c:v>86.868946565211814</c:v>
                </c:pt>
                <c:pt idx="277">
                  <c:v>66.633683807284598</c:v>
                </c:pt>
                <c:pt idx="278">
                  <c:v>243.80285265582944</c:v>
                </c:pt>
                <c:pt idx="279">
                  <c:v>79.343712906794281</c:v>
                </c:pt>
                <c:pt idx="280">
                  <c:v>85.024979394286746</c:v>
                </c:pt>
                <c:pt idx="281">
                  <c:v>81.892603260224789</c:v>
                </c:pt>
                <c:pt idx="282">
                  <c:v>117.6236433792704</c:v>
                </c:pt>
                <c:pt idx="283">
                  <c:v>96.242354403067466</c:v>
                </c:pt>
                <c:pt idx="284">
                  <c:v>96.971536011417442</c:v>
                </c:pt>
                <c:pt idx="285">
                  <c:v>74.322899030621116</c:v>
                </c:pt>
                <c:pt idx="286">
                  <c:v>172.62851427154723</c:v>
                </c:pt>
                <c:pt idx="287">
                  <c:v>74.078140719079855</c:v>
                </c:pt>
                <c:pt idx="288">
                  <c:v>72.251854694349802</c:v>
                </c:pt>
                <c:pt idx="289">
                  <c:v>87.39047038620123</c:v>
                </c:pt>
                <c:pt idx="290">
                  <c:v>88.806422294805799</c:v>
                </c:pt>
                <c:pt idx="291">
                  <c:v>77.622411293015702</c:v>
                </c:pt>
                <c:pt idx="292">
                  <c:v>81.468204614186206</c:v>
                </c:pt>
                <c:pt idx="293">
                  <c:v>71.993418674136322</c:v>
                </c:pt>
                <c:pt idx="294">
                  <c:v>106.18382983718394</c:v>
                </c:pt>
                <c:pt idx="295">
                  <c:v>92.629486195680926</c:v>
                </c:pt>
                <c:pt idx="296">
                  <c:v>101.43180066978073</c:v>
                </c:pt>
                <c:pt idx="297">
                  <c:v>52.143814695345498</c:v>
                </c:pt>
                <c:pt idx="298">
                  <c:v>102.32504583953586</c:v>
                </c:pt>
                <c:pt idx="299">
                  <c:v>70.487895440687069</c:v>
                </c:pt>
                <c:pt idx="300">
                  <c:v>88.544244447189698</c:v>
                </c:pt>
                <c:pt idx="301">
                  <c:v>79.422839925657726</c:v>
                </c:pt>
                <c:pt idx="302">
                  <c:v>206.83131849056775</c:v>
                </c:pt>
                <c:pt idx="303">
                  <c:v>160.39890824763884</c:v>
                </c:pt>
                <c:pt idx="304">
                  <c:v>91.801034776701783</c:v>
                </c:pt>
                <c:pt idx="305">
                  <c:v>153.86203872423687</c:v>
                </c:pt>
                <c:pt idx="306">
                  <c:v>102.94364584935288</c:v>
                </c:pt>
                <c:pt idx="307">
                  <c:v>61.961181114711387</c:v>
                </c:pt>
                <c:pt idx="308">
                  <c:v>74.486822367578853</c:v>
                </c:pt>
                <c:pt idx="309">
                  <c:v>86.400386716129944</c:v>
                </c:pt>
                <c:pt idx="310">
                  <c:v>141.54770310458895</c:v>
                </c:pt>
                <c:pt idx="311">
                  <c:v>117.36612828603104</c:v>
                </c:pt>
                <c:pt idx="312">
                  <c:v>94.924872772861107</c:v>
                </c:pt>
                <c:pt idx="313">
                  <c:v>97.371039859348599</c:v>
                </c:pt>
                <c:pt idx="314">
                  <c:v>82.540863278828866</c:v>
                </c:pt>
                <c:pt idx="315">
                  <c:v>82.241440558349453</c:v>
                </c:pt>
              </c:numCache>
            </c:numRef>
          </c:xVal>
          <c:yVal>
            <c:numRef>
              <c:f>dispersió!$Y$3:$Y$318</c:f>
              <c:numCache>
                <c:formatCode>0.00</c:formatCode>
                <c:ptCount val="316"/>
                <c:pt idx="0">
                  <c:v>131.98151964625094</c:v>
                </c:pt>
                <c:pt idx="1">
                  <c:v>130.76722110587838</c:v>
                </c:pt>
                <c:pt idx="2">
                  <c:v>129.90718292464166</c:v>
                </c:pt>
                <c:pt idx="3">
                  <c:v>129.58043860565081</c:v>
                </c:pt>
                <c:pt idx="4">
                  <c:v>127.8797270474179</c:v>
                </c:pt>
                <c:pt idx="5">
                  <c:v>125.98481239396435</c:v>
                </c:pt>
                <c:pt idx="6">
                  <c:v>124.80900475140598</c:v>
                </c:pt>
                <c:pt idx="7">
                  <c:v>124.62495225616942</c:v>
                </c:pt>
                <c:pt idx="8">
                  <c:v>123.22184300402799</c:v>
                </c:pt>
                <c:pt idx="9">
                  <c:v>121.82471028884694</c:v>
                </c:pt>
                <c:pt idx="10">
                  <c:v>120.61246032971576</c:v>
                </c:pt>
                <c:pt idx="11">
                  <c:v>119.63141698528725</c:v>
                </c:pt>
                <c:pt idx="12">
                  <c:v>119.41346018615639</c:v>
                </c:pt>
                <c:pt idx="13">
                  <c:v>119.28950013899933</c:v>
                </c:pt>
                <c:pt idx="14">
                  <c:v>118.93510841766629</c:v>
                </c:pt>
                <c:pt idx="15">
                  <c:v>118.69185512483182</c:v>
                </c:pt>
                <c:pt idx="16">
                  <c:v>118.00986095607811</c:v>
                </c:pt>
                <c:pt idx="17">
                  <c:v>117.33392231651072</c:v>
                </c:pt>
                <c:pt idx="18">
                  <c:v>116.05112159295686</c:v>
                </c:pt>
                <c:pt idx="19">
                  <c:v>116.04346531633141</c:v>
                </c:pt>
                <c:pt idx="20">
                  <c:v>115.74655082711678</c:v>
                </c:pt>
                <c:pt idx="21">
                  <c:v>115.49846976800961</c:v>
                </c:pt>
                <c:pt idx="22">
                  <c:v>115.30556050100904</c:v>
                </c:pt>
                <c:pt idx="23">
                  <c:v>114.36648749076195</c:v>
                </c:pt>
                <c:pt idx="24">
                  <c:v>114.30697554421508</c:v>
                </c:pt>
                <c:pt idx="25">
                  <c:v>113.90523894971741</c:v>
                </c:pt>
                <c:pt idx="26">
                  <c:v>113.36554315382094</c:v>
                </c:pt>
                <c:pt idx="27">
                  <c:v>112.91061297004124</c:v>
                </c:pt>
                <c:pt idx="28">
                  <c:v>112.69461654291891</c:v>
                </c:pt>
                <c:pt idx="29">
                  <c:v>111.74373580408526</c:v>
                </c:pt>
                <c:pt idx="30">
                  <c:v>111.57291210058251</c:v>
                </c:pt>
                <c:pt idx="31">
                  <c:v>111.23147571723993</c:v>
                </c:pt>
                <c:pt idx="32">
                  <c:v>110.53545895573546</c:v>
                </c:pt>
                <c:pt idx="33">
                  <c:v>110.53439786969645</c:v>
                </c:pt>
                <c:pt idx="34">
                  <c:v>110.44837712665486</c:v>
                </c:pt>
                <c:pt idx="35">
                  <c:v>110.41889635992524</c:v>
                </c:pt>
                <c:pt idx="36">
                  <c:v>110.36023411087103</c:v>
                </c:pt>
                <c:pt idx="37">
                  <c:v>110.35371521428098</c:v>
                </c:pt>
                <c:pt idx="38">
                  <c:v>110.27421056521041</c:v>
                </c:pt>
                <c:pt idx="39">
                  <c:v>109.92600710214516</c:v>
                </c:pt>
                <c:pt idx="40">
                  <c:v>109.57609866847574</c:v>
                </c:pt>
                <c:pt idx="41">
                  <c:v>109.1630079660797</c:v>
                </c:pt>
                <c:pt idx="42">
                  <c:v>108.71991952563322</c:v>
                </c:pt>
                <c:pt idx="43">
                  <c:v>108.36280012429792</c:v>
                </c:pt>
                <c:pt idx="44">
                  <c:v>108.34026930767897</c:v>
                </c:pt>
                <c:pt idx="45">
                  <c:v>108.17244781594994</c:v>
                </c:pt>
                <c:pt idx="46">
                  <c:v>108.11011200188437</c:v>
                </c:pt>
                <c:pt idx="47">
                  <c:v>107.87835327246172</c:v>
                </c:pt>
                <c:pt idx="48">
                  <c:v>107.83246098447168</c:v>
                </c:pt>
                <c:pt idx="49">
                  <c:v>107.53970068926191</c:v>
                </c:pt>
                <c:pt idx="50">
                  <c:v>107.52908600235116</c:v>
                </c:pt>
                <c:pt idx="51">
                  <c:v>107.28394906496507</c:v>
                </c:pt>
                <c:pt idx="52">
                  <c:v>107.2229878392472</c:v>
                </c:pt>
                <c:pt idx="53">
                  <c:v>107.21284167950054</c:v>
                </c:pt>
                <c:pt idx="54">
                  <c:v>106.89974191473158</c:v>
                </c:pt>
                <c:pt idx="55">
                  <c:v>106.81802430034105</c:v>
                </c:pt>
                <c:pt idx="56">
                  <c:v>106.73314600593019</c:v>
                </c:pt>
                <c:pt idx="57">
                  <c:v>106.71883738566723</c:v>
                </c:pt>
                <c:pt idx="58">
                  <c:v>106.55137072697832</c:v>
                </c:pt>
                <c:pt idx="59">
                  <c:v>106.49397325618634</c:v>
                </c:pt>
                <c:pt idx="60">
                  <c:v>106.31600128210678</c:v>
                </c:pt>
                <c:pt idx="61">
                  <c:v>106.19919729654021</c:v>
                </c:pt>
                <c:pt idx="62">
                  <c:v>106.1643877008681</c:v>
                </c:pt>
                <c:pt idx="63">
                  <c:v>105.96204570938792</c:v>
                </c:pt>
                <c:pt idx="64">
                  <c:v>105.73166763697677</c:v>
                </c:pt>
                <c:pt idx="65">
                  <c:v>105.71166809056287</c:v>
                </c:pt>
                <c:pt idx="66">
                  <c:v>105.51818293676712</c:v>
                </c:pt>
                <c:pt idx="67">
                  <c:v>105.31664329644686</c:v>
                </c:pt>
                <c:pt idx="68">
                  <c:v>105.23765895927409</c:v>
                </c:pt>
                <c:pt idx="69">
                  <c:v>105.13178434665488</c:v>
                </c:pt>
                <c:pt idx="70">
                  <c:v>105.10716516107868</c:v>
                </c:pt>
                <c:pt idx="71">
                  <c:v>105.08247171041907</c:v>
                </c:pt>
                <c:pt idx="72">
                  <c:v>104.93294058398524</c:v>
                </c:pt>
                <c:pt idx="73">
                  <c:v>104.84746091176581</c:v>
                </c:pt>
                <c:pt idx="74">
                  <c:v>104.62729638507173</c:v>
                </c:pt>
                <c:pt idx="75">
                  <c:v>104.56374565845493</c:v>
                </c:pt>
                <c:pt idx="76">
                  <c:v>104.29127718519609</c:v>
                </c:pt>
                <c:pt idx="77">
                  <c:v>104.19692991813739</c:v>
                </c:pt>
                <c:pt idx="78">
                  <c:v>104.18298663361614</c:v>
                </c:pt>
                <c:pt idx="79">
                  <c:v>104.18068126585412</c:v>
                </c:pt>
                <c:pt idx="80">
                  <c:v>103.95067747876331</c:v>
                </c:pt>
                <c:pt idx="81">
                  <c:v>103.90479961887353</c:v>
                </c:pt>
                <c:pt idx="82">
                  <c:v>103.76724694805438</c:v>
                </c:pt>
                <c:pt idx="83">
                  <c:v>103.68888669135487</c:v>
                </c:pt>
                <c:pt idx="84">
                  <c:v>103.62703413893682</c:v>
                </c:pt>
                <c:pt idx="85">
                  <c:v>103.49822016750525</c:v>
                </c:pt>
                <c:pt idx="86">
                  <c:v>103.39032942569284</c:v>
                </c:pt>
                <c:pt idx="87">
                  <c:v>103.23149501733855</c:v>
                </c:pt>
                <c:pt idx="88">
                  <c:v>103.21345393393472</c:v>
                </c:pt>
                <c:pt idx="89">
                  <c:v>103.18207481610497</c:v>
                </c:pt>
                <c:pt idx="90">
                  <c:v>102.8529184978282</c:v>
                </c:pt>
                <c:pt idx="91">
                  <c:v>102.82333743563404</c:v>
                </c:pt>
                <c:pt idx="92">
                  <c:v>102.78356864743728</c:v>
                </c:pt>
                <c:pt idx="93">
                  <c:v>102.76641343849451</c:v>
                </c:pt>
                <c:pt idx="94">
                  <c:v>102.67682718925522</c:v>
                </c:pt>
                <c:pt idx="95">
                  <c:v>102.65039106261844</c:v>
                </c:pt>
                <c:pt idx="96">
                  <c:v>102.63845669161427</c:v>
                </c:pt>
                <c:pt idx="97">
                  <c:v>102.6019394404362</c:v>
                </c:pt>
                <c:pt idx="98">
                  <c:v>102.56414012722786</c:v>
                </c:pt>
                <c:pt idx="99">
                  <c:v>102.48725340021744</c:v>
                </c:pt>
                <c:pt idx="100">
                  <c:v>102.4306616730708</c:v>
                </c:pt>
                <c:pt idx="101">
                  <c:v>102.09245666654034</c:v>
                </c:pt>
                <c:pt idx="102">
                  <c:v>102.01896202676171</c:v>
                </c:pt>
                <c:pt idx="103">
                  <c:v>102.00144211036641</c:v>
                </c:pt>
                <c:pt idx="104">
                  <c:v>101.85765965325774</c:v>
                </c:pt>
                <c:pt idx="105">
                  <c:v>101.47413360202665</c:v>
                </c:pt>
                <c:pt idx="106">
                  <c:v>101.46756402189141</c:v>
                </c:pt>
                <c:pt idx="107">
                  <c:v>101.40845970594478</c:v>
                </c:pt>
                <c:pt idx="108">
                  <c:v>101.30133770173737</c:v>
                </c:pt>
                <c:pt idx="109">
                  <c:v>101.29267224732889</c:v>
                </c:pt>
                <c:pt idx="110">
                  <c:v>101.2257380077761</c:v>
                </c:pt>
                <c:pt idx="111">
                  <c:v>101.12001422446512</c:v>
                </c:pt>
                <c:pt idx="112">
                  <c:v>101.05918023034829</c:v>
                </c:pt>
                <c:pt idx="113">
                  <c:v>101.04378254154977</c:v>
                </c:pt>
                <c:pt idx="114">
                  <c:v>100.93628455923903</c:v>
                </c:pt>
                <c:pt idx="115">
                  <c:v>100.9022691637644</c:v>
                </c:pt>
                <c:pt idx="116">
                  <c:v>100.83649914768472</c:v>
                </c:pt>
                <c:pt idx="117">
                  <c:v>100.79367434543909</c:v>
                </c:pt>
                <c:pt idx="118">
                  <c:v>100.77057602045571</c:v>
                </c:pt>
                <c:pt idx="119">
                  <c:v>100.74432465589155</c:v>
                </c:pt>
                <c:pt idx="120">
                  <c:v>100.71002453122171</c:v>
                </c:pt>
                <c:pt idx="121">
                  <c:v>100.69938901154399</c:v>
                </c:pt>
                <c:pt idx="122">
                  <c:v>100.66720206051126</c:v>
                </c:pt>
                <c:pt idx="123">
                  <c:v>100.62321265703314</c:v>
                </c:pt>
                <c:pt idx="124">
                  <c:v>100.5532991784585</c:v>
                </c:pt>
                <c:pt idx="125">
                  <c:v>100.42707791096211</c:v>
                </c:pt>
                <c:pt idx="126">
                  <c:v>100.42626713894634</c:v>
                </c:pt>
                <c:pt idx="127">
                  <c:v>100.41281963955404</c:v>
                </c:pt>
                <c:pt idx="128">
                  <c:v>100.38871995041011</c:v>
                </c:pt>
                <c:pt idx="129">
                  <c:v>100.33823894994887</c:v>
                </c:pt>
                <c:pt idx="130">
                  <c:v>100.31763031841214</c:v>
                </c:pt>
                <c:pt idx="131">
                  <c:v>100.19306608597287</c:v>
                </c:pt>
                <c:pt idx="132">
                  <c:v>100.13548107380393</c:v>
                </c:pt>
                <c:pt idx="133">
                  <c:v>100.1207248674894</c:v>
                </c:pt>
                <c:pt idx="134">
                  <c:v>99.815479005493501</c:v>
                </c:pt>
                <c:pt idx="135">
                  <c:v>99.804910475713399</c:v>
                </c:pt>
                <c:pt idx="136">
                  <c:v>99.778691521065269</c:v>
                </c:pt>
                <c:pt idx="137">
                  <c:v>99.727675338272121</c:v>
                </c:pt>
                <c:pt idx="138">
                  <c:v>99.635059309729016</c:v>
                </c:pt>
                <c:pt idx="139">
                  <c:v>99.562070271560785</c:v>
                </c:pt>
                <c:pt idx="140">
                  <c:v>99.418874730411062</c:v>
                </c:pt>
                <c:pt idx="141">
                  <c:v>99.350806931858102</c:v>
                </c:pt>
                <c:pt idx="142">
                  <c:v>99.258549047990016</c:v>
                </c:pt>
                <c:pt idx="143">
                  <c:v>99.23634237793928</c:v>
                </c:pt>
                <c:pt idx="144">
                  <c:v>99.202218274781288</c:v>
                </c:pt>
                <c:pt idx="145">
                  <c:v>99.096506203546767</c:v>
                </c:pt>
                <c:pt idx="146">
                  <c:v>99.087985858682018</c:v>
                </c:pt>
                <c:pt idx="147">
                  <c:v>99.063371824133469</c:v>
                </c:pt>
                <c:pt idx="148">
                  <c:v>99.043627553166075</c:v>
                </c:pt>
                <c:pt idx="149">
                  <c:v>99.012770001701909</c:v>
                </c:pt>
                <c:pt idx="150">
                  <c:v>98.882965107162192</c:v>
                </c:pt>
                <c:pt idx="151">
                  <c:v>98.677032364267518</c:v>
                </c:pt>
                <c:pt idx="152">
                  <c:v>98.652854494029043</c:v>
                </c:pt>
                <c:pt idx="153">
                  <c:v>98.647988902140469</c:v>
                </c:pt>
                <c:pt idx="154">
                  <c:v>98.592611415071445</c:v>
                </c:pt>
                <c:pt idx="155">
                  <c:v>98.465853942775652</c:v>
                </c:pt>
                <c:pt idx="156">
                  <c:v>98.373977383176737</c:v>
                </c:pt>
                <c:pt idx="157">
                  <c:v>98.349534603341809</c:v>
                </c:pt>
                <c:pt idx="158">
                  <c:v>98.345268259015427</c:v>
                </c:pt>
                <c:pt idx="159">
                  <c:v>98.31965989984532</c:v>
                </c:pt>
                <c:pt idx="160">
                  <c:v>98.243647406905666</c:v>
                </c:pt>
                <c:pt idx="161">
                  <c:v>98.190930166704248</c:v>
                </c:pt>
                <c:pt idx="162">
                  <c:v>97.957443971913506</c:v>
                </c:pt>
                <c:pt idx="163">
                  <c:v>97.911947581847244</c:v>
                </c:pt>
                <c:pt idx="164">
                  <c:v>97.870695808301193</c:v>
                </c:pt>
                <c:pt idx="165">
                  <c:v>97.815113300193204</c:v>
                </c:pt>
                <c:pt idx="166">
                  <c:v>97.771324144608599</c:v>
                </c:pt>
                <c:pt idx="167">
                  <c:v>97.738139087450321</c:v>
                </c:pt>
                <c:pt idx="168">
                  <c:v>97.685069963625637</c:v>
                </c:pt>
                <c:pt idx="169">
                  <c:v>97.627444226368524</c:v>
                </c:pt>
                <c:pt idx="170">
                  <c:v>97.547646677856832</c:v>
                </c:pt>
                <c:pt idx="171">
                  <c:v>97.510573261149176</c:v>
                </c:pt>
                <c:pt idx="172">
                  <c:v>97.46410902108147</c:v>
                </c:pt>
                <c:pt idx="173">
                  <c:v>97.306855747308759</c:v>
                </c:pt>
                <c:pt idx="174">
                  <c:v>97.294434507941162</c:v>
                </c:pt>
                <c:pt idx="175">
                  <c:v>97.155377023835413</c:v>
                </c:pt>
                <c:pt idx="176">
                  <c:v>97.133710967381489</c:v>
                </c:pt>
                <c:pt idx="177">
                  <c:v>97.125222701283448</c:v>
                </c:pt>
                <c:pt idx="178">
                  <c:v>97.105058709911731</c:v>
                </c:pt>
                <c:pt idx="179">
                  <c:v>97.046582412926242</c:v>
                </c:pt>
                <c:pt idx="180">
                  <c:v>97.016040739561461</c:v>
                </c:pt>
                <c:pt idx="181">
                  <c:v>97.013388359420702</c:v>
                </c:pt>
                <c:pt idx="182">
                  <c:v>97.003849634946334</c:v>
                </c:pt>
                <c:pt idx="183">
                  <c:v>96.912681053930015</c:v>
                </c:pt>
                <c:pt idx="184">
                  <c:v>96.884627703091127</c:v>
                </c:pt>
                <c:pt idx="185">
                  <c:v>96.87289696404207</c:v>
                </c:pt>
                <c:pt idx="186">
                  <c:v>96.748408363862865</c:v>
                </c:pt>
                <c:pt idx="187">
                  <c:v>96.727941253452371</c:v>
                </c:pt>
                <c:pt idx="188">
                  <c:v>96.665254337602221</c:v>
                </c:pt>
                <c:pt idx="189">
                  <c:v>96.660411389211475</c:v>
                </c:pt>
                <c:pt idx="190">
                  <c:v>96.567929802850415</c:v>
                </c:pt>
                <c:pt idx="191">
                  <c:v>96.565535617695559</c:v>
                </c:pt>
                <c:pt idx="192">
                  <c:v>96.402302298863177</c:v>
                </c:pt>
                <c:pt idx="193">
                  <c:v>96.282937093946543</c:v>
                </c:pt>
                <c:pt idx="194">
                  <c:v>96.240069114453007</c:v>
                </c:pt>
                <c:pt idx="195">
                  <c:v>96.23418053292653</c:v>
                </c:pt>
                <c:pt idx="196">
                  <c:v>96.13643093188756</c:v>
                </c:pt>
                <c:pt idx="197">
                  <c:v>96.11463775749634</c:v>
                </c:pt>
                <c:pt idx="198">
                  <c:v>96.090078513473685</c:v>
                </c:pt>
                <c:pt idx="199">
                  <c:v>95.967128632793873</c:v>
                </c:pt>
                <c:pt idx="200">
                  <c:v>95.923656453083623</c:v>
                </c:pt>
                <c:pt idx="201">
                  <c:v>95.879135400908353</c:v>
                </c:pt>
                <c:pt idx="202">
                  <c:v>95.846743105022398</c:v>
                </c:pt>
                <c:pt idx="203">
                  <c:v>95.791768809295178</c:v>
                </c:pt>
                <c:pt idx="204">
                  <c:v>95.771110661584032</c:v>
                </c:pt>
                <c:pt idx="205">
                  <c:v>95.663229128903794</c:v>
                </c:pt>
                <c:pt idx="206">
                  <c:v>95.602710993022242</c:v>
                </c:pt>
                <c:pt idx="207">
                  <c:v>95.598785373772515</c:v>
                </c:pt>
                <c:pt idx="208">
                  <c:v>95.409062320058922</c:v>
                </c:pt>
                <c:pt idx="209">
                  <c:v>95.3438412227176</c:v>
                </c:pt>
                <c:pt idx="210">
                  <c:v>95.275506726930203</c:v>
                </c:pt>
                <c:pt idx="211">
                  <c:v>95.14812220539423</c:v>
                </c:pt>
                <c:pt idx="212">
                  <c:v>95.12725481474034</c:v>
                </c:pt>
                <c:pt idx="213">
                  <c:v>95.027128788229348</c:v>
                </c:pt>
                <c:pt idx="214">
                  <c:v>94.903134300013704</c:v>
                </c:pt>
                <c:pt idx="215">
                  <c:v>94.900614759417977</c:v>
                </c:pt>
                <c:pt idx="216">
                  <c:v>94.894105900792908</c:v>
                </c:pt>
                <c:pt idx="217">
                  <c:v>94.855596605447204</c:v>
                </c:pt>
                <c:pt idx="218">
                  <c:v>94.798637835165962</c:v>
                </c:pt>
                <c:pt idx="219">
                  <c:v>94.724379738843879</c:v>
                </c:pt>
                <c:pt idx="220">
                  <c:v>94.70714670541534</c:v>
                </c:pt>
                <c:pt idx="221">
                  <c:v>94.687436224068747</c:v>
                </c:pt>
                <c:pt idx="222">
                  <c:v>94.576185070654674</c:v>
                </c:pt>
                <c:pt idx="223">
                  <c:v>94.409248485796326</c:v>
                </c:pt>
                <c:pt idx="224">
                  <c:v>94.393625259783391</c:v>
                </c:pt>
                <c:pt idx="225">
                  <c:v>94.35701970960838</c:v>
                </c:pt>
                <c:pt idx="226">
                  <c:v>94.309769258310283</c:v>
                </c:pt>
                <c:pt idx="227">
                  <c:v>94.246879194179613</c:v>
                </c:pt>
                <c:pt idx="228">
                  <c:v>94.167452352930695</c:v>
                </c:pt>
                <c:pt idx="229">
                  <c:v>94.030038856369814</c:v>
                </c:pt>
                <c:pt idx="230">
                  <c:v>93.946975459247284</c:v>
                </c:pt>
                <c:pt idx="231">
                  <c:v>93.833662686191261</c:v>
                </c:pt>
                <c:pt idx="232">
                  <c:v>93.829861467029133</c:v>
                </c:pt>
                <c:pt idx="233">
                  <c:v>93.793572576993697</c:v>
                </c:pt>
                <c:pt idx="234">
                  <c:v>93.738132991523031</c:v>
                </c:pt>
                <c:pt idx="235">
                  <c:v>93.63724891070305</c:v>
                </c:pt>
                <c:pt idx="236">
                  <c:v>93.561127104798032</c:v>
                </c:pt>
                <c:pt idx="237">
                  <c:v>93.56037782213258</c:v>
                </c:pt>
                <c:pt idx="238">
                  <c:v>93.458608230736758</c:v>
                </c:pt>
                <c:pt idx="239">
                  <c:v>93.405406895033764</c:v>
                </c:pt>
                <c:pt idx="240">
                  <c:v>93.40305427515969</c:v>
                </c:pt>
                <c:pt idx="241">
                  <c:v>93.32288107008705</c:v>
                </c:pt>
                <c:pt idx="242">
                  <c:v>93.16510645152141</c:v>
                </c:pt>
                <c:pt idx="243">
                  <c:v>93.076778463110472</c:v>
                </c:pt>
                <c:pt idx="244">
                  <c:v>93.003900180183365</c:v>
                </c:pt>
                <c:pt idx="245">
                  <c:v>92.936113547310669</c:v>
                </c:pt>
                <c:pt idx="246">
                  <c:v>92.820614374161664</c:v>
                </c:pt>
                <c:pt idx="247">
                  <c:v>92.762257645820185</c:v>
                </c:pt>
                <c:pt idx="248">
                  <c:v>92.516284379653897</c:v>
                </c:pt>
                <c:pt idx="249">
                  <c:v>92.491881448898198</c:v>
                </c:pt>
                <c:pt idx="250">
                  <c:v>92.431516610298033</c:v>
                </c:pt>
                <c:pt idx="251">
                  <c:v>92.422266627630492</c:v>
                </c:pt>
                <c:pt idx="252">
                  <c:v>92.420469195535347</c:v>
                </c:pt>
                <c:pt idx="253">
                  <c:v>92.417121588431016</c:v>
                </c:pt>
                <c:pt idx="254">
                  <c:v>92.366588833648223</c:v>
                </c:pt>
                <c:pt idx="255">
                  <c:v>92.302546510859713</c:v>
                </c:pt>
                <c:pt idx="256">
                  <c:v>92.292610079263738</c:v>
                </c:pt>
                <c:pt idx="257">
                  <c:v>92.070147409401812</c:v>
                </c:pt>
                <c:pt idx="258">
                  <c:v>92.018825743268948</c:v>
                </c:pt>
                <c:pt idx="259">
                  <c:v>91.991828207430245</c:v>
                </c:pt>
                <c:pt idx="260">
                  <c:v>91.95027864260598</c:v>
                </c:pt>
                <c:pt idx="261">
                  <c:v>91.934610177849663</c:v>
                </c:pt>
                <c:pt idx="262">
                  <c:v>91.910509011351564</c:v>
                </c:pt>
                <c:pt idx="263">
                  <c:v>91.863307926310213</c:v>
                </c:pt>
                <c:pt idx="264">
                  <c:v>91.723137166754242</c:v>
                </c:pt>
                <c:pt idx="265">
                  <c:v>91.645286330520591</c:v>
                </c:pt>
                <c:pt idx="266">
                  <c:v>91.540185910676769</c:v>
                </c:pt>
                <c:pt idx="267">
                  <c:v>91.512505008025514</c:v>
                </c:pt>
                <c:pt idx="268">
                  <c:v>91.378272924888506</c:v>
                </c:pt>
                <c:pt idx="269">
                  <c:v>91.352441285208528</c:v>
                </c:pt>
                <c:pt idx="270">
                  <c:v>90.821308847904817</c:v>
                </c:pt>
                <c:pt idx="271">
                  <c:v>90.804194973918229</c:v>
                </c:pt>
                <c:pt idx="272">
                  <c:v>90.735219291476909</c:v>
                </c:pt>
                <c:pt idx="273">
                  <c:v>90.651368229571858</c:v>
                </c:pt>
                <c:pt idx="274">
                  <c:v>90.532783317700762</c:v>
                </c:pt>
                <c:pt idx="275">
                  <c:v>90.515671633091898</c:v>
                </c:pt>
                <c:pt idx="276">
                  <c:v>90.249076587271503</c:v>
                </c:pt>
                <c:pt idx="277">
                  <c:v>90.137755476026754</c:v>
                </c:pt>
                <c:pt idx="278">
                  <c:v>90.011586457941235</c:v>
                </c:pt>
                <c:pt idx="279">
                  <c:v>89.969239147635079</c:v>
                </c:pt>
                <c:pt idx="280">
                  <c:v>89.849881527152434</c:v>
                </c:pt>
                <c:pt idx="281">
                  <c:v>89.834107459382267</c:v>
                </c:pt>
                <c:pt idx="282">
                  <c:v>89.764385455190421</c:v>
                </c:pt>
                <c:pt idx="283">
                  <c:v>89.727701041103529</c:v>
                </c:pt>
                <c:pt idx="284">
                  <c:v>89.509129595786845</c:v>
                </c:pt>
                <c:pt idx="285">
                  <c:v>89.485197061488165</c:v>
                </c:pt>
                <c:pt idx="286">
                  <c:v>89.204924057050931</c:v>
                </c:pt>
                <c:pt idx="287">
                  <c:v>88.915849655264168</c:v>
                </c:pt>
                <c:pt idx="288">
                  <c:v>88.890903115150365</c:v>
                </c:pt>
                <c:pt idx="289">
                  <c:v>88.729511664989104</c:v>
                </c:pt>
                <c:pt idx="290">
                  <c:v>88.623618213353936</c:v>
                </c:pt>
                <c:pt idx="291">
                  <c:v>88.593345974961608</c:v>
                </c:pt>
                <c:pt idx="292">
                  <c:v>88.448268732010519</c:v>
                </c:pt>
                <c:pt idx="293">
                  <c:v>88.411528325006486</c:v>
                </c:pt>
                <c:pt idx="294">
                  <c:v>88.350201947395888</c:v>
                </c:pt>
                <c:pt idx="295">
                  <c:v>88.236237273971128</c:v>
                </c:pt>
                <c:pt idx="296">
                  <c:v>88.174748564394307</c:v>
                </c:pt>
                <c:pt idx="297">
                  <c:v>88.126796885002648</c:v>
                </c:pt>
                <c:pt idx="298">
                  <c:v>87.641006047992818</c:v>
                </c:pt>
                <c:pt idx="299">
                  <c:v>87.059455792496919</c:v>
                </c:pt>
                <c:pt idx="300">
                  <c:v>86.940873317773267</c:v>
                </c:pt>
                <c:pt idx="301">
                  <c:v>86.921946501621193</c:v>
                </c:pt>
                <c:pt idx="302">
                  <c:v>86.693171867849742</c:v>
                </c:pt>
                <c:pt idx="303">
                  <c:v>86.620423870817618</c:v>
                </c:pt>
                <c:pt idx="304">
                  <c:v>86.338644102062148</c:v>
                </c:pt>
                <c:pt idx="305">
                  <c:v>85.797338648356927</c:v>
                </c:pt>
                <c:pt idx="306">
                  <c:v>85.717983863429055</c:v>
                </c:pt>
                <c:pt idx="307">
                  <c:v>84.22798224766268</c:v>
                </c:pt>
                <c:pt idx="308">
                  <c:v>82.839228120537101</c:v>
                </c:pt>
                <c:pt idx="309">
                  <c:v>82.064344685298551</c:v>
                </c:pt>
                <c:pt idx="310">
                  <c:v>99.539535054844947</c:v>
                </c:pt>
                <c:pt idx="311">
                  <c:v>99.08234565979339</c:v>
                </c:pt>
                <c:pt idx="312">
                  <c:v>102.36536512345984</c:v>
                </c:pt>
                <c:pt idx="313">
                  <c:v>98.371835742899776</c:v>
                </c:pt>
                <c:pt idx="314">
                  <c:v>97.16279727755375</c:v>
                </c:pt>
                <c:pt idx="315">
                  <c:v>97.494095647012813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CA-47D8-8686-CA58D3C26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124672"/>
        <c:axId val="218126976"/>
      </c:scatterChart>
      <c:valAx>
        <c:axId val="218124672"/>
        <c:scaling>
          <c:orientation val="minMax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Taxa d'atur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126976"/>
        <c:crosses val="autoZero"/>
        <c:crossBetween val="midCat"/>
      </c:valAx>
      <c:valAx>
        <c:axId val="218126976"/>
        <c:scaling>
          <c:orientation val="minMax"/>
          <c:min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Índex</a:t>
                </a:r>
                <a:r>
                  <a:rPr lang="ca-ES" baseline="0"/>
                  <a:t> de vulnerabilitat social</a:t>
                </a:r>
                <a:endParaRPr lang="ca-ES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124672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C253-4869-82F2-7C90CADC609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253-4869-82F2-7C90CADC609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253-4869-82F2-7C90CADC609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253-4869-82F2-7C90CADC609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C253-4869-82F2-7C90CADC609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C253-4869-82F2-7C90CADC609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C253-4869-82F2-7C90CADC609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C253-4869-82F2-7C90CADC609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253-4869-82F2-7C90CADC609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C253-4869-82F2-7C90CADC609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C253-4869-82F2-7C90CADC609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C253-4869-82F2-7C90CADC6092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C253-4869-82F2-7C90CADC6092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'COMARCA MITJ DE MITJ'!$X$58:$X$68</c:f>
              <c:strCache>
                <c:ptCount val="11"/>
                <c:pt idx="0">
                  <c:v>Baix Llobregat</c:v>
                </c:pt>
                <c:pt idx="1">
                  <c:v>Maresme</c:v>
                </c:pt>
                <c:pt idx="2">
                  <c:v>Vallès Occidental</c:v>
                </c:pt>
                <c:pt idx="3">
                  <c:v>Vallès Oriental</c:v>
                </c:pt>
                <c:pt idx="4">
                  <c:v>Alt Penedès</c:v>
                </c:pt>
                <c:pt idx="5">
                  <c:v>Bages</c:v>
                </c:pt>
                <c:pt idx="6">
                  <c:v>Anoia</c:v>
                </c:pt>
                <c:pt idx="7">
                  <c:v>Garraf</c:v>
                </c:pt>
                <c:pt idx="8">
                  <c:v>Osona</c:v>
                </c:pt>
                <c:pt idx="9">
                  <c:v>Berguedà</c:v>
                </c:pt>
                <c:pt idx="10">
                  <c:v>Barcelonès</c:v>
                </c:pt>
              </c:strCache>
            </c:strRef>
          </c:cat>
          <c:val>
            <c:numRef>
              <c:f>'COMARCA MITJ DE MITJ'!$Y$58:$Y$68</c:f>
              <c:numCache>
                <c:formatCode>###0.00</c:formatCode>
                <c:ptCount val="11"/>
                <c:pt idx="0">
                  <c:v>111.24530444521</c:v>
                </c:pt>
                <c:pt idx="1">
                  <c:v>108.91067032083441</c:v>
                </c:pt>
                <c:pt idx="2">
                  <c:v>103.79037925771922</c:v>
                </c:pt>
                <c:pt idx="3">
                  <c:v>102.25463568329467</c:v>
                </c:pt>
                <c:pt idx="4">
                  <c:v>101.80977426487884</c:v>
                </c:pt>
                <c:pt idx="5">
                  <c:v>98.369934396522567</c:v>
                </c:pt>
                <c:pt idx="6">
                  <c:v>97.692712418300701</c:v>
                </c:pt>
                <c:pt idx="7">
                  <c:v>94.629206201149259</c:v>
                </c:pt>
                <c:pt idx="8">
                  <c:v>92.363303940765306</c:v>
                </c:pt>
                <c:pt idx="9">
                  <c:v>90.704769961489077</c:v>
                </c:pt>
                <c:pt idx="10">
                  <c:v>90.623305708979672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253-4869-82F2-7C90CADC6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4749952"/>
        <c:axId val="234751488"/>
      </c:barChart>
      <c:catAx>
        <c:axId val="23474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4751488"/>
        <c:crosses val="autoZero"/>
        <c:auto val="1"/>
        <c:lblAlgn val="ctr"/>
        <c:lblOffset val="100"/>
        <c:noMultiLvlLbl val="1"/>
      </c:catAx>
      <c:valAx>
        <c:axId val="234751488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47499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945F-45D7-B740-286CF61932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945F-45D7-B740-286CF619326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945F-45D7-B740-286CF619326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7-945F-45D7-B740-286CF619326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9-945F-45D7-B740-286CF619326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B-945F-45D7-B740-286CF619326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D-945F-45D7-B740-286CF619326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F-945F-45D7-B740-286CF619326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1-945F-45D7-B740-286CF619326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3-945F-45D7-B740-286CF619326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5-945F-45D7-B740-286CF619326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7-945F-45D7-B740-286CF619326B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945F-45D7-B740-286CF619326B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'COMARCA MITJ DE MITJ'!$X$75:$X$85</c:f>
              <c:strCache>
                <c:ptCount val="11"/>
                <c:pt idx="0">
                  <c:v>Berguedà</c:v>
                </c:pt>
                <c:pt idx="1">
                  <c:v>Bages</c:v>
                </c:pt>
                <c:pt idx="2">
                  <c:v>Anoia</c:v>
                </c:pt>
                <c:pt idx="3">
                  <c:v>Osona</c:v>
                </c:pt>
                <c:pt idx="4">
                  <c:v>Alt Penedès</c:v>
                </c:pt>
                <c:pt idx="5">
                  <c:v>Vallès Oriental</c:v>
                </c:pt>
                <c:pt idx="6">
                  <c:v>Maresme</c:v>
                </c:pt>
                <c:pt idx="7">
                  <c:v>Baix Llobregat</c:v>
                </c:pt>
                <c:pt idx="8">
                  <c:v>Vallès Occidental</c:v>
                </c:pt>
                <c:pt idx="9">
                  <c:v>Garraf</c:v>
                </c:pt>
                <c:pt idx="10">
                  <c:v>Barcelonès</c:v>
                </c:pt>
              </c:strCache>
            </c:strRef>
          </c:cat>
          <c:val>
            <c:numRef>
              <c:f>'COMARCA MITJ DE MITJ'!$Y$75:$Y$85</c:f>
              <c:numCache>
                <c:formatCode>###0.00</c:formatCode>
                <c:ptCount val="11"/>
                <c:pt idx="0">
                  <c:v>315.70089473684214</c:v>
                </c:pt>
                <c:pt idx="1">
                  <c:v>189.49254534610995</c:v>
                </c:pt>
                <c:pt idx="2">
                  <c:v>187.78458690767971</c:v>
                </c:pt>
                <c:pt idx="3">
                  <c:v>170.2770571988018</c:v>
                </c:pt>
                <c:pt idx="4">
                  <c:v>146.96230185838624</c:v>
                </c:pt>
                <c:pt idx="5">
                  <c:v>142.1377069396938</c:v>
                </c:pt>
                <c:pt idx="6">
                  <c:v>129.47300186860852</c:v>
                </c:pt>
                <c:pt idx="7">
                  <c:v>128.95305945426682</c:v>
                </c:pt>
                <c:pt idx="8">
                  <c:v>126.28020734539506</c:v>
                </c:pt>
                <c:pt idx="9">
                  <c:v>112.48740849424004</c:v>
                </c:pt>
                <c:pt idx="10">
                  <c:v>65.364555102093135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45F-45D7-B740-286CF6193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4786816"/>
        <c:axId val="234788352"/>
      </c:barChart>
      <c:catAx>
        <c:axId val="23478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4788352"/>
        <c:crosses val="autoZero"/>
        <c:auto val="1"/>
        <c:lblAlgn val="ctr"/>
        <c:lblOffset val="100"/>
        <c:noMultiLvlLbl val="1"/>
      </c:catAx>
      <c:valAx>
        <c:axId val="2347883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347868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784D-4B0B-9947-B369842AD96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84D-4B0B-9947-B369842AD96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84D-4B0B-9947-B369842AD96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84D-4B0B-9947-B369842AD96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84D-4B0B-9947-B369842AD96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784D-4B0B-9947-B369842AD96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84D-4B0B-9947-B369842AD96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84D-4B0B-9947-B369842AD96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784D-4B0B-9947-B369842AD96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784D-4B0B-9947-B369842AD96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784D-4B0B-9947-B369842AD96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784D-4B0B-9947-B369842AD96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784D-4B0B-9947-B369842AD966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'COMARCA MITJ DE MITJ'!$X$93:$X$103</c:f>
              <c:strCache>
                <c:ptCount val="11"/>
                <c:pt idx="0">
                  <c:v>Berguedà</c:v>
                </c:pt>
                <c:pt idx="1">
                  <c:v>Alt Penedès</c:v>
                </c:pt>
                <c:pt idx="2">
                  <c:v>Bages</c:v>
                </c:pt>
                <c:pt idx="3">
                  <c:v>Maresme</c:v>
                </c:pt>
                <c:pt idx="4">
                  <c:v>Vallès Occidental</c:v>
                </c:pt>
                <c:pt idx="5">
                  <c:v>Osona</c:v>
                </c:pt>
                <c:pt idx="6">
                  <c:v>Baix Llobregat</c:v>
                </c:pt>
                <c:pt idx="7">
                  <c:v>Anoia</c:v>
                </c:pt>
                <c:pt idx="8">
                  <c:v>Garraf</c:v>
                </c:pt>
                <c:pt idx="9">
                  <c:v>Barcelonès</c:v>
                </c:pt>
                <c:pt idx="10">
                  <c:v>Vallès Oriental</c:v>
                </c:pt>
              </c:strCache>
            </c:strRef>
          </c:cat>
          <c:val>
            <c:numRef>
              <c:f>'COMARCA MITJ DE MITJ'!$Y$93:$Y$103</c:f>
              <c:numCache>
                <c:formatCode>###0.00</c:formatCode>
                <c:ptCount val="11"/>
                <c:pt idx="0">
                  <c:v>114.84089011553269</c:v>
                </c:pt>
                <c:pt idx="1">
                  <c:v>103.81414838861446</c:v>
                </c:pt>
                <c:pt idx="2">
                  <c:v>103.08699439732541</c:v>
                </c:pt>
                <c:pt idx="3">
                  <c:v>102.40451741203385</c:v>
                </c:pt>
                <c:pt idx="4">
                  <c:v>102.04547575864812</c:v>
                </c:pt>
                <c:pt idx="5">
                  <c:v>101.13811280262456</c:v>
                </c:pt>
                <c:pt idx="6">
                  <c:v>100.35374747957422</c:v>
                </c:pt>
                <c:pt idx="7">
                  <c:v>100.18883910334966</c:v>
                </c:pt>
                <c:pt idx="8">
                  <c:v>94.8763563822544</c:v>
                </c:pt>
                <c:pt idx="9">
                  <c:v>93.240514383411281</c:v>
                </c:pt>
                <c:pt idx="10">
                  <c:v>92.385783820389761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84D-4B0B-9947-B369842A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4831872"/>
        <c:axId val="234833408"/>
      </c:barChart>
      <c:catAx>
        <c:axId val="23483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4833408"/>
        <c:crosses val="autoZero"/>
        <c:auto val="1"/>
        <c:lblAlgn val="ctr"/>
        <c:lblOffset val="100"/>
        <c:noMultiLvlLbl val="1"/>
      </c:catAx>
      <c:valAx>
        <c:axId val="234833408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48318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7BC-488D-AA26-47E30E7D8B7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7BC-488D-AA26-47E30E7D8B7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7BC-488D-AA26-47E30E7D8B7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7BC-488D-AA26-47E30E7D8B7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7BC-488D-AA26-47E30E7D8B7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7BC-488D-AA26-47E30E7D8B7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7BC-488D-AA26-47E30E7D8B7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7BC-488D-AA26-47E30E7D8B7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7BC-488D-AA26-47E30E7D8B7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7BC-488D-AA26-47E30E7D8B7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D-E7BC-488D-AA26-47E30E7D8B7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F-E7BC-488D-AA26-47E30E7D8B7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7BC-488D-AA26-47E30E7D8B74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'COMARCA MITJ DE MITJ'!$X$111:$X$121</c:f>
              <c:strCache>
                <c:ptCount val="11"/>
                <c:pt idx="0">
                  <c:v>Berguedà</c:v>
                </c:pt>
                <c:pt idx="1">
                  <c:v>Bages</c:v>
                </c:pt>
                <c:pt idx="2">
                  <c:v>Alt Penedès</c:v>
                </c:pt>
                <c:pt idx="3">
                  <c:v>Vallès Occidental</c:v>
                </c:pt>
                <c:pt idx="4">
                  <c:v>Osona</c:v>
                </c:pt>
                <c:pt idx="5">
                  <c:v>Anoia</c:v>
                </c:pt>
                <c:pt idx="6">
                  <c:v>Baix Llobregat</c:v>
                </c:pt>
                <c:pt idx="7">
                  <c:v>Maresme</c:v>
                </c:pt>
                <c:pt idx="8">
                  <c:v>Garraf</c:v>
                </c:pt>
                <c:pt idx="9">
                  <c:v>Vallès Oriental</c:v>
                </c:pt>
                <c:pt idx="10">
                  <c:v>Barcelonès</c:v>
                </c:pt>
              </c:strCache>
            </c:strRef>
          </c:cat>
          <c:val>
            <c:numRef>
              <c:f>'COMARCA MITJ DE MITJ'!$Y$111:$Y$121</c:f>
              <c:numCache>
                <c:formatCode>###0.00</c:formatCode>
                <c:ptCount val="11"/>
                <c:pt idx="0">
                  <c:v>101.72294017971754</c:v>
                </c:pt>
                <c:pt idx="1">
                  <c:v>100.3672879499487</c:v>
                </c:pt>
                <c:pt idx="2">
                  <c:v>97.680106516113881</c:v>
                </c:pt>
                <c:pt idx="3">
                  <c:v>96.530391610634354</c:v>
                </c:pt>
                <c:pt idx="4">
                  <c:v>96.253637589636497</c:v>
                </c:pt>
                <c:pt idx="5">
                  <c:v>95.45537683823531</c:v>
                </c:pt>
                <c:pt idx="6">
                  <c:v>94.692139173189219</c:v>
                </c:pt>
                <c:pt idx="7">
                  <c:v>94.428084778201821</c:v>
                </c:pt>
                <c:pt idx="8">
                  <c:v>92.318436027669605</c:v>
                </c:pt>
                <c:pt idx="9">
                  <c:v>87.427263630311487</c:v>
                </c:pt>
                <c:pt idx="10">
                  <c:v>85.078750654956764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7BC-488D-AA26-47E30E7D8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5340160"/>
        <c:axId val="235341696"/>
      </c:barChart>
      <c:catAx>
        <c:axId val="23534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5341696"/>
        <c:crosses val="autoZero"/>
        <c:auto val="1"/>
        <c:lblAlgn val="ctr"/>
        <c:lblOffset val="100"/>
        <c:noMultiLvlLbl val="1"/>
      </c:catAx>
      <c:valAx>
        <c:axId val="235341696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53401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FFFD-4CC1-8326-5C1ADBC41E5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FFFD-4CC1-8326-5C1ADBC41E5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FFD-4CC1-8326-5C1ADBC41E5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FFD-4CC1-8326-5C1ADBC41E5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FFFD-4CC1-8326-5C1ADBC41E5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FFFD-4CC1-8326-5C1ADBC41E5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FFFD-4CC1-8326-5C1ADBC41E55}"/>
              </c:ext>
            </c:extLst>
          </c:dPt>
          <c:dPt>
            <c:idx val="7"/>
            <c:invertIfNegative val="0"/>
            <c:bubble3D val="0"/>
            <c:spPr>
              <a:noFill/>
              <a:ln w="1905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FFD-4CC1-8326-5C1ADBC41E5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FFFD-4CC1-8326-5C1ADBC41E5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FFFD-4CC1-8326-5C1ADBC41E5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5-FFFD-4CC1-8326-5C1ADBC41E5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7-FFFD-4CC1-8326-5C1ADBC41E5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FFFD-4CC1-8326-5C1ADBC41E55}"/>
              </c:ext>
            </c:extLst>
          </c:dPt>
          <c:dLbls>
            <c:dLbl>
              <c:idx val="7"/>
              <c:numFmt formatCode="#,##0.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FFFD-4CC1-8326-5C1ADBC41E5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COMARCA!$B$21:$B$32</c:f>
              <c:strCache>
                <c:ptCount val="12"/>
                <c:pt idx="0">
                  <c:v>Osona</c:v>
                </c:pt>
                <c:pt idx="1">
                  <c:v>Berguedà</c:v>
                </c:pt>
                <c:pt idx="2">
                  <c:v>Baix Llobregat</c:v>
                </c:pt>
                <c:pt idx="3">
                  <c:v>Alt Penedès</c:v>
                </c:pt>
                <c:pt idx="4">
                  <c:v>Bages</c:v>
                </c:pt>
                <c:pt idx="5">
                  <c:v>Vallès Occidental</c:v>
                </c:pt>
                <c:pt idx="6">
                  <c:v>Vallès Oriental</c:v>
                </c:pt>
                <c:pt idx="7">
                  <c:v>Demarcació BCN</c:v>
                </c:pt>
                <c:pt idx="8">
                  <c:v>Barcelonès</c:v>
                </c:pt>
                <c:pt idx="9">
                  <c:v>Maresme</c:v>
                </c:pt>
                <c:pt idx="10">
                  <c:v>Garraf</c:v>
                </c:pt>
                <c:pt idx="11">
                  <c:v>Anoia</c:v>
                </c:pt>
              </c:strCache>
            </c:strRef>
          </c:cat>
          <c:val>
            <c:numRef>
              <c:f>COMARCA!$C$21:$C$32</c:f>
              <c:numCache>
                <c:formatCode>###0.00</c:formatCode>
                <c:ptCount val="12"/>
                <c:pt idx="0">
                  <c:v>116.99998434297716</c:v>
                </c:pt>
                <c:pt idx="1">
                  <c:v>111.65673366070686</c:v>
                </c:pt>
                <c:pt idx="2">
                  <c:v>109.2576371956346</c:v>
                </c:pt>
                <c:pt idx="3">
                  <c:v>104.91971577234912</c:v>
                </c:pt>
                <c:pt idx="4">
                  <c:v>103.1062695906584</c:v>
                </c:pt>
                <c:pt idx="5">
                  <c:v>101.05744932179077</c:v>
                </c:pt>
                <c:pt idx="6">
                  <c:v>100.11651854942248</c:v>
                </c:pt>
                <c:pt idx="7">
                  <c:v>100</c:v>
                </c:pt>
                <c:pt idx="8">
                  <c:v>93.557377513043647</c:v>
                </c:pt>
                <c:pt idx="9">
                  <c:v>92.612151920145621</c:v>
                </c:pt>
                <c:pt idx="10">
                  <c:v>88.945737778653879</c:v>
                </c:pt>
                <c:pt idx="11">
                  <c:v>83.867463773008069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FFD-4CC1-8326-5C1ADBC41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5646336"/>
        <c:axId val="235648128"/>
      </c:barChart>
      <c:catAx>
        <c:axId val="23564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5648128"/>
        <c:crosses val="autoZero"/>
        <c:auto val="1"/>
        <c:lblAlgn val="ctr"/>
        <c:lblOffset val="100"/>
        <c:noMultiLvlLbl val="1"/>
      </c:catAx>
      <c:valAx>
        <c:axId val="235648128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5646336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86A-4EF1-9337-33C7AA6A2D2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86A-4EF1-9337-33C7AA6A2D2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86A-4EF1-9337-33C7AA6A2D2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86A-4EF1-9337-33C7AA6A2D2D}"/>
              </c:ext>
            </c:extLst>
          </c:dPt>
          <c:dPt>
            <c:idx val="4"/>
            <c:invertIfNegative val="0"/>
            <c:bubble3D val="0"/>
            <c:spPr>
              <a:noFill/>
              <a:ln w="1905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86A-4EF1-9337-33C7AA6A2D2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B86A-4EF1-9337-33C7AA6A2D2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B86A-4EF1-9337-33C7AA6A2D2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86A-4EF1-9337-33C7AA6A2D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B86A-4EF1-9337-33C7AA6A2D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B86A-4EF1-9337-33C7AA6A2D2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5-B86A-4EF1-9337-33C7AA6A2D2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7-B86A-4EF1-9337-33C7AA6A2D2D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B86A-4EF1-9337-33C7AA6A2D2D}"/>
              </c:ext>
            </c:extLst>
          </c:dPt>
          <c:dLbls>
            <c:dLbl>
              <c:idx val="4"/>
              <c:numFmt formatCode="#,##0.0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B86A-4EF1-9337-33C7AA6A2D2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COMARCA!$B$36:$B$47</c:f>
              <c:strCache>
                <c:ptCount val="12"/>
                <c:pt idx="0">
                  <c:v>Garraf</c:v>
                </c:pt>
                <c:pt idx="1">
                  <c:v>Vallès Occidental</c:v>
                </c:pt>
                <c:pt idx="2">
                  <c:v>Baix Llobregat</c:v>
                </c:pt>
                <c:pt idx="3">
                  <c:v>Maresme</c:v>
                </c:pt>
                <c:pt idx="4">
                  <c:v>Demarcació BCN</c:v>
                </c:pt>
                <c:pt idx="5">
                  <c:v>Vallès Oriental</c:v>
                </c:pt>
                <c:pt idx="6">
                  <c:v>Alt Penedès</c:v>
                </c:pt>
                <c:pt idx="7">
                  <c:v>Bages</c:v>
                </c:pt>
                <c:pt idx="8">
                  <c:v>Osona</c:v>
                </c:pt>
                <c:pt idx="9">
                  <c:v>Anoia</c:v>
                </c:pt>
                <c:pt idx="10">
                  <c:v>Barcelonès</c:v>
                </c:pt>
                <c:pt idx="11">
                  <c:v>Berguedà</c:v>
                </c:pt>
              </c:strCache>
            </c:strRef>
          </c:cat>
          <c:val>
            <c:numRef>
              <c:f>COMARCA!$C$36:$C$47</c:f>
              <c:numCache>
                <c:formatCode>###0.00</c:formatCode>
                <c:ptCount val="12"/>
                <c:pt idx="0">
                  <c:v>108.71096605292998</c:v>
                </c:pt>
                <c:pt idx="1">
                  <c:v>106.6664294527362</c:v>
                </c:pt>
                <c:pt idx="2">
                  <c:v>105.62242985562368</c:v>
                </c:pt>
                <c:pt idx="3">
                  <c:v>103.24515505628783</c:v>
                </c:pt>
                <c:pt idx="4">
                  <c:v>100</c:v>
                </c:pt>
                <c:pt idx="5">
                  <c:v>99.923527790964386</c:v>
                </c:pt>
                <c:pt idx="6">
                  <c:v>96.487595015386475</c:v>
                </c:pt>
                <c:pt idx="7">
                  <c:v>94.128872277378932</c:v>
                </c:pt>
                <c:pt idx="8">
                  <c:v>91.503673619841251</c:v>
                </c:pt>
                <c:pt idx="9">
                  <c:v>90.019358853790209</c:v>
                </c:pt>
                <c:pt idx="10">
                  <c:v>86.324722662059699</c:v>
                </c:pt>
                <c:pt idx="11">
                  <c:v>82.46733796962296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86A-4EF1-9337-33C7AA6A2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5978752"/>
        <c:axId val="235980288"/>
      </c:barChart>
      <c:catAx>
        <c:axId val="23597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5980288"/>
        <c:crosses val="autoZero"/>
        <c:auto val="1"/>
        <c:lblAlgn val="ctr"/>
        <c:lblOffset val="100"/>
        <c:noMultiLvlLbl val="1"/>
      </c:catAx>
      <c:valAx>
        <c:axId val="235980288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5978752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E78C-480C-9B5B-80ED249827B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E78C-480C-9B5B-80ED249827B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E78C-480C-9B5B-80ED249827B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7-E78C-480C-9B5B-80ED249827B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9-E78C-480C-9B5B-80ED249827B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E78C-480C-9B5B-80ED249827B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E78C-480C-9B5B-80ED249827B9}"/>
              </c:ext>
            </c:extLst>
          </c:dPt>
          <c:dPt>
            <c:idx val="7"/>
            <c:invertIfNegative val="0"/>
            <c:bubble3D val="0"/>
            <c:spPr>
              <a:noFill/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E78C-480C-9B5B-80ED249827B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E78C-480C-9B5B-80ED249827B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E78C-480C-9B5B-80ED249827B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E78C-480C-9B5B-80ED249827B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7-E78C-480C-9B5B-80ED249827B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E78C-480C-9B5B-80ED249827B9}"/>
              </c:ext>
            </c:extLst>
          </c:dPt>
          <c:dLbls>
            <c:dLbl>
              <c:idx val="7"/>
              <c:numFmt formatCode="#,##0.0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E78C-480C-9B5B-80ED249827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COMARCA!$B$51:$B$62</c:f>
              <c:strCache>
                <c:ptCount val="12"/>
                <c:pt idx="0">
                  <c:v>Berguedà</c:v>
                </c:pt>
                <c:pt idx="1">
                  <c:v>Bages</c:v>
                </c:pt>
                <c:pt idx="2">
                  <c:v>Anoia</c:v>
                </c:pt>
                <c:pt idx="3">
                  <c:v>Osona</c:v>
                </c:pt>
                <c:pt idx="4">
                  <c:v>Alt Penedès</c:v>
                </c:pt>
                <c:pt idx="5">
                  <c:v>Vallès Occidental</c:v>
                </c:pt>
                <c:pt idx="6">
                  <c:v>Vallès Oriental</c:v>
                </c:pt>
                <c:pt idx="7">
                  <c:v>Demarcació BCN</c:v>
                </c:pt>
                <c:pt idx="8">
                  <c:v>Garraf</c:v>
                </c:pt>
                <c:pt idx="9">
                  <c:v>Maresme</c:v>
                </c:pt>
                <c:pt idx="10">
                  <c:v>Baix Llobregat</c:v>
                </c:pt>
                <c:pt idx="11">
                  <c:v>Barcelonès</c:v>
                </c:pt>
              </c:strCache>
            </c:strRef>
          </c:cat>
          <c:val>
            <c:numRef>
              <c:f>COMARCA!$C$51:$C$62</c:f>
              <c:numCache>
                <c:formatCode>###0.00</c:formatCode>
                <c:ptCount val="12"/>
                <c:pt idx="0">
                  <c:v>142.50302559897776</c:v>
                </c:pt>
                <c:pt idx="1">
                  <c:v>142.09758698281217</c:v>
                </c:pt>
                <c:pt idx="2">
                  <c:v>124.27194914051147</c:v>
                </c:pt>
                <c:pt idx="3">
                  <c:v>123.27245380018419</c:v>
                </c:pt>
                <c:pt idx="4">
                  <c:v>120.52724480085001</c:v>
                </c:pt>
                <c:pt idx="5">
                  <c:v>104.59058709454989</c:v>
                </c:pt>
                <c:pt idx="6">
                  <c:v>101.49096497353413</c:v>
                </c:pt>
                <c:pt idx="7">
                  <c:v>100</c:v>
                </c:pt>
                <c:pt idx="8">
                  <c:v>98.529317678120364</c:v>
                </c:pt>
                <c:pt idx="9">
                  <c:v>94.596528353248388</c:v>
                </c:pt>
                <c:pt idx="10">
                  <c:v>92.228901959134049</c:v>
                </c:pt>
                <c:pt idx="11">
                  <c:v>87.939595235819667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78C-480C-9B5B-80ED2498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6212608"/>
        <c:axId val="236214144"/>
      </c:barChart>
      <c:catAx>
        <c:axId val="23621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6214144"/>
        <c:crosses val="autoZero"/>
        <c:auto val="1"/>
        <c:lblAlgn val="ctr"/>
        <c:lblOffset val="100"/>
        <c:noMultiLvlLbl val="1"/>
      </c:catAx>
      <c:valAx>
        <c:axId val="236214144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6212608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0E3-4370-97E6-04B04A39DC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0E3-4370-97E6-04B04A39DC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0E3-4370-97E6-04B04A39DC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0E3-4370-97E6-04B04A39DC89}"/>
              </c:ext>
            </c:extLst>
          </c:dPt>
          <c:dPt>
            <c:idx val="4"/>
            <c:invertIfNegative val="0"/>
            <c:bubble3D val="0"/>
            <c:spPr>
              <a:noFill/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0E3-4370-97E6-04B04A39DC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D0E3-4370-97E6-04B04A39DC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D0E3-4370-97E6-04B04A39DC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D0E3-4370-97E6-04B04A39DC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D0E3-4370-97E6-04B04A39DC8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D0E3-4370-97E6-04B04A39DC8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5-D0E3-4370-97E6-04B04A39DC8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7-D0E3-4370-97E6-04B04A39DC8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D0E3-4370-97E6-04B04A39DC89}"/>
              </c:ext>
            </c:extLst>
          </c:dPt>
          <c:dLbls>
            <c:dLbl>
              <c:idx val="4"/>
              <c:numFmt formatCode="#,##0.0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D0E3-4370-97E6-04B04A39DC8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COMARCA!$B$66:$B$77</c:f>
              <c:strCache>
                <c:ptCount val="12"/>
                <c:pt idx="0">
                  <c:v>Baix Llobregat</c:v>
                </c:pt>
                <c:pt idx="1">
                  <c:v>Maresme</c:v>
                </c:pt>
                <c:pt idx="2">
                  <c:v>Vallès Oriental</c:v>
                </c:pt>
                <c:pt idx="3">
                  <c:v>Vallès Occidental</c:v>
                </c:pt>
                <c:pt idx="4">
                  <c:v>Demarcació BCN</c:v>
                </c:pt>
                <c:pt idx="5">
                  <c:v>Alt Penedès</c:v>
                </c:pt>
                <c:pt idx="6">
                  <c:v>Bages</c:v>
                </c:pt>
                <c:pt idx="7">
                  <c:v>Anoia</c:v>
                </c:pt>
                <c:pt idx="8">
                  <c:v>Garraf</c:v>
                </c:pt>
                <c:pt idx="9">
                  <c:v>Barcelonès</c:v>
                </c:pt>
                <c:pt idx="10">
                  <c:v>Osona</c:v>
                </c:pt>
                <c:pt idx="11">
                  <c:v>Berguedà</c:v>
                </c:pt>
              </c:strCache>
            </c:strRef>
          </c:cat>
          <c:val>
            <c:numRef>
              <c:f>COMARCA!$C$66:$C$77</c:f>
              <c:numCache>
                <c:formatCode>###0.00</c:formatCode>
                <c:ptCount val="12"/>
                <c:pt idx="0">
                  <c:v>108.78455806529232</c:v>
                </c:pt>
                <c:pt idx="1">
                  <c:v>106.43516965295227</c:v>
                </c:pt>
                <c:pt idx="2">
                  <c:v>106.37972551681875</c:v>
                </c:pt>
                <c:pt idx="3">
                  <c:v>100.64224054554009</c:v>
                </c:pt>
                <c:pt idx="4">
                  <c:v>100</c:v>
                </c:pt>
                <c:pt idx="5">
                  <c:v>98.601285993604733</c:v>
                </c:pt>
                <c:pt idx="6">
                  <c:v>94.849770641620481</c:v>
                </c:pt>
                <c:pt idx="7">
                  <c:v>94.544110664929875</c:v>
                </c:pt>
                <c:pt idx="8">
                  <c:v>92.665353225604719</c:v>
                </c:pt>
                <c:pt idx="9">
                  <c:v>90.455576309086283</c:v>
                </c:pt>
                <c:pt idx="10">
                  <c:v>87.053663362588907</c:v>
                </c:pt>
                <c:pt idx="11">
                  <c:v>87.00968984124512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0E3-4370-97E6-04B04A39D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6749568"/>
        <c:axId val="236751104"/>
      </c:barChart>
      <c:catAx>
        <c:axId val="23674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6751104"/>
        <c:crosses val="autoZero"/>
        <c:auto val="1"/>
        <c:lblAlgn val="ctr"/>
        <c:lblOffset val="100"/>
        <c:noMultiLvlLbl val="1"/>
      </c:catAx>
      <c:valAx>
        <c:axId val="236751104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6749568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C769-46A1-9F56-759FFC7F4B7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C769-46A1-9F56-759FFC7F4B7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C769-46A1-9F56-759FFC7F4B7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7-C769-46A1-9F56-759FFC7F4B7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9-C769-46A1-9F56-759FFC7F4B7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B-C769-46A1-9F56-759FFC7F4B7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D-C769-46A1-9F56-759FFC7F4B7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C769-46A1-9F56-759FFC7F4B7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769-46A1-9F56-759FFC7F4B70}"/>
              </c:ext>
            </c:extLst>
          </c:dPt>
          <c:dPt>
            <c:idx val="9"/>
            <c:invertIfNegative val="0"/>
            <c:bubble3D val="0"/>
            <c:spPr>
              <a:noFill/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769-46A1-9F56-759FFC7F4B7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C769-46A1-9F56-759FFC7F4B7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7-C769-46A1-9F56-759FFC7F4B70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C769-46A1-9F56-759FFC7F4B70}"/>
              </c:ext>
            </c:extLst>
          </c:dPt>
          <c:dLbls>
            <c:dLbl>
              <c:idx val="9"/>
              <c:numFmt formatCode="#,##0.0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C769-46A1-9F56-759FFC7F4B7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COMARCA!$B$81:$B$92</c:f>
              <c:strCache>
                <c:ptCount val="12"/>
                <c:pt idx="0">
                  <c:v>Berguedà</c:v>
                </c:pt>
                <c:pt idx="1">
                  <c:v>Anoia</c:v>
                </c:pt>
                <c:pt idx="2">
                  <c:v>Bages</c:v>
                </c:pt>
                <c:pt idx="3">
                  <c:v>Vallès Oriental</c:v>
                </c:pt>
                <c:pt idx="4">
                  <c:v>Alt Penedès</c:v>
                </c:pt>
                <c:pt idx="5">
                  <c:v>Baix Llobregat</c:v>
                </c:pt>
                <c:pt idx="6">
                  <c:v>Vallès Occidental</c:v>
                </c:pt>
                <c:pt idx="7">
                  <c:v>Maresme</c:v>
                </c:pt>
                <c:pt idx="8">
                  <c:v>Garraf</c:v>
                </c:pt>
                <c:pt idx="9">
                  <c:v>Demarcació BCN</c:v>
                </c:pt>
                <c:pt idx="10">
                  <c:v>Osona</c:v>
                </c:pt>
                <c:pt idx="11">
                  <c:v>Barcelonès</c:v>
                </c:pt>
              </c:strCache>
            </c:strRef>
          </c:cat>
          <c:val>
            <c:numRef>
              <c:f>COMARCA!$C$81:$C$92</c:f>
              <c:numCache>
                <c:formatCode>###0.00</c:formatCode>
                <c:ptCount val="12"/>
                <c:pt idx="0">
                  <c:v>177.46493702499907</c:v>
                </c:pt>
                <c:pt idx="1">
                  <c:v>144.5584913795314</c:v>
                </c:pt>
                <c:pt idx="2">
                  <c:v>124.13208932641489</c:v>
                </c:pt>
                <c:pt idx="3">
                  <c:v>116.80992487428809</c:v>
                </c:pt>
                <c:pt idx="4">
                  <c:v>115.65213399139313</c:v>
                </c:pt>
                <c:pt idx="5">
                  <c:v>113.93563816691869</c:v>
                </c:pt>
                <c:pt idx="6">
                  <c:v>112.48023550518211</c:v>
                </c:pt>
                <c:pt idx="7">
                  <c:v>108.88932087823468</c:v>
                </c:pt>
                <c:pt idx="8">
                  <c:v>107.57005042278658</c:v>
                </c:pt>
                <c:pt idx="9">
                  <c:v>100</c:v>
                </c:pt>
                <c:pt idx="10">
                  <c:v>97.669765652662264</c:v>
                </c:pt>
                <c:pt idx="11">
                  <c:v>60.435550400534893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769-46A1-9F56-759FFC7F4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6795008"/>
        <c:axId val="236796544"/>
      </c:barChart>
      <c:catAx>
        <c:axId val="23679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6796544"/>
        <c:crosses val="autoZero"/>
        <c:auto val="1"/>
        <c:lblAlgn val="ctr"/>
        <c:lblOffset val="100"/>
        <c:noMultiLvlLbl val="1"/>
      </c:catAx>
      <c:valAx>
        <c:axId val="2367965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36795008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AD6F-4C2B-BB93-06458374E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D6F-4C2B-BB93-06458374E8D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D6F-4C2B-BB93-06458374E8D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D6F-4C2B-BB93-06458374E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D6F-4C2B-BB93-06458374E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D6F-4C2B-BB93-06458374E8D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AD6F-4C2B-BB93-06458374E8D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AD6F-4C2B-BB93-06458374E8D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AD6F-4C2B-BB93-06458374E8D5}"/>
              </c:ext>
            </c:extLst>
          </c:dPt>
          <c:dPt>
            <c:idx val="9"/>
            <c:invertIfNegative val="0"/>
            <c:bubble3D val="0"/>
            <c:spPr>
              <a:noFill/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D6F-4C2B-BB93-06458374E8D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AD6F-4C2B-BB93-06458374E8D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AD6F-4C2B-BB93-06458374E8D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AD6F-4C2B-BB93-06458374E8D5}"/>
              </c:ext>
            </c:extLst>
          </c:dPt>
          <c:dLbls>
            <c:dLbl>
              <c:idx val="9"/>
              <c:numFmt formatCode="#,##0.0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AD6F-4C2B-BB93-06458374E8D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COMARCA!$B$96:$B$107</c:f>
              <c:strCache>
                <c:ptCount val="12"/>
                <c:pt idx="0">
                  <c:v>Berguedà</c:v>
                </c:pt>
                <c:pt idx="1">
                  <c:v>Alt Penedès</c:v>
                </c:pt>
                <c:pt idx="2">
                  <c:v>Bages</c:v>
                </c:pt>
                <c:pt idx="3">
                  <c:v>Maresme</c:v>
                </c:pt>
                <c:pt idx="4">
                  <c:v>Vallès Occidental</c:v>
                </c:pt>
                <c:pt idx="5">
                  <c:v>Osona</c:v>
                </c:pt>
                <c:pt idx="6">
                  <c:v>Baix Llobregat</c:v>
                </c:pt>
                <c:pt idx="7">
                  <c:v>Vallès Oriental</c:v>
                </c:pt>
                <c:pt idx="8">
                  <c:v>Anoia</c:v>
                </c:pt>
                <c:pt idx="9">
                  <c:v>Demarcació BCN</c:v>
                </c:pt>
                <c:pt idx="10">
                  <c:v>Garraf</c:v>
                </c:pt>
                <c:pt idx="11">
                  <c:v>Barcelonès</c:v>
                </c:pt>
              </c:strCache>
            </c:strRef>
          </c:cat>
          <c:val>
            <c:numRef>
              <c:f>COMARCA!$C$96:$C$107</c:f>
              <c:numCache>
                <c:formatCode>###0.00</c:formatCode>
                <c:ptCount val="12"/>
                <c:pt idx="0">
                  <c:v>114.84129215753313</c:v>
                </c:pt>
                <c:pt idx="1">
                  <c:v>103.81289493786426</c:v>
                </c:pt>
                <c:pt idx="2">
                  <c:v>103.08771561994993</c:v>
                </c:pt>
                <c:pt idx="3">
                  <c:v>102.40771655847291</c:v>
                </c:pt>
                <c:pt idx="4">
                  <c:v>102.04683002146174</c:v>
                </c:pt>
                <c:pt idx="5">
                  <c:v>101.13655831246263</c:v>
                </c:pt>
                <c:pt idx="6">
                  <c:v>100.35485581207534</c:v>
                </c:pt>
                <c:pt idx="7">
                  <c:v>100.27718733050439</c:v>
                </c:pt>
                <c:pt idx="8">
                  <c:v>100.19391480868171</c:v>
                </c:pt>
                <c:pt idx="9">
                  <c:v>100</c:v>
                </c:pt>
                <c:pt idx="10">
                  <c:v>94.875996319017119</c:v>
                </c:pt>
                <c:pt idx="11">
                  <c:v>93.238003365639116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D6F-4C2B-BB93-06458374E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7241856"/>
        <c:axId val="237243392"/>
      </c:barChart>
      <c:catAx>
        <c:axId val="23724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7243392"/>
        <c:crosses val="autoZero"/>
        <c:auto val="1"/>
        <c:lblAlgn val="ctr"/>
        <c:lblOffset val="100"/>
        <c:noMultiLvlLbl val="1"/>
      </c:catAx>
      <c:valAx>
        <c:axId val="237243392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7241856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dispersió!$O$3:$O$318</c:f>
              <c:numCache>
                <c:formatCode>0.00</c:formatCode>
                <c:ptCount val="316"/>
                <c:pt idx="0">
                  <c:v>82.467184106952601</c:v>
                </c:pt>
                <c:pt idx="1">
                  <c:v>94.128405289618442</c:v>
                </c:pt>
                <c:pt idx="2">
                  <c:v>118.1494678331333</c:v>
                </c:pt>
                <c:pt idx="3">
                  <c:v>90.018872402490047</c:v>
                </c:pt>
                <c:pt idx="4">
                  <c:v>90.018872402490047</c:v>
                </c:pt>
                <c:pt idx="5">
                  <c:v>82.467184106952601</c:v>
                </c:pt>
                <c:pt idx="6">
                  <c:v>176.64515847669085</c:v>
                </c:pt>
                <c:pt idx="7">
                  <c:v>82.467184106952601</c:v>
                </c:pt>
                <c:pt idx="8">
                  <c:v>82.467184106952601</c:v>
                </c:pt>
                <c:pt idx="9">
                  <c:v>82.467184106952601</c:v>
                </c:pt>
                <c:pt idx="10">
                  <c:v>82.467184106952601</c:v>
                </c:pt>
                <c:pt idx="11">
                  <c:v>91.503234013688242</c:v>
                </c:pt>
                <c:pt idx="12">
                  <c:v>82.467184106952601</c:v>
                </c:pt>
                <c:pt idx="13">
                  <c:v>82.467184106952601</c:v>
                </c:pt>
                <c:pt idx="14">
                  <c:v>101.85247971533677</c:v>
                </c:pt>
                <c:pt idx="15">
                  <c:v>90.018872402490047</c:v>
                </c:pt>
                <c:pt idx="16">
                  <c:v>91.503234013688242</c:v>
                </c:pt>
                <c:pt idx="17">
                  <c:v>82.467184106952601</c:v>
                </c:pt>
                <c:pt idx="18">
                  <c:v>149.45230077061245</c:v>
                </c:pt>
                <c:pt idx="19">
                  <c:v>91.503234013688242</c:v>
                </c:pt>
                <c:pt idx="20">
                  <c:v>178.81349073306535</c:v>
                </c:pt>
                <c:pt idx="21">
                  <c:v>164.90659612513616</c:v>
                </c:pt>
                <c:pt idx="22">
                  <c:v>96.48720498116549</c:v>
                </c:pt>
                <c:pt idx="23">
                  <c:v>94.128405289618442</c:v>
                </c:pt>
                <c:pt idx="24">
                  <c:v>94.128405289618442</c:v>
                </c:pt>
                <c:pt idx="25">
                  <c:v>115.80372657396452</c:v>
                </c:pt>
                <c:pt idx="26">
                  <c:v>82.467184106952601</c:v>
                </c:pt>
                <c:pt idx="27">
                  <c:v>145.65279129410169</c:v>
                </c:pt>
                <c:pt idx="28">
                  <c:v>82.467184106952601</c:v>
                </c:pt>
                <c:pt idx="29">
                  <c:v>143.11978497642784</c:v>
                </c:pt>
                <c:pt idx="30">
                  <c:v>157.41599378493333</c:v>
                </c:pt>
                <c:pt idx="31">
                  <c:v>96.185247681630685</c:v>
                </c:pt>
                <c:pt idx="32">
                  <c:v>173.5355728999356</c:v>
                </c:pt>
                <c:pt idx="33">
                  <c:v>146.60882869804863</c:v>
                </c:pt>
                <c:pt idx="34">
                  <c:v>100.5022000829581</c:v>
                </c:pt>
                <c:pt idx="35">
                  <c:v>90.018872402490047</c:v>
                </c:pt>
                <c:pt idx="36">
                  <c:v>91.503234013688242</c:v>
                </c:pt>
                <c:pt idx="37">
                  <c:v>166.93201557370415</c:v>
                </c:pt>
                <c:pt idx="38">
                  <c:v>114.56186355440458</c:v>
                </c:pt>
                <c:pt idx="39">
                  <c:v>94.128405289618442</c:v>
                </c:pt>
                <c:pt idx="40">
                  <c:v>104.74030403859916</c:v>
                </c:pt>
                <c:pt idx="41">
                  <c:v>99.923087961727575</c:v>
                </c:pt>
                <c:pt idx="42">
                  <c:v>143.26269778423432</c:v>
                </c:pt>
                <c:pt idx="43">
                  <c:v>113.00953477995465</c:v>
                </c:pt>
                <c:pt idx="44">
                  <c:v>82.467184106952601</c:v>
                </c:pt>
                <c:pt idx="45">
                  <c:v>101.13298764844886</c:v>
                </c:pt>
                <c:pt idx="46">
                  <c:v>90.018872402490047</c:v>
                </c:pt>
                <c:pt idx="47">
                  <c:v>128.68559138797121</c:v>
                </c:pt>
                <c:pt idx="48">
                  <c:v>94.128405289618442</c:v>
                </c:pt>
                <c:pt idx="49">
                  <c:v>144.67211375087774</c:v>
                </c:pt>
                <c:pt idx="50">
                  <c:v>91.503234013688242</c:v>
                </c:pt>
                <c:pt idx="51">
                  <c:v>82.467184106952601</c:v>
                </c:pt>
                <c:pt idx="52">
                  <c:v>90.018872402490047</c:v>
                </c:pt>
                <c:pt idx="53">
                  <c:v>137.62503391766063</c:v>
                </c:pt>
                <c:pt idx="54">
                  <c:v>91.503234013688242</c:v>
                </c:pt>
                <c:pt idx="55">
                  <c:v>106.6659388797985</c:v>
                </c:pt>
                <c:pt idx="56">
                  <c:v>92.701131987865296</c:v>
                </c:pt>
                <c:pt idx="57">
                  <c:v>115.9663514931926</c:v>
                </c:pt>
                <c:pt idx="58">
                  <c:v>82.467184106952601</c:v>
                </c:pt>
                <c:pt idx="59">
                  <c:v>115.71009404471198</c:v>
                </c:pt>
                <c:pt idx="60">
                  <c:v>98.698541887882953</c:v>
                </c:pt>
                <c:pt idx="61">
                  <c:v>96.48720498116549</c:v>
                </c:pt>
                <c:pt idx="62">
                  <c:v>82.467184106952601</c:v>
                </c:pt>
                <c:pt idx="63">
                  <c:v>91.503234013688242</c:v>
                </c:pt>
                <c:pt idx="64">
                  <c:v>105.95259889102672</c:v>
                </c:pt>
                <c:pt idx="65">
                  <c:v>82.056591820208652</c:v>
                </c:pt>
                <c:pt idx="66">
                  <c:v>99.923087961727575</c:v>
                </c:pt>
                <c:pt idx="67">
                  <c:v>95.170073943418984</c:v>
                </c:pt>
                <c:pt idx="68">
                  <c:v>101.77363126965042</c:v>
                </c:pt>
                <c:pt idx="69">
                  <c:v>97.678440121815854</c:v>
                </c:pt>
                <c:pt idx="70">
                  <c:v>82.467184106952601</c:v>
                </c:pt>
                <c:pt idx="71">
                  <c:v>91.503234013688242</c:v>
                </c:pt>
                <c:pt idx="72">
                  <c:v>82.467184106952601</c:v>
                </c:pt>
                <c:pt idx="73">
                  <c:v>78.744957101382141</c:v>
                </c:pt>
                <c:pt idx="74">
                  <c:v>111.42270981051695</c:v>
                </c:pt>
                <c:pt idx="75">
                  <c:v>82.352273491532458</c:v>
                </c:pt>
                <c:pt idx="76">
                  <c:v>137.46240899843255</c:v>
                </c:pt>
                <c:pt idx="77">
                  <c:v>87.802672299601085</c:v>
                </c:pt>
                <c:pt idx="78">
                  <c:v>105.7061974982569</c:v>
                </c:pt>
                <c:pt idx="79">
                  <c:v>99.923087961727575</c:v>
                </c:pt>
                <c:pt idx="80">
                  <c:v>104.18836491879475</c:v>
                </c:pt>
                <c:pt idx="81">
                  <c:v>103.6857060775443</c:v>
                </c:pt>
                <c:pt idx="82">
                  <c:v>90.018872402490047</c:v>
                </c:pt>
                <c:pt idx="83">
                  <c:v>107.07126121420175</c:v>
                </c:pt>
                <c:pt idx="84">
                  <c:v>94.128405289618442</c:v>
                </c:pt>
                <c:pt idx="85">
                  <c:v>91.547973469702498</c:v>
                </c:pt>
                <c:pt idx="86">
                  <c:v>91.503234013688242</c:v>
                </c:pt>
                <c:pt idx="87">
                  <c:v>105.78504594394325</c:v>
                </c:pt>
                <c:pt idx="88">
                  <c:v>88.098353970924876</c:v>
                </c:pt>
                <c:pt idx="89">
                  <c:v>144.77560233584109</c:v>
                </c:pt>
                <c:pt idx="90">
                  <c:v>107.78582525323426</c:v>
                </c:pt>
                <c:pt idx="91">
                  <c:v>88.929144088837063</c:v>
                </c:pt>
                <c:pt idx="92">
                  <c:v>124.37356701449919</c:v>
                </c:pt>
                <c:pt idx="93">
                  <c:v>94.128405289618442</c:v>
                </c:pt>
                <c:pt idx="94">
                  <c:v>101.64057451755471</c:v>
                </c:pt>
                <c:pt idx="95">
                  <c:v>87.048684037725408</c:v>
                </c:pt>
                <c:pt idx="96">
                  <c:v>91.503234013688242</c:v>
                </c:pt>
                <c:pt idx="97">
                  <c:v>96.48720498116549</c:v>
                </c:pt>
                <c:pt idx="98">
                  <c:v>123.02821540997593</c:v>
                </c:pt>
                <c:pt idx="99">
                  <c:v>109.22973741486547</c:v>
                </c:pt>
                <c:pt idx="100">
                  <c:v>92.277321592301192</c:v>
                </c:pt>
                <c:pt idx="101">
                  <c:v>106.81500376572113</c:v>
                </c:pt>
                <c:pt idx="102">
                  <c:v>110.74756999432762</c:v>
                </c:pt>
                <c:pt idx="103">
                  <c:v>88.093425943069477</c:v>
                </c:pt>
                <c:pt idx="104">
                  <c:v>86.294695775849718</c:v>
                </c:pt>
                <c:pt idx="105">
                  <c:v>136.74291693154464</c:v>
                </c:pt>
                <c:pt idx="106">
                  <c:v>117.09486987207842</c:v>
                </c:pt>
                <c:pt idx="107">
                  <c:v>95.845213759608313</c:v>
                </c:pt>
                <c:pt idx="108">
                  <c:v>92.272393564445792</c:v>
                </c:pt>
                <c:pt idx="109">
                  <c:v>120.47056895302509</c:v>
                </c:pt>
                <c:pt idx="110">
                  <c:v>117.60245674118427</c:v>
                </c:pt>
                <c:pt idx="111">
                  <c:v>93.090446188441632</c:v>
                </c:pt>
                <c:pt idx="112">
                  <c:v>107.39158302480253</c:v>
                </c:pt>
                <c:pt idx="113">
                  <c:v>82.467184106952601</c:v>
                </c:pt>
                <c:pt idx="114">
                  <c:v>87.068396149146992</c:v>
                </c:pt>
                <c:pt idx="115">
                  <c:v>88.929144088837063</c:v>
                </c:pt>
                <c:pt idx="116">
                  <c:v>91.503234013688242</c:v>
                </c:pt>
                <c:pt idx="117">
                  <c:v>82.467184106952601</c:v>
                </c:pt>
                <c:pt idx="118">
                  <c:v>82.467184106952601</c:v>
                </c:pt>
                <c:pt idx="119">
                  <c:v>94.128405289618442</c:v>
                </c:pt>
                <c:pt idx="120">
                  <c:v>89.670394856796392</c:v>
                </c:pt>
                <c:pt idx="121">
                  <c:v>96.352800628714164</c:v>
                </c:pt>
                <c:pt idx="122">
                  <c:v>88.901622511354518</c:v>
                </c:pt>
                <c:pt idx="123">
                  <c:v>88.019505525238529</c:v>
                </c:pt>
                <c:pt idx="124">
                  <c:v>98.304299659451218</c:v>
                </c:pt>
                <c:pt idx="125">
                  <c:v>108.33776437303868</c:v>
                </c:pt>
                <c:pt idx="126">
                  <c:v>88.929144088837063</c:v>
                </c:pt>
                <c:pt idx="127">
                  <c:v>108.45603704156819</c:v>
                </c:pt>
                <c:pt idx="128">
                  <c:v>88.929144088837063</c:v>
                </c:pt>
                <c:pt idx="129">
                  <c:v>77.483381970400615</c:v>
                </c:pt>
                <c:pt idx="130">
                  <c:v>81.810190427438826</c:v>
                </c:pt>
                <c:pt idx="131">
                  <c:v>91.503234013688242</c:v>
                </c:pt>
                <c:pt idx="132">
                  <c:v>90.018872402490047</c:v>
                </c:pt>
                <c:pt idx="133">
                  <c:v>106.88892418355208</c:v>
                </c:pt>
                <c:pt idx="134">
                  <c:v>83.160470059817499</c:v>
                </c:pt>
                <c:pt idx="135">
                  <c:v>91.503234013688242</c:v>
                </c:pt>
                <c:pt idx="136">
                  <c:v>104.67623967647901</c:v>
                </c:pt>
                <c:pt idx="137">
                  <c:v>88.929144088837063</c:v>
                </c:pt>
                <c:pt idx="138">
                  <c:v>90.018872402490047</c:v>
                </c:pt>
                <c:pt idx="139">
                  <c:v>119.28784226772991</c:v>
                </c:pt>
                <c:pt idx="140">
                  <c:v>115.99099163246959</c:v>
                </c:pt>
                <c:pt idx="141">
                  <c:v>90.018872402490047</c:v>
                </c:pt>
                <c:pt idx="142">
                  <c:v>94.128405289618442</c:v>
                </c:pt>
                <c:pt idx="143">
                  <c:v>93.120014355574</c:v>
                </c:pt>
                <c:pt idx="144">
                  <c:v>76.749105819946521</c:v>
                </c:pt>
                <c:pt idx="145">
                  <c:v>98.402860216559148</c:v>
                </c:pt>
                <c:pt idx="146">
                  <c:v>110.05271806671669</c:v>
                </c:pt>
                <c:pt idx="147">
                  <c:v>107.53942386046444</c:v>
                </c:pt>
                <c:pt idx="148">
                  <c:v>108.39197267944805</c:v>
                </c:pt>
                <c:pt idx="149">
                  <c:v>73.718368688877618</c:v>
                </c:pt>
                <c:pt idx="150">
                  <c:v>101.04428314705173</c:v>
                </c:pt>
                <c:pt idx="151">
                  <c:v>99.923087961727575</c:v>
                </c:pt>
                <c:pt idx="152">
                  <c:v>88.270834945863754</c:v>
                </c:pt>
                <c:pt idx="153">
                  <c:v>90.018872402490047</c:v>
                </c:pt>
                <c:pt idx="154">
                  <c:v>91.503234013688242</c:v>
                </c:pt>
                <c:pt idx="155">
                  <c:v>96.520353575797657</c:v>
                </c:pt>
                <c:pt idx="156">
                  <c:v>98.53098894079946</c:v>
                </c:pt>
                <c:pt idx="157">
                  <c:v>82.467184106952601</c:v>
                </c:pt>
                <c:pt idx="158">
                  <c:v>101.21183609413521</c:v>
                </c:pt>
                <c:pt idx="159">
                  <c:v>89.84287583173527</c:v>
                </c:pt>
                <c:pt idx="160">
                  <c:v>90.018872402490047</c:v>
                </c:pt>
                <c:pt idx="161">
                  <c:v>108.26877198306313</c:v>
                </c:pt>
                <c:pt idx="162">
                  <c:v>94.366805402989343</c:v>
                </c:pt>
                <c:pt idx="163">
                  <c:v>91.503234013688242</c:v>
                </c:pt>
                <c:pt idx="164">
                  <c:v>81.189258917658861</c:v>
                </c:pt>
                <c:pt idx="165">
                  <c:v>88.929144088837063</c:v>
                </c:pt>
                <c:pt idx="166">
                  <c:v>88.467956060079615</c:v>
                </c:pt>
                <c:pt idx="167">
                  <c:v>91.503234013688242</c:v>
                </c:pt>
                <c:pt idx="168">
                  <c:v>114.34010230091172</c:v>
                </c:pt>
                <c:pt idx="169">
                  <c:v>117.5679605461965</c:v>
                </c:pt>
                <c:pt idx="170">
                  <c:v>110.39275198873906</c:v>
                </c:pt>
                <c:pt idx="171">
                  <c:v>88.832630121378969</c:v>
                </c:pt>
                <c:pt idx="172">
                  <c:v>82.467184106952601</c:v>
                </c:pt>
                <c:pt idx="173">
                  <c:v>95.56431617185072</c:v>
                </c:pt>
                <c:pt idx="174">
                  <c:v>103.58714552043637</c:v>
                </c:pt>
                <c:pt idx="175">
                  <c:v>99.923087961727575</c:v>
                </c:pt>
                <c:pt idx="176">
                  <c:v>91.503234013688242</c:v>
                </c:pt>
                <c:pt idx="177">
                  <c:v>117.91785052392966</c:v>
                </c:pt>
                <c:pt idx="178">
                  <c:v>88.929144088837063</c:v>
                </c:pt>
                <c:pt idx="179">
                  <c:v>100.97036272922078</c:v>
                </c:pt>
                <c:pt idx="180">
                  <c:v>105.93288677960514</c:v>
                </c:pt>
                <c:pt idx="181">
                  <c:v>91.503234013688242</c:v>
                </c:pt>
                <c:pt idx="182">
                  <c:v>109.4712107797799</c:v>
                </c:pt>
                <c:pt idx="183">
                  <c:v>88.655221118584691</c:v>
                </c:pt>
                <c:pt idx="184">
                  <c:v>106.6659388797985</c:v>
                </c:pt>
                <c:pt idx="185">
                  <c:v>80.908361329901254</c:v>
                </c:pt>
                <c:pt idx="186">
                  <c:v>90.018872402490047</c:v>
                </c:pt>
                <c:pt idx="187">
                  <c:v>90.941826043488717</c:v>
                </c:pt>
                <c:pt idx="188">
                  <c:v>88.965686873474681</c:v>
                </c:pt>
                <c:pt idx="189">
                  <c:v>90.018872402490047</c:v>
                </c:pt>
                <c:pt idx="190">
                  <c:v>90.018872402490047</c:v>
                </c:pt>
                <c:pt idx="191">
                  <c:v>87.516846683988078</c:v>
                </c:pt>
                <c:pt idx="192">
                  <c:v>97.096932834879055</c:v>
                </c:pt>
                <c:pt idx="193">
                  <c:v>96.48720498116549</c:v>
                </c:pt>
                <c:pt idx="194">
                  <c:v>78.533051903600096</c:v>
                </c:pt>
                <c:pt idx="195">
                  <c:v>93.415696026897805</c:v>
                </c:pt>
                <c:pt idx="196">
                  <c:v>103.12883892988448</c:v>
                </c:pt>
                <c:pt idx="197">
                  <c:v>105.87867847319578</c:v>
                </c:pt>
                <c:pt idx="198">
                  <c:v>91.503234013688242</c:v>
                </c:pt>
                <c:pt idx="199">
                  <c:v>84.303772522269497</c:v>
                </c:pt>
                <c:pt idx="200">
                  <c:v>105.64706116399215</c:v>
                </c:pt>
                <c:pt idx="201">
                  <c:v>96.889955664952396</c:v>
                </c:pt>
                <c:pt idx="202">
                  <c:v>91.503234013688242</c:v>
                </c:pt>
                <c:pt idx="203">
                  <c:v>91.089666879150613</c:v>
                </c:pt>
                <c:pt idx="204">
                  <c:v>95.327770834791679</c:v>
                </c:pt>
                <c:pt idx="205">
                  <c:v>85.723044544623718</c:v>
                </c:pt>
                <c:pt idx="206">
                  <c:v>101.61593437827773</c:v>
                </c:pt>
                <c:pt idx="207">
                  <c:v>136.66406848585828</c:v>
                </c:pt>
                <c:pt idx="208">
                  <c:v>79.006142577718165</c:v>
                </c:pt>
                <c:pt idx="209">
                  <c:v>91.503234013688242</c:v>
                </c:pt>
                <c:pt idx="210">
                  <c:v>102.15308941451596</c:v>
                </c:pt>
                <c:pt idx="211">
                  <c:v>79.917827730966536</c:v>
                </c:pt>
                <c:pt idx="212">
                  <c:v>90.86297759780237</c:v>
                </c:pt>
                <c:pt idx="213">
                  <c:v>98.94494328065278</c:v>
                </c:pt>
                <c:pt idx="214">
                  <c:v>102.80358909142831</c:v>
                </c:pt>
                <c:pt idx="215">
                  <c:v>94.411157653687908</c:v>
                </c:pt>
                <c:pt idx="216">
                  <c:v>97.589735620418708</c:v>
                </c:pt>
                <c:pt idx="217">
                  <c:v>71.623956850334068</c:v>
                </c:pt>
                <c:pt idx="218">
                  <c:v>99.925620823876699</c:v>
                </c:pt>
                <c:pt idx="219">
                  <c:v>77.158132131944441</c:v>
                </c:pt>
                <c:pt idx="220">
                  <c:v>100.60076064006603</c:v>
                </c:pt>
                <c:pt idx="221">
                  <c:v>88.078641859503293</c:v>
                </c:pt>
                <c:pt idx="222">
                  <c:v>90.018872402490047</c:v>
                </c:pt>
                <c:pt idx="223">
                  <c:v>91.503234013688242</c:v>
                </c:pt>
                <c:pt idx="224">
                  <c:v>95.411547308333425</c:v>
                </c:pt>
                <c:pt idx="225">
                  <c:v>94.997592968480106</c:v>
                </c:pt>
                <c:pt idx="226">
                  <c:v>93.420624054753191</c:v>
                </c:pt>
                <c:pt idx="227">
                  <c:v>85.353442455468979</c:v>
                </c:pt>
                <c:pt idx="228">
                  <c:v>87.704111742493154</c:v>
                </c:pt>
                <c:pt idx="229">
                  <c:v>100.3445031915854</c:v>
                </c:pt>
                <c:pt idx="230">
                  <c:v>98.407788244414547</c:v>
                </c:pt>
                <c:pt idx="231">
                  <c:v>95.377051113345644</c:v>
                </c:pt>
                <c:pt idx="232">
                  <c:v>104.17850886308396</c:v>
                </c:pt>
                <c:pt idx="233">
                  <c:v>101.60607832256693</c:v>
                </c:pt>
                <c:pt idx="234">
                  <c:v>96.48720498116549</c:v>
                </c:pt>
                <c:pt idx="235">
                  <c:v>89.823163720313687</c:v>
                </c:pt>
                <c:pt idx="236">
                  <c:v>81.642637480355347</c:v>
                </c:pt>
                <c:pt idx="237">
                  <c:v>85.195745564096285</c:v>
                </c:pt>
                <c:pt idx="238">
                  <c:v>92.775052405696243</c:v>
                </c:pt>
                <c:pt idx="239">
                  <c:v>94.682199185734731</c:v>
                </c:pt>
                <c:pt idx="240">
                  <c:v>86.462248722933211</c:v>
                </c:pt>
                <c:pt idx="241">
                  <c:v>87.640047380372991</c:v>
                </c:pt>
                <c:pt idx="242">
                  <c:v>75.94583727951688</c:v>
                </c:pt>
                <c:pt idx="243">
                  <c:v>101.11327553702728</c:v>
                </c:pt>
                <c:pt idx="244">
                  <c:v>90.018872402490047</c:v>
                </c:pt>
                <c:pt idx="245">
                  <c:v>87.659759491794574</c:v>
                </c:pt>
                <c:pt idx="246">
                  <c:v>100.75845753143872</c:v>
                </c:pt>
                <c:pt idx="247">
                  <c:v>114.1084849917081</c:v>
                </c:pt>
                <c:pt idx="248">
                  <c:v>95.643164617537053</c:v>
                </c:pt>
                <c:pt idx="249">
                  <c:v>92.321673842999758</c:v>
                </c:pt>
                <c:pt idx="250">
                  <c:v>90.018872402490047</c:v>
                </c:pt>
                <c:pt idx="251">
                  <c:v>94.706839325011714</c:v>
                </c:pt>
                <c:pt idx="252">
                  <c:v>99.923087961727575</c:v>
                </c:pt>
                <c:pt idx="253">
                  <c:v>84.43190124650981</c:v>
                </c:pt>
                <c:pt idx="254">
                  <c:v>117.32648718128206</c:v>
                </c:pt>
                <c:pt idx="255">
                  <c:v>103.63149777113493</c:v>
                </c:pt>
                <c:pt idx="256">
                  <c:v>85.171105424819302</c:v>
                </c:pt>
                <c:pt idx="257">
                  <c:v>94.524502294362037</c:v>
                </c:pt>
                <c:pt idx="258">
                  <c:v>92.745484238563861</c:v>
                </c:pt>
                <c:pt idx="259">
                  <c:v>77.503094081822198</c:v>
                </c:pt>
                <c:pt idx="260">
                  <c:v>92.223113285891827</c:v>
                </c:pt>
                <c:pt idx="261">
                  <c:v>103.02535034492115</c:v>
                </c:pt>
                <c:pt idx="262">
                  <c:v>100.41842360941635</c:v>
                </c:pt>
                <c:pt idx="263">
                  <c:v>97.328550144082698</c:v>
                </c:pt>
                <c:pt idx="264">
                  <c:v>94.534358350072822</c:v>
                </c:pt>
                <c:pt idx="265">
                  <c:v>94.396373570121725</c:v>
                </c:pt>
                <c:pt idx="266">
                  <c:v>95.175001971274384</c:v>
                </c:pt>
                <c:pt idx="267">
                  <c:v>89.749243302482739</c:v>
                </c:pt>
                <c:pt idx="268">
                  <c:v>99.40817789906005</c:v>
                </c:pt>
                <c:pt idx="269">
                  <c:v>93.095374216297017</c:v>
                </c:pt>
                <c:pt idx="270">
                  <c:v>96.48720498116549</c:v>
                </c:pt>
                <c:pt idx="271">
                  <c:v>91.454340940449953</c:v>
                </c:pt>
                <c:pt idx="272">
                  <c:v>82.17486448873818</c:v>
                </c:pt>
                <c:pt idx="273">
                  <c:v>109.85066892464543</c:v>
                </c:pt>
                <c:pt idx="274">
                  <c:v>72.713051006376716</c:v>
                </c:pt>
                <c:pt idx="275">
                  <c:v>92.686347904299112</c:v>
                </c:pt>
                <c:pt idx="276">
                  <c:v>95.219354221972949</c:v>
                </c:pt>
                <c:pt idx="277">
                  <c:v>93.563536862559701</c:v>
                </c:pt>
                <c:pt idx="278">
                  <c:v>73.24034998690415</c:v>
                </c:pt>
                <c:pt idx="279">
                  <c:v>84.727582917833615</c:v>
                </c:pt>
                <c:pt idx="280">
                  <c:v>90.941826043488717</c:v>
                </c:pt>
                <c:pt idx="281">
                  <c:v>104.17850886308396</c:v>
                </c:pt>
                <c:pt idx="282">
                  <c:v>91.503234013688242</c:v>
                </c:pt>
                <c:pt idx="283">
                  <c:v>94.273172873736812</c:v>
                </c:pt>
                <c:pt idx="284">
                  <c:v>91.400132634040588</c:v>
                </c:pt>
                <c:pt idx="285">
                  <c:v>84.082011268776654</c:v>
                </c:pt>
                <c:pt idx="286">
                  <c:v>77.961400672374083</c:v>
                </c:pt>
                <c:pt idx="287">
                  <c:v>81.268107363345194</c:v>
                </c:pt>
                <c:pt idx="288">
                  <c:v>86.748074338546218</c:v>
                </c:pt>
                <c:pt idx="289">
                  <c:v>89.586618383254645</c:v>
                </c:pt>
                <c:pt idx="290">
                  <c:v>99.674291403251473</c:v>
                </c:pt>
                <c:pt idx="291">
                  <c:v>111.11224405562696</c:v>
                </c:pt>
                <c:pt idx="292">
                  <c:v>90.572223954333964</c:v>
                </c:pt>
                <c:pt idx="293">
                  <c:v>81.731341981752479</c:v>
                </c:pt>
                <c:pt idx="294">
                  <c:v>89.862587943156853</c:v>
                </c:pt>
                <c:pt idx="295">
                  <c:v>93.351631664777642</c:v>
                </c:pt>
                <c:pt idx="296">
                  <c:v>94.214036539472048</c:v>
                </c:pt>
                <c:pt idx="297">
                  <c:v>85.387938650456746</c:v>
                </c:pt>
                <c:pt idx="298">
                  <c:v>92.701131987865296</c:v>
                </c:pt>
                <c:pt idx="299">
                  <c:v>89.384569241183385</c:v>
                </c:pt>
                <c:pt idx="300">
                  <c:v>84.116507463764435</c:v>
                </c:pt>
                <c:pt idx="301">
                  <c:v>87.191596845531905</c:v>
                </c:pt>
                <c:pt idx="302">
                  <c:v>93.967635146702222</c:v>
                </c:pt>
                <c:pt idx="303">
                  <c:v>103.24467754038641</c:v>
                </c:pt>
                <c:pt idx="304">
                  <c:v>90.45395128580445</c:v>
                </c:pt>
                <c:pt idx="305">
                  <c:v>93.06087802130925</c:v>
                </c:pt>
                <c:pt idx="306">
                  <c:v>86.122214800910839</c:v>
                </c:pt>
                <c:pt idx="307">
                  <c:v>77.749495474592038</c:v>
                </c:pt>
                <c:pt idx="308">
                  <c:v>87.95051313526298</c:v>
                </c:pt>
                <c:pt idx="309">
                  <c:v>78.65625259998501</c:v>
                </c:pt>
                <c:pt idx="310">
                  <c:v>93.059448893231178</c:v>
                </c:pt>
                <c:pt idx="311">
                  <c:v>112.71878113648626</c:v>
                </c:pt>
                <c:pt idx="312">
                  <c:v>109.88516511963321</c:v>
                </c:pt>
                <c:pt idx="313">
                  <c:v>95.288346611948512</c:v>
                </c:pt>
                <c:pt idx="314">
                  <c:v>75.551595051085158</c:v>
                </c:pt>
                <c:pt idx="315">
                  <c:v>93.06087802130925</c:v>
                </c:pt>
              </c:numCache>
            </c:numRef>
          </c:xVal>
          <c:yVal>
            <c:numRef>
              <c:f>dispersió!$Y$3:$Y$318</c:f>
              <c:numCache>
                <c:formatCode>0.00</c:formatCode>
                <c:ptCount val="316"/>
                <c:pt idx="0">
                  <c:v>131.98151964625094</c:v>
                </c:pt>
                <c:pt idx="1">
                  <c:v>130.76722110587838</c:v>
                </c:pt>
                <c:pt idx="2">
                  <c:v>129.90718292464166</c:v>
                </c:pt>
                <c:pt idx="3">
                  <c:v>129.58043860565081</c:v>
                </c:pt>
                <c:pt idx="4">
                  <c:v>127.8797270474179</c:v>
                </c:pt>
                <c:pt idx="5">
                  <c:v>125.98481239396435</c:v>
                </c:pt>
                <c:pt idx="6">
                  <c:v>124.80900475140598</c:v>
                </c:pt>
                <c:pt idx="7">
                  <c:v>124.62495225616942</c:v>
                </c:pt>
                <c:pt idx="8">
                  <c:v>123.22184300402799</c:v>
                </c:pt>
                <c:pt idx="9">
                  <c:v>121.82471028884694</c:v>
                </c:pt>
                <c:pt idx="10">
                  <c:v>120.61246032971576</c:v>
                </c:pt>
                <c:pt idx="11">
                  <c:v>119.63141698528725</c:v>
                </c:pt>
                <c:pt idx="12">
                  <c:v>119.41346018615639</c:v>
                </c:pt>
                <c:pt idx="13">
                  <c:v>119.28950013899933</c:v>
                </c:pt>
                <c:pt idx="14">
                  <c:v>118.93510841766629</c:v>
                </c:pt>
                <c:pt idx="15">
                  <c:v>118.69185512483182</c:v>
                </c:pt>
                <c:pt idx="16">
                  <c:v>118.00986095607811</c:v>
                </c:pt>
                <c:pt idx="17">
                  <c:v>117.33392231651072</c:v>
                </c:pt>
                <c:pt idx="18">
                  <c:v>116.05112159295686</c:v>
                </c:pt>
                <c:pt idx="19">
                  <c:v>116.04346531633141</c:v>
                </c:pt>
                <c:pt idx="20">
                  <c:v>115.74655082711678</c:v>
                </c:pt>
                <c:pt idx="21">
                  <c:v>115.49846976800961</c:v>
                </c:pt>
                <c:pt idx="22">
                  <c:v>115.30556050100904</c:v>
                </c:pt>
                <c:pt idx="23">
                  <c:v>114.36648749076195</c:v>
                </c:pt>
                <c:pt idx="24">
                  <c:v>114.30697554421508</c:v>
                </c:pt>
                <c:pt idx="25">
                  <c:v>113.90523894971741</c:v>
                </c:pt>
                <c:pt idx="26">
                  <c:v>113.36554315382094</c:v>
                </c:pt>
                <c:pt idx="27">
                  <c:v>112.91061297004124</c:v>
                </c:pt>
                <c:pt idx="28">
                  <c:v>112.69461654291891</c:v>
                </c:pt>
                <c:pt idx="29">
                  <c:v>111.74373580408526</c:v>
                </c:pt>
                <c:pt idx="30">
                  <c:v>111.57291210058251</c:v>
                </c:pt>
                <c:pt idx="31">
                  <c:v>111.23147571723993</c:v>
                </c:pt>
                <c:pt idx="32">
                  <c:v>110.53545895573546</c:v>
                </c:pt>
                <c:pt idx="33">
                  <c:v>110.53439786969645</c:v>
                </c:pt>
                <c:pt idx="34">
                  <c:v>110.44837712665486</c:v>
                </c:pt>
                <c:pt idx="35">
                  <c:v>110.41889635992524</c:v>
                </c:pt>
                <c:pt idx="36">
                  <c:v>110.36023411087103</c:v>
                </c:pt>
                <c:pt idx="37">
                  <c:v>110.35371521428098</c:v>
                </c:pt>
                <c:pt idx="38">
                  <c:v>110.27421056521041</c:v>
                </c:pt>
                <c:pt idx="39">
                  <c:v>109.92600710214516</c:v>
                </c:pt>
                <c:pt idx="40">
                  <c:v>109.57609866847574</c:v>
                </c:pt>
                <c:pt idx="41">
                  <c:v>109.1630079660797</c:v>
                </c:pt>
                <c:pt idx="42">
                  <c:v>108.71991952563322</c:v>
                </c:pt>
                <c:pt idx="43">
                  <c:v>108.36280012429792</c:v>
                </c:pt>
                <c:pt idx="44">
                  <c:v>108.34026930767897</c:v>
                </c:pt>
                <c:pt idx="45">
                  <c:v>108.17244781594994</c:v>
                </c:pt>
                <c:pt idx="46">
                  <c:v>108.11011200188437</c:v>
                </c:pt>
                <c:pt idx="47">
                  <c:v>107.87835327246172</c:v>
                </c:pt>
                <c:pt idx="48">
                  <c:v>107.83246098447168</c:v>
                </c:pt>
                <c:pt idx="49">
                  <c:v>107.53970068926191</c:v>
                </c:pt>
                <c:pt idx="50">
                  <c:v>107.52908600235116</c:v>
                </c:pt>
                <c:pt idx="51">
                  <c:v>107.28394906496507</c:v>
                </c:pt>
                <c:pt idx="52">
                  <c:v>107.2229878392472</c:v>
                </c:pt>
                <c:pt idx="53">
                  <c:v>107.21284167950054</c:v>
                </c:pt>
                <c:pt idx="54">
                  <c:v>106.89974191473158</c:v>
                </c:pt>
                <c:pt idx="55">
                  <c:v>106.81802430034105</c:v>
                </c:pt>
                <c:pt idx="56">
                  <c:v>106.73314600593019</c:v>
                </c:pt>
                <c:pt idx="57">
                  <c:v>106.71883738566723</c:v>
                </c:pt>
                <c:pt idx="58">
                  <c:v>106.55137072697832</c:v>
                </c:pt>
                <c:pt idx="59">
                  <c:v>106.49397325618634</c:v>
                </c:pt>
                <c:pt idx="60">
                  <c:v>106.31600128210678</c:v>
                </c:pt>
                <c:pt idx="61">
                  <c:v>106.19919729654021</c:v>
                </c:pt>
                <c:pt idx="62">
                  <c:v>106.1643877008681</c:v>
                </c:pt>
                <c:pt idx="63">
                  <c:v>105.96204570938792</c:v>
                </c:pt>
                <c:pt idx="64">
                  <c:v>105.73166763697677</c:v>
                </c:pt>
                <c:pt idx="65">
                  <c:v>105.71166809056287</c:v>
                </c:pt>
                <c:pt idx="66">
                  <c:v>105.51818293676712</c:v>
                </c:pt>
                <c:pt idx="67">
                  <c:v>105.31664329644686</c:v>
                </c:pt>
                <c:pt idx="68">
                  <c:v>105.23765895927409</c:v>
                </c:pt>
                <c:pt idx="69">
                  <c:v>105.13178434665488</c:v>
                </c:pt>
                <c:pt idx="70">
                  <c:v>105.10716516107868</c:v>
                </c:pt>
                <c:pt idx="71">
                  <c:v>105.08247171041907</c:v>
                </c:pt>
                <c:pt idx="72">
                  <c:v>104.93294058398524</c:v>
                </c:pt>
                <c:pt idx="73">
                  <c:v>104.84746091176581</c:v>
                </c:pt>
                <c:pt idx="74">
                  <c:v>104.62729638507173</c:v>
                </c:pt>
                <c:pt idx="75">
                  <c:v>104.56374565845493</c:v>
                </c:pt>
                <c:pt idx="76">
                  <c:v>104.29127718519609</c:v>
                </c:pt>
                <c:pt idx="77">
                  <c:v>104.19692991813739</c:v>
                </c:pt>
                <c:pt idx="78">
                  <c:v>104.18298663361614</c:v>
                </c:pt>
                <c:pt idx="79">
                  <c:v>104.18068126585412</c:v>
                </c:pt>
                <c:pt idx="80">
                  <c:v>103.95067747876331</c:v>
                </c:pt>
                <c:pt idx="81">
                  <c:v>103.90479961887353</c:v>
                </c:pt>
                <c:pt idx="82">
                  <c:v>103.76724694805438</c:v>
                </c:pt>
                <c:pt idx="83">
                  <c:v>103.68888669135487</c:v>
                </c:pt>
                <c:pt idx="84">
                  <c:v>103.62703413893682</c:v>
                </c:pt>
                <c:pt idx="85">
                  <c:v>103.49822016750525</c:v>
                </c:pt>
                <c:pt idx="86">
                  <c:v>103.39032942569284</c:v>
                </c:pt>
                <c:pt idx="87">
                  <c:v>103.23149501733855</c:v>
                </c:pt>
                <c:pt idx="88">
                  <c:v>103.21345393393472</c:v>
                </c:pt>
                <c:pt idx="89">
                  <c:v>103.18207481610497</c:v>
                </c:pt>
                <c:pt idx="90">
                  <c:v>102.8529184978282</c:v>
                </c:pt>
                <c:pt idx="91">
                  <c:v>102.82333743563404</c:v>
                </c:pt>
                <c:pt idx="92">
                  <c:v>102.78356864743728</c:v>
                </c:pt>
                <c:pt idx="93">
                  <c:v>102.76641343849451</c:v>
                </c:pt>
                <c:pt idx="94">
                  <c:v>102.67682718925522</c:v>
                </c:pt>
                <c:pt idx="95">
                  <c:v>102.65039106261844</c:v>
                </c:pt>
                <c:pt idx="96">
                  <c:v>102.63845669161427</c:v>
                </c:pt>
                <c:pt idx="97">
                  <c:v>102.6019394404362</c:v>
                </c:pt>
                <c:pt idx="98">
                  <c:v>102.56414012722786</c:v>
                </c:pt>
                <c:pt idx="99">
                  <c:v>102.48725340021744</c:v>
                </c:pt>
                <c:pt idx="100">
                  <c:v>102.4306616730708</c:v>
                </c:pt>
                <c:pt idx="101">
                  <c:v>102.09245666654034</c:v>
                </c:pt>
                <c:pt idx="102">
                  <c:v>102.01896202676171</c:v>
                </c:pt>
                <c:pt idx="103">
                  <c:v>102.00144211036641</c:v>
                </c:pt>
                <c:pt idx="104">
                  <c:v>101.85765965325774</c:v>
                </c:pt>
                <c:pt idx="105">
                  <c:v>101.47413360202665</c:v>
                </c:pt>
                <c:pt idx="106">
                  <c:v>101.46756402189141</c:v>
                </c:pt>
                <c:pt idx="107">
                  <c:v>101.40845970594478</c:v>
                </c:pt>
                <c:pt idx="108">
                  <c:v>101.30133770173737</c:v>
                </c:pt>
                <c:pt idx="109">
                  <c:v>101.29267224732889</c:v>
                </c:pt>
                <c:pt idx="110">
                  <c:v>101.2257380077761</c:v>
                </c:pt>
                <c:pt idx="111">
                  <c:v>101.12001422446512</c:v>
                </c:pt>
                <c:pt idx="112">
                  <c:v>101.05918023034829</c:v>
                </c:pt>
                <c:pt idx="113">
                  <c:v>101.04378254154977</c:v>
                </c:pt>
                <c:pt idx="114">
                  <c:v>100.93628455923903</c:v>
                </c:pt>
                <c:pt idx="115">
                  <c:v>100.9022691637644</c:v>
                </c:pt>
                <c:pt idx="116">
                  <c:v>100.83649914768472</c:v>
                </c:pt>
                <c:pt idx="117">
                  <c:v>100.79367434543909</c:v>
                </c:pt>
                <c:pt idx="118">
                  <c:v>100.77057602045571</c:v>
                </c:pt>
                <c:pt idx="119">
                  <c:v>100.74432465589155</c:v>
                </c:pt>
                <c:pt idx="120">
                  <c:v>100.71002453122171</c:v>
                </c:pt>
                <c:pt idx="121">
                  <c:v>100.69938901154399</c:v>
                </c:pt>
                <c:pt idx="122">
                  <c:v>100.66720206051126</c:v>
                </c:pt>
                <c:pt idx="123">
                  <c:v>100.62321265703314</c:v>
                </c:pt>
                <c:pt idx="124">
                  <c:v>100.5532991784585</c:v>
                </c:pt>
                <c:pt idx="125">
                  <c:v>100.42707791096211</c:v>
                </c:pt>
                <c:pt idx="126">
                  <c:v>100.42626713894634</c:v>
                </c:pt>
                <c:pt idx="127">
                  <c:v>100.41281963955404</c:v>
                </c:pt>
                <c:pt idx="128">
                  <c:v>100.38871995041011</c:v>
                </c:pt>
                <c:pt idx="129">
                  <c:v>100.33823894994887</c:v>
                </c:pt>
                <c:pt idx="130">
                  <c:v>100.31763031841214</c:v>
                </c:pt>
                <c:pt idx="131">
                  <c:v>100.19306608597287</c:v>
                </c:pt>
                <c:pt idx="132">
                  <c:v>100.13548107380393</c:v>
                </c:pt>
                <c:pt idx="133">
                  <c:v>100.1207248674894</c:v>
                </c:pt>
                <c:pt idx="134">
                  <c:v>99.815479005493501</c:v>
                </c:pt>
                <c:pt idx="135">
                  <c:v>99.804910475713399</c:v>
                </c:pt>
                <c:pt idx="136">
                  <c:v>99.778691521065269</c:v>
                </c:pt>
                <c:pt idx="137">
                  <c:v>99.727675338272121</c:v>
                </c:pt>
                <c:pt idx="138">
                  <c:v>99.635059309729016</c:v>
                </c:pt>
                <c:pt idx="139">
                  <c:v>99.562070271560785</c:v>
                </c:pt>
                <c:pt idx="140">
                  <c:v>99.418874730411062</c:v>
                </c:pt>
                <c:pt idx="141">
                  <c:v>99.350806931858102</c:v>
                </c:pt>
                <c:pt idx="142">
                  <c:v>99.258549047990016</c:v>
                </c:pt>
                <c:pt idx="143">
                  <c:v>99.23634237793928</c:v>
                </c:pt>
                <c:pt idx="144">
                  <c:v>99.202218274781288</c:v>
                </c:pt>
                <c:pt idx="145">
                  <c:v>99.096506203546767</c:v>
                </c:pt>
                <c:pt idx="146">
                  <c:v>99.087985858682018</c:v>
                </c:pt>
                <c:pt idx="147">
                  <c:v>99.063371824133469</c:v>
                </c:pt>
                <c:pt idx="148">
                  <c:v>99.043627553166075</c:v>
                </c:pt>
                <c:pt idx="149">
                  <c:v>99.012770001701909</c:v>
                </c:pt>
                <c:pt idx="150">
                  <c:v>98.882965107162192</c:v>
                </c:pt>
                <c:pt idx="151">
                  <c:v>98.677032364267518</c:v>
                </c:pt>
                <c:pt idx="152">
                  <c:v>98.652854494029043</c:v>
                </c:pt>
                <c:pt idx="153">
                  <c:v>98.647988902140469</c:v>
                </c:pt>
                <c:pt idx="154">
                  <c:v>98.592611415071445</c:v>
                </c:pt>
                <c:pt idx="155">
                  <c:v>98.465853942775652</c:v>
                </c:pt>
                <c:pt idx="156">
                  <c:v>98.373977383176737</c:v>
                </c:pt>
                <c:pt idx="157">
                  <c:v>98.349534603341809</c:v>
                </c:pt>
                <c:pt idx="158">
                  <c:v>98.345268259015427</c:v>
                </c:pt>
                <c:pt idx="159">
                  <c:v>98.31965989984532</c:v>
                </c:pt>
                <c:pt idx="160">
                  <c:v>98.243647406905666</c:v>
                </c:pt>
                <c:pt idx="161">
                  <c:v>98.190930166704248</c:v>
                </c:pt>
                <c:pt idx="162">
                  <c:v>97.957443971913506</c:v>
                </c:pt>
                <c:pt idx="163">
                  <c:v>97.911947581847244</c:v>
                </c:pt>
                <c:pt idx="164">
                  <c:v>97.870695808301193</c:v>
                </c:pt>
                <c:pt idx="165">
                  <c:v>97.815113300193204</c:v>
                </c:pt>
                <c:pt idx="166">
                  <c:v>97.771324144608599</c:v>
                </c:pt>
                <c:pt idx="167">
                  <c:v>97.738139087450321</c:v>
                </c:pt>
                <c:pt idx="168">
                  <c:v>97.685069963625637</c:v>
                </c:pt>
                <c:pt idx="169">
                  <c:v>97.627444226368524</c:v>
                </c:pt>
                <c:pt idx="170">
                  <c:v>97.547646677856832</c:v>
                </c:pt>
                <c:pt idx="171">
                  <c:v>97.510573261149176</c:v>
                </c:pt>
                <c:pt idx="172">
                  <c:v>97.46410902108147</c:v>
                </c:pt>
                <c:pt idx="173">
                  <c:v>97.306855747308759</c:v>
                </c:pt>
                <c:pt idx="174">
                  <c:v>97.294434507941162</c:v>
                </c:pt>
                <c:pt idx="175">
                  <c:v>97.155377023835413</c:v>
                </c:pt>
                <c:pt idx="176">
                  <c:v>97.133710967381489</c:v>
                </c:pt>
                <c:pt idx="177">
                  <c:v>97.125222701283448</c:v>
                </c:pt>
                <c:pt idx="178">
                  <c:v>97.105058709911731</c:v>
                </c:pt>
                <c:pt idx="179">
                  <c:v>97.046582412926242</c:v>
                </c:pt>
                <c:pt idx="180">
                  <c:v>97.016040739561461</c:v>
                </c:pt>
                <c:pt idx="181">
                  <c:v>97.013388359420702</c:v>
                </c:pt>
                <c:pt idx="182">
                  <c:v>97.003849634946334</c:v>
                </c:pt>
                <c:pt idx="183">
                  <c:v>96.912681053930015</c:v>
                </c:pt>
                <c:pt idx="184">
                  <c:v>96.884627703091127</c:v>
                </c:pt>
                <c:pt idx="185">
                  <c:v>96.87289696404207</c:v>
                </c:pt>
                <c:pt idx="186">
                  <c:v>96.748408363862865</c:v>
                </c:pt>
                <c:pt idx="187">
                  <c:v>96.727941253452371</c:v>
                </c:pt>
                <c:pt idx="188">
                  <c:v>96.665254337602221</c:v>
                </c:pt>
                <c:pt idx="189">
                  <c:v>96.660411389211475</c:v>
                </c:pt>
                <c:pt idx="190">
                  <c:v>96.567929802850415</c:v>
                </c:pt>
                <c:pt idx="191">
                  <c:v>96.565535617695559</c:v>
                </c:pt>
                <c:pt idx="192">
                  <c:v>96.402302298863177</c:v>
                </c:pt>
                <c:pt idx="193">
                  <c:v>96.282937093946543</c:v>
                </c:pt>
                <c:pt idx="194">
                  <c:v>96.240069114453007</c:v>
                </c:pt>
                <c:pt idx="195">
                  <c:v>96.23418053292653</c:v>
                </c:pt>
                <c:pt idx="196">
                  <c:v>96.13643093188756</c:v>
                </c:pt>
                <c:pt idx="197">
                  <c:v>96.11463775749634</c:v>
                </c:pt>
                <c:pt idx="198">
                  <c:v>96.090078513473685</c:v>
                </c:pt>
                <c:pt idx="199">
                  <c:v>95.967128632793873</c:v>
                </c:pt>
                <c:pt idx="200">
                  <c:v>95.923656453083623</c:v>
                </c:pt>
                <c:pt idx="201">
                  <c:v>95.879135400908353</c:v>
                </c:pt>
                <c:pt idx="202">
                  <c:v>95.846743105022398</c:v>
                </c:pt>
                <c:pt idx="203">
                  <c:v>95.791768809295178</c:v>
                </c:pt>
                <c:pt idx="204">
                  <c:v>95.771110661584032</c:v>
                </c:pt>
                <c:pt idx="205">
                  <c:v>95.663229128903794</c:v>
                </c:pt>
                <c:pt idx="206">
                  <c:v>95.602710993022242</c:v>
                </c:pt>
                <c:pt idx="207">
                  <c:v>95.598785373772515</c:v>
                </c:pt>
                <c:pt idx="208">
                  <c:v>95.409062320058922</c:v>
                </c:pt>
                <c:pt idx="209">
                  <c:v>95.3438412227176</c:v>
                </c:pt>
                <c:pt idx="210">
                  <c:v>95.275506726930203</c:v>
                </c:pt>
                <c:pt idx="211">
                  <c:v>95.14812220539423</c:v>
                </c:pt>
                <c:pt idx="212">
                  <c:v>95.12725481474034</c:v>
                </c:pt>
                <c:pt idx="213">
                  <c:v>95.027128788229348</c:v>
                </c:pt>
                <c:pt idx="214">
                  <c:v>94.903134300013704</c:v>
                </c:pt>
                <c:pt idx="215">
                  <c:v>94.900614759417977</c:v>
                </c:pt>
                <c:pt idx="216">
                  <c:v>94.894105900792908</c:v>
                </c:pt>
                <c:pt idx="217">
                  <c:v>94.855596605447204</c:v>
                </c:pt>
                <c:pt idx="218">
                  <c:v>94.798637835165962</c:v>
                </c:pt>
                <c:pt idx="219">
                  <c:v>94.724379738843879</c:v>
                </c:pt>
                <c:pt idx="220">
                  <c:v>94.70714670541534</c:v>
                </c:pt>
                <c:pt idx="221">
                  <c:v>94.687436224068747</c:v>
                </c:pt>
                <c:pt idx="222">
                  <c:v>94.576185070654674</c:v>
                </c:pt>
                <c:pt idx="223">
                  <c:v>94.409248485796326</c:v>
                </c:pt>
                <c:pt idx="224">
                  <c:v>94.393625259783391</c:v>
                </c:pt>
                <c:pt idx="225">
                  <c:v>94.35701970960838</c:v>
                </c:pt>
                <c:pt idx="226">
                  <c:v>94.309769258310283</c:v>
                </c:pt>
                <c:pt idx="227">
                  <c:v>94.246879194179613</c:v>
                </c:pt>
                <c:pt idx="228">
                  <c:v>94.167452352930695</c:v>
                </c:pt>
                <c:pt idx="229">
                  <c:v>94.030038856369814</c:v>
                </c:pt>
                <c:pt idx="230">
                  <c:v>93.946975459247284</c:v>
                </c:pt>
                <c:pt idx="231">
                  <c:v>93.833662686191261</c:v>
                </c:pt>
                <c:pt idx="232">
                  <c:v>93.829861467029133</c:v>
                </c:pt>
                <c:pt idx="233">
                  <c:v>93.793572576993697</c:v>
                </c:pt>
                <c:pt idx="234">
                  <c:v>93.738132991523031</c:v>
                </c:pt>
                <c:pt idx="235">
                  <c:v>93.63724891070305</c:v>
                </c:pt>
                <c:pt idx="236">
                  <c:v>93.561127104798032</c:v>
                </c:pt>
                <c:pt idx="237">
                  <c:v>93.56037782213258</c:v>
                </c:pt>
                <c:pt idx="238">
                  <c:v>93.458608230736758</c:v>
                </c:pt>
                <c:pt idx="239">
                  <c:v>93.405406895033764</c:v>
                </c:pt>
                <c:pt idx="240">
                  <c:v>93.40305427515969</c:v>
                </c:pt>
                <c:pt idx="241">
                  <c:v>93.32288107008705</c:v>
                </c:pt>
                <c:pt idx="242">
                  <c:v>93.16510645152141</c:v>
                </c:pt>
                <c:pt idx="243">
                  <c:v>93.076778463110472</c:v>
                </c:pt>
                <c:pt idx="244">
                  <c:v>93.003900180183365</c:v>
                </c:pt>
                <c:pt idx="245">
                  <c:v>92.936113547310669</c:v>
                </c:pt>
                <c:pt idx="246">
                  <c:v>92.820614374161664</c:v>
                </c:pt>
                <c:pt idx="247">
                  <c:v>92.762257645820185</c:v>
                </c:pt>
                <c:pt idx="248">
                  <c:v>92.516284379653897</c:v>
                </c:pt>
                <c:pt idx="249">
                  <c:v>92.491881448898198</c:v>
                </c:pt>
                <c:pt idx="250">
                  <c:v>92.431516610298033</c:v>
                </c:pt>
                <c:pt idx="251">
                  <c:v>92.422266627630492</c:v>
                </c:pt>
                <c:pt idx="252">
                  <c:v>92.420469195535347</c:v>
                </c:pt>
                <c:pt idx="253">
                  <c:v>92.417121588431016</c:v>
                </c:pt>
                <c:pt idx="254">
                  <c:v>92.366588833648223</c:v>
                </c:pt>
                <c:pt idx="255">
                  <c:v>92.302546510859713</c:v>
                </c:pt>
                <c:pt idx="256">
                  <c:v>92.292610079263738</c:v>
                </c:pt>
                <c:pt idx="257">
                  <c:v>92.070147409401812</c:v>
                </c:pt>
                <c:pt idx="258">
                  <c:v>92.018825743268948</c:v>
                </c:pt>
                <c:pt idx="259">
                  <c:v>91.991828207430245</c:v>
                </c:pt>
                <c:pt idx="260">
                  <c:v>91.95027864260598</c:v>
                </c:pt>
                <c:pt idx="261">
                  <c:v>91.934610177849663</c:v>
                </c:pt>
                <c:pt idx="262">
                  <c:v>91.910509011351564</c:v>
                </c:pt>
                <c:pt idx="263">
                  <c:v>91.863307926310213</c:v>
                </c:pt>
                <c:pt idx="264">
                  <c:v>91.723137166754242</c:v>
                </c:pt>
                <c:pt idx="265">
                  <c:v>91.645286330520591</c:v>
                </c:pt>
                <c:pt idx="266">
                  <c:v>91.540185910676769</c:v>
                </c:pt>
                <c:pt idx="267">
                  <c:v>91.512505008025514</c:v>
                </c:pt>
                <c:pt idx="268">
                  <c:v>91.378272924888506</c:v>
                </c:pt>
                <c:pt idx="269">
                  <c:v>91.352441285208528</c:v>
                </c:pt>
                <c:pt idx="270">
                  <c:v>90.821308847904817</c:v>
                </c:pt>
                <c:pt idx="271">
                  <c:v>90.804194973918229</c:v>
                </c:pt>
                <c:pt idx="272">
                  <c:v>90.735219291476909</c:v>
                </c:pt>
                <c:pt idx="273">
                  <c:v>90.651368229571858</c:v>
                </c:pt>
                <c:pt idx="274">
                  <c:v>90.532783317700762</c:v>
                </c:pt>
                <c:pt idx="275">
                  <c:v>90.515671633091898</c:v>
                </c:pt>
                <c:pt idx="276">
                  <c:v>90.249076587271503</c:v>
                </c:pt>
                <c:pt idx="277">
                  <c:v>90.137755476026754</c:v>
                </c:pt>
                <c:pt idx="278">
                  <c:v>90.011586457941235</c:v>
                </c:pt>
                <c:pt idx="279">
                  <c:v>89.969239147635079</c:v>
                </c:pt>
                <c:pt idx="280">
                  <c:v>89.849881527152434</c:v>
                </c:pt>
                <c:pt idx="281">
                  <c:v>89.834107459382267</c:v>
                </c:pt>
                <c:pt idx="282">
                  <c:v>89.764385455190421</c:v>
                </c:pt>
                <c:pt idx="283">
                  <c:v>89.727701041103529</c:v>
                </c:pt>
                <c:pt idx="284">
                  <c:v>89.509129595786845</c:v>
                </c:pt>
                <c:pt idx="285">
                  <c:v>89.485197061488165</c:v>
                </c:pt>
                <c:pt idx="286">
                  <c:v>89.204924057050931</c:v>
                </c:pt>
                <c:pt idx="287">
                  <c:v>88.915849655264168</c:v>
                </c:pt>
                <c:pt idx="288">
                  <c:v>88.890903115150365</c:v>
                </c:pt>
                <c:pt idx="289">
                  <c:v>88.729511664989104</c:v>
                </c:pt>
                <c:pt idx="290">
                  <c:v>88.623618213353936</c:v>
                </c:pt>
                <c:pt idx="291">
                  <c:v>88.593345974961608</c:v>
                </c:pt>
                <c:pt idx="292">
                  <c:v>88.448268732010519</c:v>
                </c:pt>
                <c:pt idx="293">
                  <c:v>88.411528325006486</c:v>
                </c:pt>
                <c:pt idx="294">
                  <c:v>88.350201947395888</c:v>
                </c:pt>
                <c:pt idx="295">
                  <c:v>88.236237273971128</c:v>
                </c:pt>
                <c:pt idx="296">
                  <c:v>88.174748564394307</c:v>
                </c:pt>
                <c:pt idx="297">
                  <c:v>88.126796885002648</c:v>
                </c:pt>
                <c:pt idx="298">
                  <c:v>87.641006047992818</c:v>
                </c:pt>
                <c:pt idx="299">
                  <c:v>87.059455792496919</c:v>
                </c:pt>
                <c:pt idx="300">
                  <c:v>86.940873317773267</c:v>
                </c:pt>
                <c:pt idx="301">
                  <c:v>86.921946501621193</c:v>
                </c:pt>
                <c:pt idx="302">
                  <c:v>86.693171867849742</c:v>
                </c:pt>
                <c:pt idx="303">
                  <c:v>86.620423870817618</c:v>
                </c:pt>
                <c:pt idx="304">
                  <c:v>86.338644102062148</c:v>
                </c:pt>
                <c:pt idx="305">
                  <c:v>85.797338648356927</c:v>
                </c:pt>
                <c:pt idx="306">
                  <c:v>85.717983863429055</c:v>
                </c:pt>
                <c:pt idx="307">
                  <c:v>84.22798224766268</c:v>
                </c:pt>
                <c:pt idx="308">
                  <c:v>82.839228120537101</c:v>
                </c:pt>
                <c:pt idx="309">
                  <c:v>82.064344685298551</c:v>
                </c:pt>
                <c:pt idx="310">
                  <c:v>99.539535054844947</c:v>
                </c:pt>
                <c:pt idx="311">
                  <c:v>99.08234565979339</c:v>
                </c:pt>
                <c:pt idx="312">
                  <c:v>102.36536512345984</c:v>
                </c:pt>
                <c:pt idx="313">
                  <c:v>98.371835742899776</c:v>
                </c:pt>
                <c:pt idx="314">
                  <c:v>97.16279727755375</c:v>
                </c:pt>
                <c:pt idx="315">
                  <c:v>97.494095647012813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F3-4172-8C08-56E1BDFD0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142976"/>
        <c:axId val="218145536"/>
      </c:scatterChart>
      <c:valAx>
        <c:axId val="218142976"/>
        <c:scaling>
          <c:orientation val="minMax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Mitjana BI IRPF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145536"/>
        <c:crosses val="autoZero"/>
        <c:crossBetween val="midCat"/>
      </c:valAx>
      <c:valAx>
        <c:axId val="218145536"/>
        <c:scaling>
          <c:orientation val="minMax"/>
          <c:min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a-ES" sz="1000" b="1" i="0" baseline="0">
                    <a:effectLst/>
                  </a:rPr>
                  <a:t>Índex de vulnerabilitat social</a:t>
                </a:r>
                <a:endParaRPr lang="ca-ES" sz="1000">
                  <a:effectLst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142976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6CC-4B1F-9552-0E46F7BAE5B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6CC-4B1F-9552-0E46F7BAE5B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6CC-4B1F-9552-0E46F7BAE5B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6CC-4B1F-9552-0E46F7BAE5B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D6CC-4B1F-9552-0E46F7BAE5BB}"/>
              </c:ext>
            </c:extLst>
          </c:dPt>
          <c:dPt>
            <c:idx val="5"/>
            <c:invertIfNegative val="0"/>
            <c:bubble3D val="0"/>
            <c:spPr>
              <a:noFill/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D6CC-4B1F-9552-0E46F7BAE5B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6CC-4B1F-9552-0E46F7BAE5B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6CC-4B1F-9552-0E46F7BAE5B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6CC-4B1F-9552-0E46F7BAE5B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6CC-4B1F-9552-0E46F7BAE5B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6CC-4B1F-9552-0E46F7BAE5B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2-D6CC-4B1F-9552-0E46F7BAE5B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6CC-4B1F-9552-0E46F7BAE5BB}"/>
              </c:ext>
            </c:extLst>
          </c:dPt>
          <c:dLbls>
            <c:dLbl>
              <c:idx val="5"/>
              <c:numFmt formatCode="#,##0.0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D6CC-4B1F-9552-0E46F7BAE5B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COMARCA!$B$111:$B$122</c:f>
              <c:strCache>
                <c:ptCount val="12"/>
                <c:pt idx="0">
                  <c:v>Berguedà</c:v>
                </c:pt>
                <c:pt idx="1">
                  <c:v>Bages</c:v>
                </c:pt>
                <c:pt idx="2">
                  <c:v>Alt Penedès</c:v>
                </c:pt>
                <c:pt idx="3">
                  <c:v>Vallès Occidental</c:v>
                </c:pt>
                <c:pt idx="4">
                  <c:v>Baix Llobregat</c:v>
                </c:pt>
                <c:pt idx="5">
                  <c:v>Demarcació BCN</c:v>
                </c:pt>
                <c:pt idx="6">
                  <c:v>Osona</c:v>
                </c:pt>
                <c:pt idx="7">
                  <c:v>Vallès Oriental</c:v>
                </c:pt>
                <c:pt idx="8">
                  <c:v>Maresme</c:v>
                </c:pt>
                <c:pt idx="9">
                  <c:v>Anoia</c:v>
                </c:pt>
                <c:pt idx="10">
                  <c:v>Garraf</c:v>
                </c:pt>
                <c:pt idx="11">
                  <c:v>Barcelonès</c:v>
                </c:pt>
              </c:strCache>
            </c:strRef>
          </c:cat>
          <c:val>
            <c:numRef>
              <c:f>COMARCA!$C$111:$C$122</c:f>
              <c:numCache>
                <c:formatCode>###0.00</c:formatCode>
                <c:ptCount val="12"/>
                <c:pt idx="0">
                  <c:v>107.41904438630748</c:v>
                </c:pt>
                <c:pt idx="1">
                  <c:v>103.51438496138658</c:v>
                </c:pt>
                <c:pt idx="2">
                  <c:v>101.53058186069931</c:v>
                </c:pt>
                <c:pt idx="3">
                  <c:v>101.4928389341339</c:v>
                </c:pt>
                <c:pt idx="4">
                  <c:v>100.66544398894231</c:v>
                </c:pt>
                <c:pt idx="5">
                  <c:v>100</c:v>
                </c:pt>
                <c:pt idx="6">
                  <c:v>99.012476439092438</c:v>
                </c:pt>
                <c:pt idx="7">
                  <c:v>98.202804392577306</c:v>
                </c:pt>
                <c:pt idx="8">
                  <c:v>97.606468441891224</c:v>
                </c:pt>
                <c:pt idx="9">
                  <c:v>95.278744004694119</c:v>
                </c:pt>
                <c:pt idx="10">
                  <c:v>95.003056466230944</c:v>
                </c:pt>
                <c:pt idx="11">
                  <c:v>82.23675742244167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6CC-4B1F-9552-0E46F7BAE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7297024"/>
        <c:axId val="237302912"/>
      </c:barChart>
      <c:catAx>
        <c:axId val="23729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7302912"/>
        <c:crosses val="autoZero"/>
        <c:auto val="1"/>
        <c:lblAlgn val="ctr"/>
        <c:lblOffset val="100"/>
        <c:noMultiLvlLbl val="1"/>
      </c:catAx>
      <c:valAx>
        <c:axId val="237302912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7297024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E5C6-4185-A064-479A5B89FB5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E5C6-4185-A064-479A5B89FB5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C6-4185-A064-479A5B89FB5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E5C6-4185-A064-479A5B89FB5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E5C6-4185-A064-479A5B89FB5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E5C6-4185-A064-479A5B89FB5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5C6-4185-A064-479A5B89FB5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5C6-4185-A064-479A5B89FB5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5C6-4185-A064-479A5B89FB5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5C6-4185-A064-479A5B89FB5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5C6-4185-A064-479A5B89FB5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5C6-4185-A064-479A5B89FB5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5C6-4185-A064-479A5B89FB50}"/>
              </c:ext>
            </c:extLst>
          </c:dPt>
          <c:dLbls>
            <c:dLbl>
              <c:idx val="7"/>
              <c:numFmt formatCode="#,##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E5C6-4185-A064-479A5B89FB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TRAMS!$B$11:$B$16</c:f>
              <c:strCache>
                <c:ptCount val="6"/>
                <c:pt idx="0">
                  <c:v>&lt; 1.000</c:v>
                </c:pt>
                <c:pt idx="1">
                  <c:v>1.001-5.000</c:v>
                </c:pt>
                <c:pt idx="2">
                  <c:v>5.001-20.000</c:v>
                </c:pt>
                <c:pt idx="3">
                  <c:v>20.001-50.000</c:v>
                </c:pt>
                <c:pt idx="4">
                  <c:v>50.001-75.000</c:v>
                </c:pt>
                <c:pt idx="5">
                  <c:v>&gt;75.000</c:v>
                </c:pt>
              </c:strCache>
            </c:strRef>
          </c:cat>
          <c:val>
            <c:numRef>
              <c:f>TRAMS!$C$11:$C$16</c:f>
              <c:numCache>
                <c:formatCode>###0.00</c:formatCode>
                <c:ptCount val="6"/>
                <c:pt idx="0">
                  <c:v>132.94221704100164</c:v>
                </c:pt>
                <c:pt idx="1">
                  <c:v>112.73137078252948</c:v>
                </c:pt>
                <c:pt idx="2">
                  <c:v>106.49731479497542</c:v>
                </c:pt>
                <c:pt idx="3">
                  <c:v>98.617612676107484</c:v>
                </c:pt>
                <c:pt idx="4">
                  <c:v>99.079811120777777</c:v>
                </c:pt>
                <c:pt idx="5">
                  <c:v>95.263616562710169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5C6-4185-A064-479A5B89F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237842432"/>
        <c:axId val="237843968"/>
      </c:barChart>
      <c:catAx>
        <c:axId val="23784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7843968"/>
        <c:crosses val="autoZero"/>
        <c:auto val="1"/>
        <c:lblAlgn val="ctr"/>
        <c:lblOffset val="100"/>
        <c:noMultiLvlLbl val="1"/>
      </c:catAx>
      <c:valAx>
        <c:axId val="237843968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7842432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470-4A18-8F3C-4BD0C2CE872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470-4A18-8F3C-4BD0C2CE872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470-4A18-8F3C-4BD0C2CE872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470-4A18-8F3C-4BD0C2CE872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470-4A18-8F3C-4BD0C2CE872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4470-4A18-8F3C-4BD0C2CE872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470-4A18-8F3C-4BD0C2CE872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470-4A18-8F3C-4BD0C2CE872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470-4A18-8F3C-4BD0C2CE872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470-4A18-8F3C-4BD0C2CE872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4470-4A18-8F3C-4BD0C2CE8727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470-4A18-8F3C-4BD0C2CE8727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4470-4A18-8F3C-4BD0C2CE8727}"/>
              </c:ext>
            </c:extLst>
          </c:dPt>
          <c:dLbls>
            <c:dLbl>
              <c:idx val="7"/>
              <c:numFmt formatCode="#,##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470-4A18-8F3C-4BD0C2CE87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TRAMS!$B$18:$B$23</c:f>
              <c:strCache>
                <c:ptCount val="6"/>
                <c:pt idx="0">
                  <c:v>&lt; 1.000</c:v>
                </c:pt>
                <c:pt idx="1">
                  <c:v>1.001-5.000</c:v>
                </c:pt>
                <c:pt idx="2">
                  <c:v>5.001-20.000</c:v>
                </c:pt>
                <c:pt idx="3">
                  <c:v>20.001-50.000</c:v>
                </c:pt>
                <c:pt idx="4">
                  <c:v>50.001-75.000</c:v>
                </c:pt>
                <c:pt idx="5">
                  <c:v>&gt;75.000</c:v>
                </c:pt>
              </c:strCache>
            </c:strRef>
          </c:cat>
          <c:val>
            <c:numRef>
              <c:f>TRAMS!$C$18:$C$23</c:f>
              <c:numCache>
                <c:formatCode>###0.00</c:formatCode>
                <c:ptCount val="6"/>
                <c:pt idx="0">
                  <c:v>91.733607356182034</c:v>
                </c:pt>
                <c:pt idx="1">
                  <c:v>96.169794209634006</c:v>
                </c:pt>
                <c:pt idx="2">
                  <c:v>104.73095603078878</c:v>
                </c:pt>
                <c:pt idx="3">
                  <c:v>101.88846415390583</c:v>
                </c:pt>
                <c:pt idx="4">
                  <c:v>103.59985234502582</c:v>
                </c:pt>
                <c:pt idx="5">
                  <c:v>95.652782030705708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470-4A18-8F3C-4BD0C2CE8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237921024"/>
        <c:axId val="237922560"/>
      </c:barChart>
      <c:catAx>
        <c:axId val="23792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7922560"/>
        <c:crosses val="autoZero"/>
        <c:auto val="1"/>
        <c:lblAlgn val="ctr"/>
        <c:lblOffset val="100"/>
        <c:noMultiLvlLbl val="1"/>
      </c:catAx>
      <c:valAx>
        <c:axId val="237922560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7921024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DB09-4FC2-87A7-C894637C350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DB09-4FC2-87A7-C894637C350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B09-4FC2-87A7-C894637C350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DB09-4FC2-87A7-C894637C350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B09-4FC2-87A7-C894637C350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DB09-4FC2-87A7-C894637C350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B09-4FC2-87A7-C894637C350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DB09-4FC2-87A7-C894637C350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B09-4FC2-87A7-C894637C350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B09-4FC2-87A7-C894637C350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B09-4FC2-87A7-C894637C350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B09-4FC2-87A7-C894637C350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B09-4FC2-87A7-C894637C3506}"/>
              </c:ext>
            </c:extLst>
          </c:dPt>
          <c:dLbls>
            <c:dLbl>
              <c:idx val="7"/>
              <c:numFmt formatCode="#,##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DB09-4FC2-87A7-C894637C35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TRAMS!$B$25:$B$30</c:f>
              <c:strCache>
                <c:ptCount val="6"/>
                <c:pt idx="0">
                  <c:v>&lt; 1.000</c:v>
                </c:pt>
                <c:pt idx="1">
                  <c:v>1.001-5.000</c:v>
                </c:pt>
                <c:pt idx="2">
                  <c:v>5.001-20.000</c:v>
                </c:pt>
                <c:pt idx="3">
                  <c:v>20.001-50.000</c:v>
                </c:pt>
                <c:pt idx="4">
                  <c:v>50.001-75.000</c:v>
                </c:pt>
                <c:pt idx="5">
                  <c:v>&gt;75.000</c:v>
                </c:pt>
              </c:strCache>
            </c:strRef>
          </c:cat>
          <c:val>
            <c:numRef>
              <c:f>TRAMS!$C$25:$C$30</c:f>
              <c:numCache>
                <c:formatCode>###0.00</c:formatCode>
                <c:ptCount val="6"/>
                <c:pt idx="0">
                  <c:v>123.5493290517786</c:v>
                </c:pt>
                <c:pt idx="1">
                  <c:v>109.57582146571158</c:v>
                </c:pt>
                <c:pt idx="2">
                  <c:v>105.08144496028562</c:v>
                </c:pt>
                <c:pt idx="3">
                  <c:v>99.828816903727571</c:v>
                </c:pt>
                <c:pt idx="4">
                  <c:v>100.32742385979418</c:v>
                </c:pt>
                <c:pt idx="5">
                  <c:v>95.452230287050284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09-4FC2-87A7-C894637C3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237954944"/>
        <c:axId val="237956480"/>
      </c:barChart>
      <c:catAx>
        <c:axId val="237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7956480"/>
        <c:crosses val="autoZero"/>
        <c:auto val="1"/>
        <c:lblAlgn val="ctr"/>
        <c:lblOffset val="100"/>
        <c:noMultiLvlLbl val="1"/>
      </c:catAx>
      <c:valAx>
        <c:axId val="237956480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7954944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E4F3-43E1-B24B-B2931BEAF7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4F3-43E1-B24B-B2931BEAF7B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4-E4F3-43E1-B24B-B2931BEAF7B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E4F3-43E1-B24B-B2931BEAF7B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E4F3-43E1-B24B-B2931BEAF7B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E4F3-43E1-B24B-B2931BEAF7B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4F3-43E1-B24B-B2931BEAF7B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4F3-43E1-B24B-B2931BEAF7B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4F3-43E1-B24B-B2931BEAF7B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4F3-43E1-B24B-B2931BEAF7B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4F3-43E1-B24B-B2931BEAF7B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4F3-43E1-B24B-B2931BEAF7B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4F3-43E1-B24B-B2931BEAF7B0}"/>
              </c:ext>
            </c:extLst>
          </c:dPt>
          <c:dLbls>
            <c:dLbl>
              <c:idx val="7"/>
              <c:numFmt formatCode="#,##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E4F3-43E1-B24B-B2931BEAF7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TRAMS!$B$32:$B$37</c:f>
              <c:strCache>
                <c:ptCount val="6"/>
                <c:pt idx="0">
                  <c:v>&lt; 1.000</c:v>
                </c:pt>
                <c:pt idx="1">
                  <c:v>1.001-5.000</c:v>
                </c:pt>
                <c:pt idx="2">
                  <c:v>5.001-20.000</c:v>
                </c:pt>
                <c:pt idx="3">
                  <c:v>20.001-50.000</c:v>
                </c:pt>
                <c:pt idx="4">
                  <c:v>50.001-75.000</c:v>
                </c:pt>
                <c:pt idx="5">
                  <c:v>&gt;75.000</c:v>
                </c:pt>
              </c:strCache>
            </c:strRef>
          </c:cat>
          <c:val>
            <c:numRef>
              <c:f>TRAMS!$C$32:$C$37</c:f>
              <c:numCache>
                <c:formatCode>###0.00</c:formatCode>
                <c:ptCount val="6"/>
                <c:pt idx="0">
                  <c:v>110.93435861145289</c:v>
                </c:pt>
                <c:pt idx="1">
                  <c:v>109.20800461559702</c:v>
                </c:pt>
                <c:pt idx="2">
                  <c:v>114.44670340178216</c:v>
                </c:pt>
                <c:pt idx="3">
                  <c:v>97.537286578733301</c:v>
                </c:pt>
                <c:pt idx="4">
                  <c:v>97.783318359431775</c:v>
                </c:pt>
                <c:pt idx="5">
                  <c:v>93.494687770909522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4F3-43E1-B24B-B2931BEAF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237997440"/>
        <c:axId val="238003328"/>
      </c:barChart>
      <c:catAx>
        <c:axId val="23799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8003328"/>
        <c:crosses val="autoZero"/>
        <c:auto val="1"/>
        <c:lblAlgn val="ctr"/>
        <c:lblOffset val="100"/>
        <c:noMultiLvlLbl val="1"/>
      </c:catAx>
      <c:valAx>
        <c:axId val="238003328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7997440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781F-4D84-995C-4344EE01DFB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781F-4D84-995C-4344EE01DFB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781F-4D84-995C-4344EE01DFB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81F-4D84-995C-4344EE01DFB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781F-4D84-995C-4344EE01DFB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A-781F-4D84-995C-4344EE01DFB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81F-4D84-995C-4344EE01DFB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81F-4D84-995C-4344EE01DFB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781F-4D84-995C-4344EE01DFB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781F-4D84-995C-4344EE01DFB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781F-4D84-995C-4344EE01DFB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81F-4D84-995C-4344EE01DFB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781F-4D84-995C-4344EE01DFBE}"/>
              </c:ext>
            </c:extLst>
          </c:dPt>
          <c:dLbls>
            <c:dLbl>
              <c:idx val="7"/>
              <c:numFmt formatCode="#,##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781F-4D84-995C-4344EE01DF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TRAMS!$B$39:$B$44</c:f>
              <c:strCache>
                <c:ptCount val="6"/>
                <c:pt idx="0">
                  <c:v>&lt; 1.000</c:v>
                </c:pt>
                <c:pt idx="1">
                  <c:v>1.001-5.000</c:v>
                </c:pt>
                <c:pt idx="2">
                  <c:v>5.001-20.000</c:v>
                </c:pt>
                <c:pt idx="3">
                  <c:v>20.001-50.000</c:v>
                </c:pt>
                <c:pt idx="4">
                  <c:v>50.001-75.000</c:v>
                </c:pt>
                <c:pt idx="5">
                  <c:v>&gt;75.000</c:v>
                </c:pt>
              </c:strCache>
            </c:strRef>
          </c:cat>
          <c:val>
            <c:numRef>
              <c:f>TRAMS!$C$39:$C$44</c:f>
              <c:numCache>
                <c:formatCode>###0.00</c:formatCode>
                <c:ptCount val="6"/>
                <c:pt idx="0">
                  <c:v>331.16055804258178</c:v>
                </c:pt>
                <c:pt idx="1">
                  <c:v>215.44288159832644</c:v>
                </c:pt>
                <c:pt idx="2">
                  <c:v>155.01371835291124</c:v>
                </c:pt>
                <c:pt idx="3">
                  <c:v>102.09945156831039</c:v>
                </c:pt>
                <c:pt idx="4">
                  <c:v>96.786941520794826</c:v>
                </c:pt>
                <c:pt idx="5">
                  <c:v>76.074012284997252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81F-4D84-995C-4344EE01D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239105152"/>
        <c:axId val="239106688"/>
      </c:barChart>
      <c:catAx>
        <c:axId val="23910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9106688"/>
        <c:crosses val="autoZero"/>
        <c:auto val="1"/>
        <c:lblAlgn val="ctr"/>
        <c:lblOffset val="100"/>
        <c:noMultiLvlLbl val="1"/>
      </c:catAx>
      <c:valAx>
        <c:axId val="239106688"/>
        <c:scaling>
          <c:orientation val="minMax"/>
          <c:max val="350"/>
        </c:scaling>
        <c:delete val="0"/>
        <c:axPos val="l"/>
        <c:numFmt formatCode="#,##0" sourceLinked="0"/>
        <c:majorTickMark val="out"/>
        <c:minorTickMark val="none"/>
        <c:tickLblPos val="nextTo"/>
        <c:crossAx val="239105152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1BF-4284-9464-119A9504962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1BF-4284-9464-119A9504962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1BF-4284-9464-119A9504962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1BF-4284-9464-119A9504962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1BF-4284-9464-119A9504962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91BF-4284-9464-119A9504962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1BF-4284-9464-119A9504962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1BF-4284-9464-119A9504962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1BF-4284-9464-119A9504962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1BF-4284-9464-119A9504962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1BF-4284-9464-119A9504962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1BF-4284-9464-119A9504962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1BF-4284-9464-119A95049625}"/>
              </c:ext>
            </c:extLst>
          </c:dPt>
          <c:dLbls>
            <c:dLbl>
              <c:idx val="7"/>
              <c:numFmt formatCode="#,##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91BF-4284-9464-119A950496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TRAMS!$B$46:$B$51</c:f>
              <c:strCache>
                <c:ptCount val="6"/>
                <c:pt idx="0">
                  <c:v>&lt; 1.000</c:v>
                </c:pt>
                <c:pt idx="1">
                  <c:v>1.001-5.000</c:v>
                </c:pt>
                <c:pt idx="2">
                  <c:v>5.001-20.000</c:v>
                </c:pt>
                <c:pt idx="3">
                  <c:v>20.001-50.000</c:v>
                </c:pt>
                <c:pt idx="4">
                  <c:v>50.001-75.000</c:v>
                </c:pt>
                <c:pt idx="5">
                  <c:v>&gt;75.000</c:v>
                </c:pt>
              </c:strCache>
            </c:strRef>
          </c:cat>
          <c:val>
            <c:numRef>
              <c:f>TRAMS!$C$46:$C$51</c:f>
              <c:numCache>
                <c:formatCode>###0.00</c:formatCode>
                <c:ptCount val="6"/>
                <c:pt idx="0">
                  <c:v>100.1882723117174</c:v>
                </c:pt>
                <c:pt idx="1">
                  <c:v>102.21951182971301</c:v>
                </c:pt>
                <c:pt idx="2">
                  <c:v>101.52145229087813</c:v>
                </c:pt>
                <c:pt idx="3">
                  <c:v>100.95215702400944</c:v>
                </c:pt>
                <c:pt idx="4">
                  <c:v>101.45906321137646</c:v>
                </c:pt>
                <c:pt idx="5">
                  <c:v>97.709832588050375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1BF-4284-9464-119A95049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239154304"/>
        <c:axId val="239155840"/>
      </c:barChart>
      <c:catAx>
        <c:axId val="23915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9155840"/>
        <c:crosses val="autoZero"/>
        <c:auto val="1"/>
        <c:lblAlgn val="ctr"/>
        <c:lblOffset val="100"/>
        <c:noMultiLvlLbl val="1"/>
      </c:catAx>
      <c:valAx>
        <c:axId val="239155840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9154304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EB2F-484D-949C-9B8A405F501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B2F-484D-949C-9B8A405F501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B2F-484D-949C-9B8A405F501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B2F-484D-949C-9B8A405F501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B2F-484D-949C-9B8A405F501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9-EB2F-484D-949C-9B8A405F501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B2F-484D-949C-9B8A405F501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B2F-484D-949C-9B8A405F501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B2F-484D-949C-9B8A405F501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B2F-484D-949C-9B8A405F501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B2F-484D-949C-9B8A405F501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B2F-484D-949C-9B8A405F501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B2F-484D-949C-9B8A405F5015}"/>
              </c:ext>
            </c:extLst>
          </c:dPt>
          <c:dLbls>
            <c:dLbl>
              <c:idx val="7"/>
              <c:numFmt formatCode="#,##0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accent1">
                          <a:lumMod val="75000"/>
                        </a:schemeClr>
                      </a:solidFill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EB2F-484D-949C-9B8A405F50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TRAMS!$B$54:$B$59</c:f>
              <c:strCache>
                <c:ptCount val="6"/>
                <c:pt idx="0">
                  <c:v>&lt; 1.000</c:v>
                </c:pt>
                <c:pt idx="1">
                  <c:v>1.001-5.000</c:v>
                </c:pt>
                <c:pt idx="2">
                  <c:v>5.001-20.000</c:v>
                </c:pt>
                <c:pt idx="3">
                  <c:v>20.001-50.000</c:v>
                </c:pt>
                <c:pt idx="4">
                  <c:v>50.001-75.000</c:v>
                </c:pt>
                <c:pt idx="5">
                  <c:v>&gt;75.000</c:v>
                </c:pt>
              </c:strCache>
            </c:strRef>
          </c:cat>
          <c:val>
            <c:numRef>
              <c:f>TRAMS!$C$54:$C$59</c:f>
              <c:numCache>
                <c:formatCode>###0.00</c:formatCode>
                <c:ptCount val="6"/>
                <c:pt idx="0">
                  <c:v>114.87551428644559</c:v>
                </c:pt>
                <c:pt idx="1">
                  <c:v>107.83134978292586</c:v>
                </c:pt>
                <c:pt idx="2">
                  <c:v>108.83384589165325</c:v>
                </c:pt>
                <c:pt idx="3">
                  <c:v>93.86127503358027</c:v>
                </c:pt>
                <c:pt idx="4">
                  <c:v>96.204567120695174</c:v>
                </c:pt>
                <c:pt idx="5">
                  <c:v>78.393447884699668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B2F-484D-949C-9B8A405F5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239192320"/>
        <c:axId val="239927296"/>
      </c:barChart>
      <c:catAx>
        <c:axId val="23919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9927296"/>
        <c:crosses val="autoZero"/>
        <c:auto val="1"/>
        <c:lblAlgn val="ctr"/>
        <c:lblOffset val="100"/>
        <c:noMultiLvlLbl val="1"/>
      </c:catAx>
      <c:valAx>
        <c:axId val="239927296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9192320"/>
        <c:crosses val="autoZero"/>
        <c:crossBetween val="between"/>
        <c:majorUnit val="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SERVEIS'!$X$1</c:f>
              <c:strCache>
                <c:ptCount val="1"/>
                <c:pt idx="0">
                  <c:v>Biblioteques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SERVEIS'!$W$2:$W$140</c:f>
              <c:numCache>
                <c:formatCode>0.00</c:formatCode>
                <c:ptCount val="139"/>
                <c:pt idx="0">
                  <c:v>124.80900475140598</c:v>
                </c:pt>
                <c:pt idx="1">
                  <c:v>116.05112159295686</c:v>
                </c:pt>
                <c:pt idx="2">
                  <c:v>115.74655082711678</c:v>
                </c:pt>
                <c:pt idx="3">
                  <c:v>115.49846976800961</c:v>
                </c:pt>
                <c:pt idx="4">
                  <c:v>114.30697554421508</c:v>
                </c:pt>
                <c:pt idx="5">
                  <c:v>112.91061297004124</c:v>
                </c:pt>
                <c:pt idx="6">
                  <c:v>111.74373580408526</c:v>
                </c:pt>
                <c:pt idx="7">
                  <c:v>111.57291210058251</c:v>
                </c:pt>
                <c:pt idx="8">
                  <c:v>110.53545895573546</c:v>
                </c:pt>
                <c:pt idx="9">
                  <c:v>110.53439786969645</c:v>
                </c:pt>
                <c:pt idx="10">
                  <c:v>110.35371521428098</c:v>
                </c:pt>
                <c:pt idx="11">
                  <c:v>110.27421056521041</c:v>
                </c:pt>
                <c:pt idx="12">
                  <c:v>109.57609866847574</c:v>
                </c:pt>
                <c:pt idx="13">
                  <c:v>108.71991952563322</c:v>
                </c:pt>
                <c:pt idx="14">
                  <c:v>108.36280012429792</c:v>
                </c:pt>
                <c:pt idx="15">
                  <c:v>108.17244781594994</c:v>
                </c:pt>
                <c:pt idx="16">
                  <c:v>107.87835327246172</c:v>
                </c:pt>
                <c:pt idx="17">
                  <c:v>107.53970068926191</c:v>
                </c:pt>
                <c:pt idx="18">
                  <c:v>106.71883738566723</c:v>
                </c:pt>
                <c:pt idx="19">
                  <c:v>106.49397325618634</c:v>
                </c:pt>
                <c:pt idx="20">
                  <c:v>106.31600128210678</c:v>
                </c:pt>
                <c:pt idx="21">
                  <c:v>105.71166809056287</c:v>
                </c:pt>
                <c:pt idx="22">
                  <c:v>105.13178434665488</c:v>
                </c:pt>
                <c:pt idx="23">
                  <c:v>104.84746091176581</c:v>
                </c:pt>
                <c:pt idx="24">
                  <c:v>104.29127718519609</c:v>
                </c:pt>
                <c:pt idx="25">
                  <c:v>104.19692991813739</c:v>
                </c:pt>
                <c:pt idx="26">
                  <c:v>103.23149501733855</c:v>
                </c:pt>
                <c:pt idx="27">
                  <c:v>102.8529184978282</c:v>
                </c:pt>
                <c:pt idx="28">
                  <c:v>102.78356864743728</c:v>
                </c:pt>
                <c:pt idx="29">
                  <c:v>102.65039106261844</c:v>
                </c:pt>
                <c:pt idx="30">
                  <c:v>102.56414012722786</c:v>
                </c:pt>
                <c:pt idx="31">
                  <c:v>102.48725340021744</c:v>
                </c:pt>
                <c:pt idx="32">
                  <c:v>102.4306616730708</c:v>
                </c:pt>
                <c:pt idx="33">
                  <c:v>102.09245666654034</c:v>
                </c:pt>
                <c:pt idx="34">
                  <c:v>102.01896202676171</c:v>
                </c:pt>
                <c:pt idx="35">
                  <c:v>101.85765965325774</c:v>
                </c:pt>
                <c:pt idx="36">
                  <c:v>101.47413360202665</c:v>
                </c:pt>
                <c:pt idx="37">
                  <c:v>101.40845970594478</c:v>
                </c:pt>
                <c:pt idx="38">
                  <c:v>101.29267224732889</c:v>
                </c:pt>
                <c:pt idx="39">
                  <c:v>101.2257380077761</c:v>
                </c:pt>
                <c:pt idx="40">
                  <c:v>101.12001422446512</c:v>
                </c:pt>
                <c:pt idx="41">
                  <c:v>101.05918023034829</c:v>
                </c:pt>
                <c:pt idx="42">
                  <c:v>100.93628455923903</c:v>
                </c:pt>
                <c:pt idx="43">
                  <c:v>100.69938901154399</c:v>
                </c:pt>
                <c:pt idx="44">
                  <c:v>100.66720206051126</c:v>
                </c:pt>
                <c:pt idx="45">
                  <c:v>100.62321265703314</c:v>
                </c:pt>
                <c:pt idx="46">
                  <c:v>100.5532991784585</c:v>
                </c:pt>
                <c:pt idx="47">
                  <c:v>100.41281963955404</c:v>
                </c:pt>
                <c:pt idx="48">
                  <c:v>100.33823894994887</c:v>
                </c:pt>
                <c:pt idx="49">
                  <c:v>99.778691521065269</c:v>
                </c:pt>
                <c:pt idx="50">
                  <c:v>99.562070271560785</c:v>
                </c:pt>
                <c:pt idx="51">
                  <c:v>99.418874730411062</c:v>
                </c:pt>
                <c:pt idx="52">
                  <c:v>99.202218274781288</c:v>
                </c:pt>
                <c:pt idx="53">
                  <c:v>99.096506203546767</c:v>
                </c:pt>
                <c:pt idx="54">
                  <c:v>99.087985858682018</c:v>
                </c:pt>
                <c:pt idx="55">
                  <c:v>98.882965107162192</c:v>
                </c:pt>
                <c:pt idx="56">
                  <c:v>98.652854494029043</c:v>
                </c:pt>
                <c:pt idx="57">
                  <c:v>98.373977383176737</c:v>
                </c:pt>
                <c:pt idx="58">
                  <c:v>98.190930166704248</c:v>
                </c:pt>
                <c:pt idx="59">
                  <c:v>97.957443971913506</c:v>
                </c:pt>
                <c:pt idx="60">
                  <c:v>97.685069963625637</c:v>
                </c:pt>
                <c:pt idx="61">
                  <c:v>97.547646677856832</c:v>
                </c:pt>
                <c:pt idx="62">
                  <c:v>97.510573261149176</c:v>
                </c:pt>
                <c:pt idx="63">
                  <c:v>97.294434507941162</c:v>
                </c:pt>
                <c:pt idx="64">
                  <c:v>97.125222701283448</c:v>
                </c:pt>
                <c:pt idx="65">
                  <c:v>97.046582412926242</c:v>
                </c:pt>
                <c:pt idx="66">
                  <c:v>97.016040739561461</c:v>
                </c:pt>
                <c:pt idx="67">
                  <c:v>97.003849634946334</c:v>
                </c:pt>
                <c:pt idx="68">
                  <c:v>96.87289696404207</c:v>
                </c:pt>
                <c:pt idx="69">
                  <c:v>96.727941253452371</c:v>
                </c:pt>
                <c:pt idx="70">
                  <c:v>96.565535617695559</c:v>
                </c:pt>
                <c:pt idx="71">
                  <c:v>96.402302298863177</c:v>
                </c:pt>
                <c:pt idx="72">
                  <c:v>96.13643093188756</c:v>
                </c:pt>
                <c:pt idx="73">
                  <c:v>96.11463775749634</c:v>
                </c:pt>
                <c:pt idx="74">
                  <c:v>95.967128632793873</c:v>
                </c:pt>
                <c:pt idx="75">
                  <c:v>95.923656453083623</c:v>
                </c:pt>
                <c:pt idx="76">
                  <c:v>95.879135400908353</c:v>
                </c:pt>
                <c:pt idx="77">
                  <c:v>95.771110661584032</c:v>
                </c:pt>
                <c:pt idx="78">
                  <c:v>95.598785373772515</c:v>
                </c:pt>
                <c:pt idx="79">
                  <c:v>95.14812220539423</c:v>
                </c:pt>
                <c:pt idx="80">
                  <c:v>95.027128788229348</c:v>
                </c:pt>
                <c:pt idx="81">
                  <c:v>94.903134300013704</c:v>
                </c:pt>
                <c:pt idx="82">
                  <c:v>94.900614759417977</c:v>
                </c:pt>
                <c:pt idx="83">
                  <c:v>94.894105900792908</c:v>
                </c:pt>
                <c:pt idx="84">
                  <c:v>94.70714670541534</c:v>
                </c:pt>
                <c:pt idx="85">
                  <c:v>94.35701970960838</c:v>
                </c:pt>
                <c:pt idx="86">
                  <c:v>94.246879194179613</c:v>
                </c:pt>
                <c:pt idx="87">
                  <c:v>93.946975459247284</c:v>
                </c:pt>
                <c:pt idx="88">
                  <c:v>93.833662686191261</c:v>
                </c:pt>
                <c:pt idx="89">
                  <c:v>93.829861467029133</c:v>
                </c:pt>
                <c:pt idx="90">
                  <c:v>93.793572576993697</c:v>
                </c:pt>
                <c:pt idx="91">
                  <c:v>93.63724891070305</c:v>
                </c:pt>
                <c:pt idx="92">
                  <c:v>93.56037782213258</c:v>
                </c:pt>
                <c:pt idx="93">
                  <c:v>93.458608230736758</c:v>
                </c:pt>
                <c:pt idx="94">
                  <c:v>93.405406895033764</c:v>
                </c:pt>
                <c:pt idx="95">
                  <c:v>93.40305427515969</c:v>
                </c:pt>
                <c:pt idx="96">
                  <c:v>93.16510645152141</c:v>
                </c:pt>
                <c:pt idx="97">
                  <c:v>93.076778463110472</c:v>
                </c:pt>
                <c:pt idx="98">
                  <c:v>92.762257645820185</c:v>
                </c:pt>
                <c:pt idx="99">
                  <c:v>92.516284379653897</c:v>
                </c:pt>
                <c:pt idx="100">
                  <c:v>92.491881448898198</c:v>
                </c:pt>
                <c:pt idx="101">
                  <c:v>92.422266627630492</c:v>
                </c:pt>
                <c:pt idx="102">
                  <c:v>92.417121588431016</c:v>
                </c:pt>
                <c:pt idx="103">
                  <c:v>92.366588833648223</c:v>
                </c:pt>
                <c:pt idx="104">
                  <c:v>92.302546510859713</c:v>
                </c:pt>
                <c:pt idx="105">
                  <c:v>92.070147409401812</c:v>
                </c:pt>
                <c:pt idx="106">
                  <c:v>92.018825743268948</c:v>
                </c:pt>
                <c:pt idx="107">
                  <c:v>91.910509011351564</c:v>
                </c:pt>
                <c:pt idx="108">
                  <c:v>91.863307926310213</c:v>
                </c:pt>
                <c:pt idx="109">
                  <c:v>91.723137166754242</c:v>
                </c:pt>
                <c:pt idx="110">
                  <c:v>91.540185910676769</c:v>
                </c:pt>
                <c:pt idx="111">
                  <c:v>91.378272924888506</c:v>
                </c:pt>
                <c:pt idx="112">
                  <c:v>91.352441285208528</c:v>
                </c:pt>
                <c:pt idx="113">
                  <c:v>90.804194973918229</c:v>
                </c:pt>
                <c:pt idx="114">
                  <c:v>90.735219291476909</c:v>
                </c:pt>
                <c:pt idx="115">
                  <c:v>90.651368229571858</c:v>
                </c:pt>
                <c:pt idx="116">
                  <c:v>90.532783317700762</c:v>
                </c:pt>
                <c:pt idx="117">
                  <c:v>89.969239147635079</c:v>
                </c:pt>
                <c:pt idx="118">
                  <c:v>89.849881527152434</c:v>
                </c:pt>
                <c:pt idx="119">
                  <c:v>89.727701041103529</c:v>
                </c:pt>
                <c:pt idx="120">
                  <c:v>89.509129595786845</c:v>
                </c:pt>
                <c:pt idx="121">
                  <c:v>89.485197061488165</c:v>
                </c:pt>
                <c:pt idx="122">
                  <c:v>88.915849655264168</c:v>
                </c:pt>
                <c:pt idx="123">
                  <c:v>88.890903115150365</c:v>
                </c:pt>
                <c:pt idx="124">
                  <c:v>88.729511664989104</c:v>
                </c:pt>
                <c:pt idx="125">
                  <c:v>88.448268732010519</c:v>
                </c:pt>
                <c:pt idx="126">
                  <c:v>88.411528325006486</c:v>
                </c:pt>
                <c:pt idx="127">
                  <c:v>88.350201947395888</c:v>
                </c:pt>
                <c:pt idx="128">
                  <c:v>88.236237273971128</c:v>
                </c:pt>
                <c:pt idx="129">
                  <c:v>88.174748564394307</c:v>
                </c:pt>
                <c:pt idx="130">
                  <c:v>87.059455792496919</c:v>
                </c:pt>
                <c:pt idx="131">
                  <c:v>86.940873317773267</c:v>
                </c:pt>
                <c:pt idx="132">
                  <c:v>86.921946501621193</c:v>
                </c:pt>
                <c:pt idx="133">
                  <c:v>86.338644102062148</c:v>
                </c:pt>
                <c:pt idx="134">
                  <c:v>85.717983863429055</c:v>
                </c:pt>
                <c:pt idx="135">
                  <c:v>84.22798224766268</c:v>
                </c:pt>
                <c:pt idx="136">
                  <c:v>82.839228120537101</c:v>
                </c:pt>
                <c:pt idx="137">
                  <c:v>82.064344685298551</c:v>
                </c:pt>
                <c:pt idx="138">
                  <c:v>99.539535054844947</c:v>
                </c:pt>
              </c:numCache>
            </c:numRef>
          </c:xVal>
          <c:yVal>
            <c:numRef>
              <c:f>'DESP ALTRES SERVEIS'!$X$2:$X$140</c:f>
              <c:numCache>
                <c:formatCode>General</c:formatCode>
                <c:ptCount val="139"/>
                <c:pt idx="0">
                  <c:v>0.89</c:v>
                </c:pt>
                <c:pt idx="1">
                  <c:v>1.1000000000000001</c:v>
                </c:pt>
                <c:pt idx="2">
                  <c:v>0.84</c:v>
                </c:pt>
                <c:pt idx="3">
                  <c:v>1.2</c:v>
                </c:pt>
                <c:pt idx="4">
                  <c:v>2</c:v>
                </c:pt>
                <c:pt idx="5">
                  <c:v>2.1</c:v>
                </c:pt>
                <c:pt idx="6">
                  <c:v>1.1000000000000001</c:v>
                </c:pt>
                <c:pt idx="7">
                  <c:v>1.4</c:v>
                </c:pt>
                <c:pt idx="8">
                  <c:v>0.6</c:v>
                </c:pt>
                <c:pt idx="9">
                  <c:v>0.95</c:v>
                </c:pt>
                <c:pt idx="10">
                  <c:v>0.7</c:v>
                </c:pt>
                <c:pt idx="11">
                  <c:v>1.6</c:v>
                </c:pt>
                <c:pt idx="12">
                  <c:v>0.82</c:v>
                </c:pt>
                <c:pt idx="13">
                  <c:v>1.6</c:v>
                </c:pt>
                <c:pt idx="14">
                  <c:v>1.3</c:v>
                </c:pt>
                <c:pt idx="15">
                  <c:v>1.9</c:v>
                </c:pt>
                <c:pt idx="16">
                  <c:v>2.2999999999999998</c:v>
                </c:pt>
                <c:pt idx="17">
                  <c:v>1.6</c:v>
                </c:pt>
                <c:pt idx="18">
                  <c:v>2.2000000000000002</c:v>
                </c:pt>
                <c:pt idx="19">
                  <c:v>1.5</c:v>
                </c:pt>
                <c:pt idx="20">
                  <c:v>0.49</c:v>
                </c:pt>
                <c:pt idx="21">
                  <c:v>0.81</c:v>
                </c:pt>
                <c:pt idx="22">
                  <c:v>2.8</c:v>
                </c:pt>
                <c:pt idx="23">
                  <c:v>1</c:v>
                </c:pt>
                <c:pt idx="24">
                  <c:v>1.3</c:v>
                </c:pt>
                <c:pt idx="25">
                  <c:v>1.7</c:v>
                </c:pt>
                <c:pt idx="26">
                  <c:v>1.1000000000000001</c:v>
                </c:pt>
                <c:pt idx="27">
                  <c:v>1.5</c:v>
                </c:pt>
                <c:pt idx="28">
                  <c:v>1.3</c:v>
                </c:pt>
                <c:pt idx="29">
                  <c:v>1.9</c:v>
                </c:pt>
                <c:pt idx="30">
                  <c:v>1.7</c:v>
                </c:pt>
                <c:pt idx="31">
                  <c:v>1.8</c:v>
                </c:pt>
                <c:pt idx="32">
                  <c:v>0.95</c:v>
                </c:pt>
                <c:pt idx="33">
                  <c:v>1.3</c:v>
                </c:pt>
                <c:pt idx="34">
                  <c:v>2.1</c:v>
                </c:pt>
                <c:pt idx="35">
                  <c:v>1</c:v>
                </c:pt>
                <c:pt idx="36">
                  <c:v>1.1000000000000001</c:v>
                </c:pt>
                <c:pt idx="37">
                  <c:v>1.7</c:v>
                </c:pt>
                <c:pt idx="38">
                  <c:v>1.8</c:v>
                </c:pt>
                <c:pt idx="39">
                  <c:v>1.4</c:v>
                </c:pt>
                <c:pt idx="40">
                  <c:v>1.7</c:v>
                </c:pt>
                <c:pt idx="41">
                  <c:v>1</c:v>
                </c:pt>
                <c:pt idx="42">
                  <c:v>0.79</c:v>
                </c:pt>
                <c:pt idx="43">
                  <c:v>0.84</c:v>
                </c:pt>
                <c:pt idx="44">
                  <c:v>0.82</c:v>
                </c:pt>
                <c:pt idx="45">
                  <c:v>1.1000000000000001</c:v>
                </c:pt>
                <c:pt idx="46">
                  <c:v>1.1000000000000001</c:v>
                </c:pt>
                <c:pt idx="47">
                  <c:v>1.3</c:v>
                </c:pt>
                <c:pt idx="48">
                  <c:v>2</c:v>
                </c:pt>
                <c:pt idx="49">
                  <c:v>0.66</c:v>
                </c:pt>
                <c:pt idx="50">
                  <c:v>0.32</c:v>
                </c:pt>
                <c:pt idx="51">
                  <c:v>0.77</c:v>
                </c:pt>
                <c:pt idx="52">
                  <c:v>1.7</c:v>
                </c:pt>
                <c:pt idx="53">
                  <c:v>0.81</c:v>
                </c:pt>
                <c:pt idx="54">
                  <c:v>1.2</c:v>
                </c:pt>
                <c:pt idx="55">
                  <c:v>0.38</c:v>
                </c:pt>
                <c:pt idx="56">
                  <c:v>1</c:v>
                </c:pt>
                <c:pt idx="57">
                  <c:v>1.1000000000000001</c:v>
                </c:pt>
                <c:pt idx="58">
                  <c:v>1.1000000000000001</c:v>
                </c:pt>
                <c:pt idx="59">
                  <c:v>1.3</c:v>
                </c:pt>
                <c:pt idx="60">
                  <c:v>0.89</c:v>
                </c:pt>
                <c:pt idx="61">
                  <c:v>1.1000000000000001</c:v>
                </c:pt>
                <c:pt idx="62">
                  <c:v>1.4</c:v>
                </c:pt>
                <c:pt idx="63">
                  <c:v>0.89</c:v>
                </c:pt>
                <c:pt idx="64">
                  <c:v>1.5</c:v>
                </c:pt>
                <c:pt idx="65">
                  <c:v>1.4</c:v>
                </c:pt>
                <c:pt idx="66">
                  <c:v>0.87</c:v>
                </c:pt>
                <c:pt idx="67">
                  <c:v>1.1000000000000001</c:v>
                </c:pt>
                <c:pt idx="68">
                  <c:v>1.5</c:v>
                </c:pt>
                <c:pt idx="69">
                  <c:v>1.8</c:v>
                </c:pt>
                <c:pt idx="70">
                  <c:v>1.3</c:v>
                </c:pt>
                <c:pt idx="71">
                  <c:v>0.61</c:v>
                </c:pt>
                <c:pt idx="72">
                  <c:v>1.3</c:v>
                </c:pt>
                <c:pt idx="73">
                  <c:v>0.69</c:v>
                </c:pt>
                <c:pt idx="74">
                  <c:v>0.48</c:v>
                </c:pt>
                <c:pt idx="75">
                  <c:v>1.3</c:v>
                </c:pt>
                <c:pt idx="76">
                  <c:v>0.56999999999999995</c:v>
                </c:pt>
                <c:pt idx="77">
                  <c:v>0.96</c:v>
                </c:pt>
                <c:pt idx="78">
                  <c:v>0.67</c:v>
                </c:pt>
                <c:pt idx="79">
                  <c:v>0.87</c:v>
                </c:pt>
                <c:pt idx="80">
                  <c:v>2.5</c:v>
                </c:pt>
                <c:pt idx="81">
                  <c:v>2.5</c:v>
                </c:pt>
                <c:pt idx="82">
                  <c:v>1</c:v>
                </c:pt>
                <c:pt idx="83">
                  <c:v>1.1000000000000001</c:v>
                </c:pt>
                <c:pt idx="84">
                  <c:v>0.81</c:v>
                </c:pt>
                <c:pt idx="85">
                  <c:v>1.5</c:v>
                </c:pt>
                <c:pt idx="86">
                  <c:v>2.7</c:v>
                </c:pt>
                <c:pt idx="87">
                  <c:v>0.76</c:v>
                </c:pt>
                <c:pt idx="88">
                  <c:v>0.77</c:v>
                </c:pt>
                <c:pt idx="89">
                  <c:v>1.4</c:v>
                </c:pt>
                <c:pt idx="90">
                  <c:v>1.4</c:v>
                </c:pt>
                <c:pt idx="91">
                  <c:v>1.5</c:v>
                </c:pt>
                <c:pt idx="92">
                  <c:v>1.2</c:v>
                </c:pt>
                <c:pt idx="93">
                  <c:v>1.5</c:v>
                </c:pt>
                <c:pt idx="94">
                  <c:v>1.1000000000000001</c:v>
                </c:pt>
                <c:pt idx="95">
                  <c:v>2.2000000000000002</c:v>
                </c:pt>
                <c:pt idx="96">
                  <c:v>0.97</c:v>
                </c:pt>
                <c:pt idx="97">
                  <c:v>1.4</c:v>
                </c:pt>
                <c:pt idx="98">
                  <c:v>2</c:v>
                </c:pt>
                <c:pt idx="99">
                  <c:v>0.55000000000000004</c:v>
                </c:pt>
                <c:pt idx="100">
                  <c:v>0.84</c:v>
                </c:pt>
                <c:pt idx="101">
                  <c:v>1.8</c:v>
                </c:pt>
                <c:pt idx="102">
                  <c:v>2.7</c:v>
                </c:pt>
                <c:pt idx="103">
                  <c:v>1.1000000000000001</c:v>
                </c:pt>
                <c:pt idx="104">
                  <c:v>1.1000000000000001</c:v>
                </c:pt>
                <c:pt idx="105">
                  <c:v>0.65</c:v>
                </c:pt>
                <c:pt idx="106">
                  <c:v>1.1000000000000001</c:v>
                </c:pt>
                <c:pt idx="107">
                  <c:v>1.4</c:v>
                </c:pt>
                <c:pt idx="108">
                  <c:v>1.3</c:v>
                </c:pt>
                <c:pt idx="109">
                  <c:v>0.73</c:v>
                </c:pt>
                <c:pt idx="110">
                  <c:v>0.46</c:v>
                </c:pt>
                <c:pt idx="111">
                  <c:v>1.1000000000000001</c:v>
                </c:pt>
                <c:pt idx="112">
                  <c:v>0.56999999999999995</c:v>
                </c:pt>
                <c:pt idx="113">
                  <c:v>0.95</c:v>
                </c:pt>
                <c:pt idx="114">
                  <c:v>1.4</c:v>
                </c:pt>
                <c:pt idx="115">
                  <c:v>1.3</c:v>
                </c:pt>
                <c:pt idx="116">
                  <c:v>1.3</c:v>
                </c:pt>
                <c:pt idx="117">
                  <c:v>1.3</c:v>
                </c:pt>
                <c:pt idx="118">
                  <c:v>1</c:v>
                </c:pt>
                <c:pt idx="119">
                  <c:v>1.1000000000000001</c:v>
                </c:pt>
                <c:pt idx="120">
                  <c:v>1.2</c:v>
                </c:pt>
                <c:pt idx="121">
                  <c:v>1.1000000000000001</c:v>
                </c:pt>
                <c:pt idx="122">
                  <c:v>1.3</c:v>
                </c:pt>
                <c:pt idx="123">
                  <c:v>1.1000000000000001</c:v>
                </c:pt>
                <c:pt idx="124">
                  <c:v>0.74</c:v>
                </c:pt>
                <c:pt idx="125">
                  <c:v>0.72</c:v>
                </c:pt>
                <c:pt idx="126">
                  <c:v>1.6</c:v>
                </c:pt>
                <c:pt idx="127">
                  <c:v>2</c:v>
                </c:pt>
                <c:pt idx="128">
                  <c:v>1.5</c:v>
                </c:pt>
                <c:pt idx="129">
                  <c:v>0.95</c:v>
                </c:pt>
                <c:pt idx="130">
                  <c:v>1</c:v>
                </c:pt>
                <c:pt idx="131">
                  <c:v>1.2</c:v>
                </c:pt>
                <c:pt idx="132">
                  <c:v>1.1000000000000001</c:v>
                </c:pt>
                <c:pt idx="133">
                  <c:v>1.1000000000000001</c:v>
                </c:pt>
                <c:pt idx="134">
                  <c:v>1.7</c:v>
                </c:pt>
                <c:pt idx="135">
                  <c:v>2.9</c:v>
                </c:pt>
                <c:pt idx="136">
                  <c:v>1.1000000000000001</c:v>
                </c:pt>
                <c:pt idx="137">
                  <c:v>1.3</c:v>
                </c:pt>
                <c:pt idx="138">
                  <c:v>1.7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59-4B2E-8080-00D9FB0EE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938944"/>
        <c:axId val="241969024"/>
      </c:scatterChart>
      <c:valAx>
        <c:axId val="239938944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1969024"/>
        <c:crosses val="autoZero"/>
        <c:crossBetween val="midCat"/>
      </c:valAx>
      <c:valAx>
        <c:axId val="2419690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9938944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SERVEIS'!$Z$1</c:f>
              <c:strCache>
                <c:ptCount val="1"/>
                <c:pt idx="0">
                  <c:v>Enllumenat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SERVEIS'!$Y$2:$Y$27</c:f>
              <c:numCache>
                <c:formatCode>0.00</c:formatCode>
                <c:ptCount val="26"/>
                <c:pt idx="0">
                  <c:v>116.05112159295686</c:v>
                </c:pt>
                <c:pt idx="1">
                  <c:v>115.74655082711678</c:v>
                </c:pt>
                <c:pt idx="2">
                  <c:v>102.8529184978282</c:v>
                </c:pt>
                <c:pt idx="3">
                  <c:v>102.78356864743728</c:v>
                </c:pt>
                <c:pt idx="4">
                  <c:v>102.56414012722786</c:v>
                </c:pt>
                <c:pt idx="5">
                  <c:v>100.69938901154399</c:v>
                </c:pt>
                <c:pt idx="6">
                  <c:v>100.5532991784585</c:v>
                </c:pt>
                <c:pt idx="7">
                  <c:v>100.42707791096211</c:v>
                </c:pt>
                <c:pt idx="8">
                  <c:v>97.125222701283448</c:v>
                </c:pt>
                <c:pt idx="9">
                  <c:v>97.003849634946334</c:v>
                </c:pt>
                <c:pt idx="10">
                  <c:v>96.402302298863177</c:v>
                </c:pt>
                <c:pt idx="11">
                  <c:v>94.900614759417977</c:v>
                </c:pt>
                <c:pt idx="12">
                  <c:v>93.793572576993697</c:v>
                </c:pt>
                <c:pt idx="13">
                  <c:v>93.458608230736758</c:v>
                </c:pt>
                <c:pt idx="14">
                  <c:v>93.405406895033764</c:v>
                </c:pt>
                <c:pt idx="15">
                  <c:v>93.076778463110472</c:v>
                </c:pt>
                <c:pt idx="16">
                  <c:v>92.018825743268948</c:v>
                </c:pt>
                <c:pt idx="17">
                  <c:v>91.863307926310213</c:v>
                </c:pt>
                <c:pt idx="18">
                  <c:v>91.352441285208528</c:v>
                </c:pt>
                <c:pt idx="19">
                  <c:v>89.509129595786845</c:v>
                </c:pt>
                <c:pt idx="20">
                  <c:v>88.915849655264168</c:v>
                </c:pt>
                <c:pt idx="21">
                  <c:v>88.890903115150365</c:v>
                </c:pt>
                <c:pt idx="22">
                  <c:v>88.174748564394307</c:v>
                </c:pt>
                <c:pt idx="23">
                  <c:v>86.921946501621193</c:v>
                </c:pt>
                <c:pt idx="24">
                  <c:v>86.338644102062148</c:v>
                </c:pt>
                <c:pt idx="25">
                  <c:v>85.717983863429055</c:v>
                </c:pt>
              </c:numCache>
            </c:numRef>
          </c:xVal>
          <c:yVal>
            <c:numRef>
              <c:f>'DESP ALTRES SERVEIS'!$Z$2:$Z$27</c:f>
              <c:numCache>
                <c:formatCode>General</c:formatCode>
                <c:ptCount val="26"/>
                <c:pt idx="0">
                  <c:v>2.6</c:v>
                </c:pt>
                <c:pt idx="1">
                  <c:v>2.1</c:v>
                </c:pt>
                <c:pt idx="2">
                  <c:v>5</c:v>
                </c:pt>
                <c:pt idx="3">
                  <c:v>1.8</c:v>
                </c:pt>
                <c:pt idx="4">
                  <c:v>1.8</c:v>
                </c:pt>
                <c:pt idx="5">
                  <c:v>3.1</c:v>
                </c:pt>
                <c:pt idx="6">
                  <c:v>1.9</c:v>
                </c:pt>
                <c:pt idx="7">
                  <c:v>2.2999999999999998</c:v>
                </c:pt>
                <c:pt idx="8">
                  <c:v>2.4</c:v>
                </c:pt>
                <c:pt idx="9">
                  <c:v>2</c:v>
                </c:pt>
                <c:pt idx="10">
                  <c:v>1.9</c:v>
                </c:pt>
                <c:pt idx="11">
                  <c:v>3</c:v>
                </c:pt>
                <c:pt idx="12">
                  <c:v>3.5</c:v>
                </c:pt>
                <c:pt idx="13">
                  <c:v>2.6</c:v>
                </c:pt>
                <c:pt idx="14">
                  <c:v>2</c:v>
                </c:pt>
                <c:pt idx="15">
                  <c:v>2</c:v>
                </c:pt>
                <c:pt idx="16">
                  <c:v>2.4</c:v>
                </c:pt>
                <c:pt idx="17">
                  <c:v>1.5</c:v>
                </c:pt>
                <c:pt idx="18">
                  <c:v>1.2</c:v>
                </c:pt>
                <c:pt idx="19">
                  <c:v>2.1</c:v>
                </c:pt>
                <c:pt idx="20">
                  <c:v>3.9</c:v>
                </c:pt>
                <c:pt idx="21">
                  <c:v>2.2999999999999998</c:v>
                </c:pt>
                <c:pt idx="22">
                  <c:v>1.4</c:v>
                </c:pt>
                <c:pt idx="23">
                  <c:v>1.7</c:v>
                </c:pt>
                <c:pt idx="24">
                  <c:v>2.6</c:v>
                </c:pt>
                <c:pt idx="2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80-4853-9C21-C1C140354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989120"/>
        <c:axId val="241991680"/>
      </c:scatterChart>
      <c:valAx>
        <c:axId val="241989120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1991680"/>
        <c:crosses val="autoZero"/>
        <c:crossBetween val="midCat"/>
      </c:valAx>
      <c:valAx>
        <c:axId val="2419916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19891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dispersió!$Q$3:$Q$318</c:f>
              <c:numCache>
                <c:formatCode>0.00</c:formatCode>
                <c:ptCount val="316"/>
                <c:pt idx="0">
                  <c:v>142.51622352526257</c:v>
                </c:pt>
                <c:pt idx="1">
                  <c:v>142.05744520646579</c:v>
                </c:pt>
                <c:pt idx="2">
                  <c:v>113.10574516406135</c:v>
                </c:pt>
                <c:pt idx="3">
                  <c:v>124.36060208444837</c:v>
                </c:pt>
                <c:pt idx="4">
                  <c:v>124.36060208444837</c:v>
                </c:pt>
                <c:pt idx="5">
                  <c:v>142.51622352526257</c:v>
                </c:pt>
                <c:pt idx="6">
                  <c:v>105.68929630018704</c:v>
                </c:pt>
                <c:pt idx="7">
                  <c:v>142.51622352526257</c:v>
                </c:pt>
                <c:pt idx="8">
                  <c:v>142.51622352526257</c:v>
                </c:pt>
                <c:pt idx="9">
                  <c:v>142.51622352526257</c:v>
                </c:pt>
                <c:pt idx="10">
                  <c:v>142.51622352526257</c:v>
                </c:pt>
                <c:pt idx="11">
                  <c:v>123.28006778358208</c:v>
                </c:pt>
                <c:pt idx="12">
                  <c:v>142.51622352526257</c:v>
                </c:pt>
                <c:pt idx="13">
                  <c:v>142.51622352526257</c:v>
                </c:pt>
                <c:pt idx="14">
                  <c:v>156.03389217844276</c:v>
                </c:pt>
                <c:pt idx="15">
                  <c:v>124.36060208444837</c:v>
                </c:pt>
                <c:pt idx="16">
                  <c:v>123.28006778358208</c:v>
                </c:pt>
                <c:pt idx="17">
                  <c:v>142.51622352526257</c:v>
                </c:pt>
                <c:pt idx="18">
                  <c:v>113.96354507086095</c:v>
                </c:pt>
                <c:pt idx="19">
                  <c:v>123.28006778358208</c:v>
                </c:pt>
                <c:pt idx="20">
                  <c:v>106.80406318936562</c:v>
                </c:pt>
                <c:pt idx="21">
                  <c:v>87.16895913290611</c:v>
                </c:pt>
                <c:pt idx="22">
                  <c:v>120.53115028146453</c:v>
                </c:pt>
                <c:pt idx="23">
                  <c:v>142.05744520646579</c:v>
                </c:pt>
                <c:pt idx="24">
                  <c:v>142.05744520646579</c:v>
                </c:pt>
                <c:pt idx="25">
                  <c:v>146.82750521940304</c:v>
                </c:pt>
                <c:pt idx="26">
                  <c:v>142.51622352526257</c:v>
                </c:pt>
                <c:pt idx="27">
                  <c:v>102.34475451615501</c:v>
                </c:pt>
                <c:pt idx="28">
                  <c:v>142.51622352526257</c:v>
                </c:pt>
                <c:pt idx="29">
                  <c:v>102.48721005730815</c:v>
                </c:pt>
                <c:pt idx="30">
                  <c:v>81.950638700746239</c:v>
                </c:pt>
                <c:pt idx="31">
                  <c:v>165.68473904362011</c:v>
                </c:pt>
                <c:pt idx="32">
                  <c:v>98.802127001802589</c:v>
                </c:pt>
                <c:pt idx="33">
                  <c:v>102.48954543447853</c:v>
                </c:pt>
                <c:pt idx="34">
                  <c:v>128.55572814077993</c:v>
                </c:pt>
                <c:pt idx="35">
                  <c:v>124.36060208444837</c:v>
                </c:pt>
                <c:pt idx="36">
                  <c:v>123.28006778358208</c:v>
                </c:pt>
                <c:pt idx="37">
                  <c:v>85.281610342916892</c:v>
                </c:pt>
                <c:pt idx="38">
                  <c:v>97.313110358262676</c:v>
                </c:pt>
                <c:pt idx="39">
                  <c:v>142.05744520646579</c:v>
                </c:pt>
                <c:pt idx="40">
                  <c:v>171.01535276709498</c:v>
                </c:pt>
                <c:pt idx="41">
                  <c:v>101.49865120822025</c:v>
                </c:pt>
                <c:pt idx="42">
                  <c:v>94.937826965094402</c:v>
                </c:pt>
                <c:pt idx="43">
                  <c:v>92.426885802615772</c:v>
                </c:pt>
                <c:pt idx="44">
                  <c:v>142.51622352526257</c:v>
                </c:pt>
                <c:pt idx="45">
                  <c:v>130.52639705390831</c:v>
                </c:pt>
                <c:pt idx="46">
                  <c:v>124.36060208444837</c:v>
                </c:pt>
                <c:pt idx="47">
                  <c:v>93.348881961260744</c:v>
                </c:pt>
                <c:pt idx="48">
                  <c:v>142.05744520646579</c:v>
                </c:pt>
                <c:pt idx="49">
                  <c:v>87.595333555120661</c:v>
                </c:pt>
                <c:pt idx="50">
                  <c:v>123.28006778358208</c:v>
                </c:pt>
                <c:pt idx="51">
                  <c:v>142.51622352526257</c:v>
                </c:pt>
                <c:pt idx="52">
                  <c:v>124.36060208444837</c:v>
                </c:pt>
                <c:pt idx="53">
                  <c:v>87.659347423565237</c:v>
                </c:pt>
                <c:pt idx="54">
                  <c:v>123.28006778358208</c:v>
                </c:pt>
                <c:pt idx="55">
                  <c:v>104.60301578703896</c:v>
                </c:pt>
                <c:pt idx="56">
                  <c:v>96.381125610082094</c:v>
                </c:pt>
                <c:pt idx="57">
                  <c:v>102.31935613769384</c:v>
                </c:pt>
                <c:pt idx="58">
                  <c:v>142.51622352526257</c:v>
                </c:pt>
                <c:pt idx="59">
                  <c:v>109.33669069392451</c:v>
                </c:pt>
                <c:pt idx="60">
                  <c:v>126.54301537369354</c:v>
                </c:pt>
                <c:pt idx="61">
                  <c:v>120.53115028146453</c:v>
                </c:pt>
                <c:pt idx="62">
                  <c:v>142.51622352526257</c:v>
                </c:pt>
                <c:pt idx="63">
                  <c:v>123.28006778358208</c:v>
                </c:pt>
                <c:pt idx="64">
                  <c:v>87.324419963909008</c:v>
                </c:pt>
                <c:pt idx="65">
                  <c:v>149.31302278341141</c:v>
                </c:pt>
                <c:pt idx="66">
                  <c:v>101.49865120822025</c:v>
                </c:pt>
                <c:pt idx="67">
                  <c:v>125.96446201551356</c:v>
                </c:pt>
                <c:pt idx="68">
                  <c:v>86.861609582207691</c:v>
                </c:pt>
                <c:pt idx="69">
                  <c:v>135.23394250138111</c:v>
                </c:pt>
                <c:pt idx="70">
                  <c:v>142.51622352526257</c:v>
                </c:pt>
                <c:pt idx="71">
                  <c:v>123.28006778358208</c:v>
                </c:pt>
                <c:pt idx="72">
                  <c:v>142.51622352526257</c:v>
                </c:pt>
                <c:pt idx="73">
                  <c:v>202.61901013022901</c:v>
                </c:pt>
                <c:pt idx="74">
                  <c:v>116.94281777087207</c:v>
                </c:pt>
                <c:pt idx="75">
                  <c:v>144.90773715753039</c:v>
                </c:pt>
                <c:pt idx="76">
                  <c:v>96.848530314591471</c:v>
                </c:pt>
                <c:pt idx="77">
                  <c:v>174.32724979220211</c:v>
                </c:pt>
                <c:pt idx="78">
                  <c:v>121.24891174980466</c:v>
                </c:pt>
                <c:pt idx="79">
                  <c:v>101.49865120822025</c:v>
                </c:pt>
                <c:pt idx="80">
                  <c:v>95.229049066639348</c:v>
                </c:pt>
                <c:pt idx="81">
                  <c:v>93.576698989424315</c:v>
                </c:pt>
                <c:pt idx="82">
                  <c:v>124.36060208444837</c:v>
                </c:pt>
                <c:pt idx="83">
                  <c:v>110.55120117681571</c:v>
                </c:pt>
                <c:pt idx="84">
                  <c:v>142.05744520646579</c:v>
                </c:pt>
                <c:pt idx="85">
                  <c:v>108.29718800566579</c:v>
                </c:pt>
                <c:pt idx="86">
                  <c:v>123.28006778358208</c:v>
                </c:pt>
                <c:pt idx="87">
                  <c:v>126.42854433843684</c:v>
                </c:pt>
                <c:pt idx="88">
                  <c:v>77.524921096170317</c:v>
                </c:pt>
                <c:pt idx="89">
                  <c:v>86.065982646719505</c:v>
                </c:pt>
                <c:pt idx="90">
                  <c:v>133.32249157061943</c:v>
                </c:pt>
                <c:pt idx="91">
                  <c:v>122.46658584525541</c:v>
                </c:pt>
                <c:pt idx="92">
                  <c:v>95.004040412570731</c:v>
                </c:pt>
                <c:pt idx="93">
                  <c:v>142.05744520646579</c:v>
                </c:pt>
                <c:pt idx="94">
                  <c:v>78.143349229731314</c:v>
                </c:pt>
                <c:pt idx="95">
                  <c:v>130.02627072690331</c:v>
                </c:pt>
                <c:pt idx="96">
                  <c:v>123.28006778358208</c:v>
                </c:pt>
                <c:pt idx="97">
                  <c:v>120.53115028146453</c:v>
                </c:pt>
                <c:pt idx="98">
                  <c:v>100.42692210453271</c:v>
                </c:pt>
                <c:pt idx="99">
                  <c:v>85.396213327012177</c:v>
                </c:pt>
                <c:pt idx="100">
                  <c:v>142.13545684638854</c:v>
                </c:pt>
                <c:pt idx="101">
                  <c:v>79.410590295394144</c:v>
                </c:pt>
                <c:pt idx="102">
                  <c:v>107.91231076835327</c:v>
                </c:pt>
                <c:pt idx="103">
                  <c:v>117.64572286770876</c:v>
                </c:pt>
                <c:pt idx="104">
                  <c:v>135.5069304883971</c:v>
                </c:pt>
                <c:pt idx="105">
                  <c:v>90.9912519199803</c:v>
                </c:pt>
                <c:pt idx="106">
                  <c:v>100.6131459785163</c:v>
                </c:pt>
                <c:pt idx="107">
                  <c:v>133.75821264948124</c:v>
                </c:pt>
                <c:pt idx="108">
                  <c:v>120.98125983214487</c:v>
                </c:pt>
                <c:pt idx="109">
                  <c:v>95.844717562265984</c:v>
                </c:pt>
                <c:pt idx="110">
                  <c:v>110.79770858716896</c:v>
                </c:pt>
                <c:pt idx="111">
                  <c:v>150.27689343572274</c:v>
                </c:pt>
                <c:pt idx="112">
                  <c:v>97.905582969985502</c:v>
                </c:pt>
                <c:pt idx="113">
                  <c:v>142.51622352526257</c:v>
                </c:pt>
                <c:pt idx="114">
                  <c:v>144.69464590326189</c:v>
                </c:pt>
                <c:pt idx="115">
                  <c:v>122.46658584525541</c:v>
                </c:pt>
                <c:pt idx="116">
                  <c:v>123.28006778358208</c:v>
                </c:pt>
                <c:pt idx="117">
                  <c:v>142.51622352526257</c:v>
                </c:pt>
                <c:pt idx="118">
                  <c:v>142.51622352526257</c:v>
                </c:pt>
                <c:pt idx="119">
                  <c:v>142.05744520646579</c:v>
                </c:pt>
                <c:pt idx="120">
                  <c:v>127.85042018979719</c:v>
                </c:pt>
                <c:pt idx="121">
                  <c:v>150.26761561748577</c:v>
                </c:pt>
                <c:pt idx="122">
                  <c:v>141.87660685754361</c:v>
                </c:pt>
                <c:pt idx="123">
                  <c:v>152.9588158103567</c:v>
                </c:pt>
                <c:pt idx="124">
                  <c:v>152.80039475054463</c:v>
                </c:pt>
                <c:pt idx="125">
                  <c:v>99.426095823766204</c:v>
                </c:pt>
                <c:pt idx="126">
                  <c:v>122.46658584525541</c:v>
                </c:pt>
                <c:pt idx="127">
                  <c:v>100.94948356449555</c:v>
                </c:pt>
                <c:pt idx="128">
                  <c:v>122.46658584525541</c:v>
                </c:pt>
                <c:pt idx="129">
                  <c:v>133.56633500693496</c:v>
                </c:pt>
                <c:pt idx="130">
                  <c:v>136.49216718043013</c:v>
                </c:pt>
                <c:pt idx="131">
                  <c:v>123.28006778358208</c:v>
                </c:pt>
                <c:pt idx="132">
                  <c:v>124.36060208444837</c:v>
                </c:pt>
                <c:pt idx="133">
                  <c:v>132.01397397344064</c:v>
                </c:pt>
                <c:pt idx="134">
                  <c:v>153.89627291828913</c:v>
                </c:pt>
                <c:pt idx="135">
                  <c:v>123.28006778358208</c:v>
                </c:pt>
                <c:pt idx="136">
                  <c:v>104.31788207036909</c:v>
                </c:pt>
                <c:pt idx="137">
                  <c:v>122.46658584525541</c:v>
                </c:pt>
                <c:pt idx="138">
                  <c:v>124.36060208444837</c:v>
                </c:pt>
                <c:pt idx="139">
                  <c:v>95.888985505143751</c:v>
                </c:pt>
                <c:pt idx="140">
                  <c:v>104.70911894032956</c:v>
                </c:pt>
                <c:pt idx="141">
                  <c:v>124.36060208444837</c:v>
                </c:pt>
                <c:pt idx="142">
                  <c:v>142.05744520646579</c:v>
                </c:pt>
                <c:pt idx="143">
                  <c:v>115.19026546822593</c:v>
                </c:pt>
                <c:pt idx="144">
                  <c:v>158.52918715222074</c:v>
                </c:pt>
                <c:pt idx="145">
                  <c:v>116.37362139438733</c:v>
                </c:pt>
                <c:pt idx="146">
                  <c:v>108.28394862580208</c:v>
                </c:pt>
                <c:pt idx="147">
                  <c:v>84.883963975904493</c:v>
                </c:pt>
                <c:pt idx="148">
                  <c:v>92.139571317739922</c:v>
                </c:pt>
                <c:pt idx="149">
                  <c:v>116.23521656894225</c:v>
                </c:pt>
                <c:pt idx="150">
                  <c:v>89.969675453925248</c:v>
                </c:pt>
                <c:pt idx="151">
                  <c:v>101.49865120822025</c:v>
                </c:pt>
                <c:pt idx="152">
                  <c:v>129.71011118186081</c:v>
                </c:pt>
                <c:pt idx="153">
                  <c:v>124.36060208444837</c:v>
                </c:pt>
                <c:pt idx="154">
                  <c:v>123.28006778358208</c:v>
                </c:pt>
                <c:pt idx="155">
                  <c:v>114.18315497463709</c:v>
                </c:pt>
                <c:pt idx="156">
                  <c:v>78.92497047961794</c:v>
                </c:pt>
                <c:pt idx="157">
                  <c:v>142.51622352526257</c:v>
                </c:pt>
                <c:pt idx="158">
                  <c:v>84.614511783449686</c:v>
                </c:pt>
                <c:pt idx="159">
                  <c:v>112.74727071058787</c:v>
                </c:pt>
                <c:pt idx="160">
                  <c:v>124.36060208444837</c:v>
                </c:pt>
                <c:pt idx="161">
                  <c:v>109.53524920172148</c:v>
                </c:pt>
                <c:pt idx="162">
                  <c:v>114.85530056345902</c:v>
                </c:pt>
                <c:pt idx="163">
                  <c:v>123.28006778358208</c:v>
                </c:pt>
                <c:pt idx="164">
                  <c:v>150.77968898581418</c:v>
                </c:pt>
                <c:pt idx="165">
                  <c:v>122.46658584525541</c:v>
                </c:pt>
                <c:pt idx="166">
                  <c:v>124.63059591486288</c:v>
                </c:pt>
                <c:pt idx="167">
                  <c:v>123.28006778358208</c:v>
                </c:pt>
                <c:pt idx="168">
                  <c:v>89.130169966468543</c:v>
                </c:pt>
                <c:pt idx="169">
                  <c:v>112.53428600329708</c:v>
                </c:pt>
                <c:pt idx="170">
                  <c:v>100.57808017039181</c:v>
                </c:pt>
                <c:pt idx="171">
                  <c:v>139.41199688560695</c:v>
                </c:pt>
                <c:pt idx="172">
                  <c:v>142.51622352526257</c:v>
                </c:pt>
                <c:pt idx="173">
                  <c:v>78.817621029856568</c:v>
                </c:pt>
                <c:pt idx="174">
                  <c:v>92.199386146360254</c:v>
                </c:pt>
                <c:pt idx="175">
                  <c:v>101.49865120822025</c:v>
                </c:pt>
                <c:pt idx="176">
                  <c:v>123.28006778358208</c:v>
                </c:pt>
                <c:pt idx="177">
                  <c:v>97.158027424862411</c:v>
                </c:pt>
                <c:pt idx="178">
                  <c:v>122.46658584525541</c:v>
                </c:pt>
                <c:pt idx="179">
                  <c:v>112.89578441669933</c:v>
                </c:pt>
                <c:pt idx="180">
                  <c:v>95.581909159742565</c:v>
                </c:pt>
                <c:pt idx="181">
                  <c:v>123.28006778358208</c:v>
                </c:pt>
                <c:pt idx="182">
                  <c:v>94.953956708626976</c:v>
                </c:pt>
                <c:pt idx="183">
                  <c:v>131.29326709406942</c:v>
                </c:pt>
                <c:pt idx="184">
                  <c:v>104.60301578703896</c:v>
                </c:pt>
                <c:pt idx="185">
                  <c:v>149.64914081543159</c:v>
                </c:pt>
                <c:pt idx="186">
                  <c:v>124.36060208444837</c:v>
                </c:pt>
                <c:pt idx="187">
                  <c:v>124.67273742623144</c:v>
                </c:pt>
                <c:pt idx="188">
                  <c:v>118.41260929542703</c:v>
                </c:pt>
                <c:pt idx="189">
                  <c:v>124.36060208444837</c:v>
                </c:pt>
                <c:pt idx="190">
                  <c:v>124.36060208444837</c:v>
                </c:pt>
                <c:pt idx="191">
                  <c:v>133.81869964574184</c:v>
                </c:pt>
                <c:pt idx="192">
                  <c:v>127.6059446405164</c:v>
                </c:pt>
                <c:pt idx="193">
                  <c:v>120.53115028146453</c:v>
                </c:pt>
                <c:pt idx="194">
                  <c:v>126.9328738232951</c:v>
                </c:pt>
                <c:pt idx="195">
                  <c:v>128.56180572375158</c:v>
                </c:pt>
                <c:pt idx="196">
                  <c:v>108.14548456642424</c:v>
                </c:pt>
                <c:pt idx="197">
                  <c:v>95.142921374867541</c:v>
                </c:pt>
                <c:pt idx="198">
                  <c:v>123.28006778358208</c:v>
                </c:pt>
                <c:pt idx="199">
                  <c:v>126.79908742210343</c:v>
                </c:pt>
                <c:pt idx="200">
                  <c:v>94.246453536977825</c:v>
                </c:pt>
                <c:pt idx="201">
                  <c:v>99.473768194147397</c:v>
                </c:pt>
                <c:pt idx="202">
                  <c:v>123.28006778358208</c:v>
                </c:pt>
                <c:pt idx="203">
                  <c:v>129.66924049387217</c:v>
                </c:pt>
                <c:pt idx="204">
                  <c:v>104.46924997783024</c:v>
                </c:pt>
                <c:pt idx="205">
                  <c:v>100.46456816780859</c:v>
                </c:pt>
                <c:pt idx="206">
                  <c:v>89.371006860521476</c:v>
                </c:pt>
                <c:pt idx="207">
                  <c:v>96.826023755883313</c:v>
                </c:pt>
                <c:pt idx="208">
                  <c:v>120.11275305180195</c:v>
                </c:pt>
                <c:pt idx="209">
                  <c:v>123.28006778358208</c:v>
                </c:pt>
                <c:pt idx="210">
                  <c:v>93.233623198240338</c:v>
                </c:pt>
                <c:pt idx="211">
                  <c:v>126.02434057471082</c:v>
                </c:pt>
                <c:pt idx="212">
                  <c:v>117.21116143697721</c:v>
                </c:pt>
                <c:pt idx="213">
                  <c:v>83.382839054611452</c:v>
                </c:pt>
                <c:pt idx="214">
                  <c:v>98.659664447004602</c:v>
                </c:pt>
                <c:pt idx="215">
                  <c:v>104.48527521802292</c:v>
                </c:pt>
                <c:pt idx="216">
                  <c:v>110.0096108407928</c:v>
                </c:pt>
                <c:pt idx="217">
                  <c:v>126.67108088039845</c:v>
                </c:pt>
                <c:pt idx="218">
                  <c:v>81.180631246436874</c:v>
                </c:pt>
                <c:pt idx="219">
                  <c:v>116.91038678598362</c:v>
                </c:pt>
                <c:pt idx="220">
                  <c:v>114.18007138303419</c:v>
                </c:pt>
                <c:pt idx="221">
                  <c:v>125.96521025068689</c:v>
                </c:pt>
                <c:pt idx="222">
                  <c:v>124.36060208444837</c:v>
                </c:pt>
                <c:pt idx="223">
                  <c:v>123.28006778358208</c:v>
                </c:pt>
                <c:pt idx="224">
                  <c:v>138.20468847023892</c:v>
                </c:pt>
                <c:pt idx="225">
                  <c:v>107.54430142399455</c:v>
                </c:pt>
                <c:pt idx="226">
                  <c:v>76.893436792036866</c:v>
                </c:pt>
                <c:pt idx="227">
                  <c:v>129.54842501757136</c:v>
                </c:pt>
                <c:pt idx="228">
                  <c:v>110.45699243124542</c:v>
                </c:pt>
                <c:pt idx="229">
                  <c:v>111.21473011616966</c:v>
                </c:pt>
                <c:pt idx="230">
                  <c:v>99.235294917875819</c:v>
                </c:pt>
                <c:pt idx="231">
                  <c:v>111.14361536953199</c:v>
                </c:pt>
                <c:pt idx="232">
                  <c:v>100.07406208791144</c:v>
                </c:pt>
                <c:pt idx="233">
                  <c:v>96.782712952253732</c:v>
                </c:pt>
                <c:pt idx="234">
                  <c:v>120.53115028146453</c:v>
                </c:pt>
                <c:pt idx="235">
                  <c:v>120.65460595847193</c:v>
                </c:pt>
                <c:pt idx="236">
                  <c:v>115.17927807194802</c:v>
                </c:pt>
                <c:pt idx="237">
                  <c:v>101.17521610003561</c:v>
                </c:pt>
                <c:pt idx="238">
                  <c:v>100.35390114569842</c:v>
                </c:pt>
                <c:pt idx="239">
                  <c:v>113.75792897842616</c:v>
                </c:pt>
                <c:pt idx="240">
                  <c:v>114.66745723845611</c:v>
                </c:pt>
                <c:pt idx="241">
                  <c:v>111.8150898070582</c:v>
                </c:pt>
                <c:pt idx="242">
                  <c:v>125.49931758343624</c:v>
                </c:pt>
                <c:pt idx="243">
                  <c:v>110.28029358556199</c:v>
                </c:pt>
                <c:pt idx="244">
                  <c:v>124.36060208444837</c:v>
                </c:pt>
                <c:pt idx="245">
                  <c:v>109.51961110301815</c:v>
                </c:pt>
                <c:pt idx="246">
                  <c:v>118.84389862955453</c:v>
                </c:pt>
                <c:pt idx="247">
                  <c:v>80.793999786251646</c:v>
                </c:pt>
                <c:pt idx="248">
                  <c:v>116.20472433177233</c:v>
                </c:pt>
                <c:pt idx="249">
                  <c:v>94.858533059350478</c:v>
                </c:pt>
                <c:pt idx="250">
                  <c:v>124.36060208444837</c:v>
                </c:pt>
                <c:pt idx="251">
                  <c:v>127.33449341246246</c:v>
                </c:pt>
                <c:pt idx="252">
                  <c:v>101.49865120822025</c:v>
                </c:pt>
                <c:pt idx="253">
                  <c:v>132.3346809446742</c:v>
                </c:pt>
                <c:pt idx="254">
                  <c:v>92.450531155867097</c:v>
                </c:pt>
                <c:pt idx="255">
                  <c:v>97.879076631798981</c:v>
                </c:pt>
                <c:pt idx="256">
                  <c:v>137.80415019749589</c:v>
                </c:pt>
                <c:pt idx="257">
                  <c:v>83.886827694060344</c:v>
                </c:pt>
                <c:pt idx="258">
                  <c:v>91.783965386317661</c:v>
                </c:pt>
                <c:pt idx="259">
                  <c:v>115.78698948073638</c:v>
                </c:pt>
                <c:pt idx="260">
                  <c:v>104.33435597536841</c:v>
                </c:pt>
                <c:pt idx="261">
                  <c:v>107.94384840647052</c:v>
                </c:pt>
                <c:pt idx="262">
                  <c:v>104.23335393132876</c:v>
                </c:pt>
                <c:pt idx="263">
                  <c:v>102.71230949388912</c:v>
                </c:pt>
                <c:pt idx="264">
                  <c:v>102.18503637174292</c:v>
                </c:pt>
                <c:pt idx="265">
                  <c:v>106.83502723336824</c:v>
                </c:pt>
                <c:pt idx="266">
                  <c:v>98.153398519946251</c:v>
                </c:pt>
                <c:pt idx="267">
                  <c:v>95.685835008836605</c:v>
                </c:pt>
                <c:pt idx="268">
                  <c:v>97.648352302422467</c:v>
                </c:pt>
                <c:pt idx="269">
                  <c:v>100.82206698501511</c:v>
                </c:pt>
                <c:pt idx="270">
                  <c:v>120.53115028146453</c:v>
                </c:pt>
                <c:pt idx="271">
                  <c:v>102.63721168240887</c:v>
                </c:pt>
                <c:pt idx="272">
                  <c:v>123.17165053117849</c:v>
                </c:pt>
                <c:pt idx="273">
                  <c:v>82.231310702931026</c:v>
                </c:pt>
                <c:pt idx="274">
                  <c:v>121.66630756661294</c:v>
                </c:pt>
                <c:pt idx="275">
                  <c:v>117.92330666092921</c:v>
                </c:pt>
                <c:pt idx="276">
                  <c:v>118.70179901431639</c:v>
                </c:pt>
                <c:pt idx="277">
                  <c:v>83.286746713492406</c:v>
                </c:pt>
                <c:pt idx="278">
                  <c:v>107.59244240242245</c:v>
                </c:pt>
                <c:pt idx="279">
                  <c:v>126.29568027530277</c:v>
                </c:pt>
                <c:pt idx="280">
                  <c:v>86.23584896766107</c:v>
                </c:pt>
                <c:pt idx="281">
                  <c:v>102.4485339144221</c:v>
                </c:pt>
                <c:pt idx="282">
                  <c:v>123.28006778358208</c:v>
                </c:pt>
                <c:pt idx="283">
                  <c:v>116.30130396057528</c:v>
                </c:pt>
                <c:pt idx="284">
                  <c:v>88.833102051171863</c:v>
                </c:pt>
                <c:pt idx="285">
                  <c:v>99.28596474315799</c:v>
                </c:pt>
                <c:pt idx="286">
                  <c:v>95.461924209168927</c:v>
                </c:pt>
                <c:pt idx="287">
                  <c:v>92.691224617144783</c:v>
                </c:pt>
                <c:pt idx="288">
                  <c:v>112.91378998763076</c:v>
                </c:pt>
                <c:pt idx="289">
                  <c:v>95.518217071316641</c:v>
                </c:pt>
                <c:pt idx="290">
                  <c:v>71.784767663228877</c:v>
                </c:pt>
                <c:pt idx="291">
                  <c:v>65.373993246137346</c:v>
                </c:pt>
                <c:pt idx="292">
                  <c:v>91.620630381699172</c:v>
                </c:pt>
                <c:pt idx="293">
                  <c:v>112.54508666803353</c:v>
                </c:pt>
                <c:pt idx="294">
                  <c:v>89.705815634942098</c:v>
                </c:pt>
                <c:pt idx="295">
                  <c:v>96.74726702724243</c:v>
                </c:pt>
                <c:pt idx="296">
                  <c:v>85.534466318284231</c:v>
                </c:pt>
                <c:pt idx="297">
                  <c:v>86.71057339905262</c:v>
                </c:pt>
                <c:pt idx="298">
                  <c:v>122.79167421096902</c:v>
                </c:pt>
                <c:pt idx="299">
                  <c:v>105.23213058746681</c:v>
                </c:pt>
                <c:pt idx="300">
                  <c:v>95.917173024354781</c:v>
                </c:pt>
                <c:pt idx="301">
                  <c:v>92.870817946807293</c:v>
                </c:pt>
                <c:pt idx="302">
                  <c:v>111.76488338625559</c:v>
                </c:pt>
                <c:pt idx="303">
                  <c:v>94.607292480425215</c:v>
                </c:pt>
                <c:pt idx="304">
                  <c:v>88.30132725770099</c:v>
                </c:pt>
                <c:pt idx="305">
                  <c:v>101.46991297805856</c:v>
                </c:pt>
                <c:pt idx="306">
                  <c:v>88.501584851646697</c:v>
                </c:pt>
                <c:pt idx="307">
                  <c:v>90.800596809479742</c:v>
                </c:pt>
                <c:pt idx="308">
                  <c:v>84.324098209858619</c:v>
                </c:pt>
                <c:pt idx="309">
                  <c:v>87.252436898256818</c:v>
                </c:pt>
                <c:pt idx="310">
                  <c:v>124.42601178475788</c:v>
                </c:pt>
                <c:pt idx="311">
                  <c:v>94.735300692258178</c:v>
                </c:pt>
                <c:pt idx="312">
                  <c:v>136.51285520461732</c:v>
                </c:pt>
                <c:pt idx="313">
                  <c:v>132.43319199128578</c:v>
                </c:pt>
                <c:pt idx="314">
                  <c:v>148.5860413004485</c:v>
                </c:pt>
                <c:pt idx="315">
                  <c:v>131.10879592243018</c:v>
                </c:pt>
              </c:numCache>
            </c:numRef>
          </c:xVal>
          <c:yVal>
            <c:numRef>
              <c:f>dispersió!$Y$3:$Y$318</c:f>
              <c:numCache>
                <c:formatCode>0.00</c:formatCode>
                <c:ptCount val="316"/>
                <c:pt idx="0">
                  <c:v>131.98151964625094</c:v>
                </c:pt>
                <c:pt idx="1">
                  <c:v>130.76722110587838</c:v>
                </c:pt>
                <c:pt idx="2">
                  <c:v>129.90718292464166</c:v>
                </c:pt>
                <c:pt idx="3">
                  <c:v>129.58043860565081</c:v>
                </c:pt>
                <c:pt idx="4">
                  <c:v>127.8797270474179</c:v>
                </c:pt>
                <c:pt idx="5">
                  <c:v>125.98481239396435</c:v>
                </c:pt>
                <c:pt idx="6">
                  <c:v>124.80900475140598</c:v>
                </c:pt>
                <c:pt idx="7">
                  <c:v>124.62495225616942</c:v>
                </c:pt>
                <c:pt idx="8">
                  <c:v>123.22184300402799</c:v>
                </c:pt>
                <c:pt idx="9">
                  <c:v>121.82471028884694</c:v>
                </c:pt>
                <c:pt idx="10">
                  <c:v>120.61246032971576</c:v>
                </c:pt>
                <c:pt idx="11">
                  <c:v>119.63141698528725</c:v>
                </c:pt>
                <c:pt idx="12">
                  <c:v>119.41346018615639</c:v>
                </c:pt>
                <c:pt idx="13">
                  <c:v>119.28950013899933</c:v>
                </c:pt>
                <c:pt idx="14">
                  <c:v>118.93510841766629</c:v>
                </c:pt>
                <c:pt idx="15">
                  <c:v>118.69185512483182</c:v>
                </c:pt>
                <c:pt idx="16">
                  <c:v>118.00986095607811</c:v>
                </c:pt>
                <c:pt idx="17">
                  <c:v>117.33392231651072</c:v>
                </c:pt>
                <c:pt idx="18">
                  <c:v>116.05112159295686</c:v>
                </c:pt>
                <c:pt idx="19">
                  <c:v>116.04346531633141</c:v>
                </c:pt>
                <c:pt idx="20">
                  <c:v>115.74655082711678</c:v>
                </c:pt>
                <c:pt idx="21">
                  <c:v>115.49846976800961</c:v>
                </c:pt>
                <c:pt idx="22">
                  <c:v>115.30556050100904</c:v>
                </c:pt>
                <c:pt idx="23">
                  <c:v>114.36648749076195</c:v>
                </c:pt>
                <c:pt idx="24">
                  <c:v>114.30697554421508</c:v>
                </c:pt>
                <c:pt idx="25">
                  <c:v>113.90523894971741</c:v>
                </c:pt>
                <c:pt idx="26">
                  <c:v>113.36554315382094</c:v>
                </c:pt>
                <c:pt idx="27">
                  <c:v>112.91061297004124</c:v>
                </c:pt>
                <c:pt idx="28">
                  <c:v>112.69461654291891</c:v>
                </c:pt>
                <c:pt idx="29">
                  <c:v>111.74373580408526</c:v>
                </c:pt>
                <c:pt idx="30">
                  <c:v>111.57291210058251</c:v>
                </c:pt>
                <c:pt idx="31">
                  <c:v>111.23147571723993</c:v>
                </c:pt>
                <c:pt idx="32">
                  <c:v>110.53545895573546</c:v>
                </c:pt>
                <c:pt idx="33">
                  <c:v>110.53439786969645</c:v>
                </c:pt>
                <c:pt idx="34">
                  <c:v>110.44837712665486</c:v>
                </c:pt>
                <c:pt idx="35">
                  <c:v>110.41889635992524</c:v>
                </c:pt>
                <c:pt idx="36">
                  <c:v>110.36023411087103</c:v>
                </c:pt>
                <c:pt idx="37">
                  <c:v>110.35371521428098</c:v>
                </c:pt>
                <c:pt idx="38">
                  <c:v>110.27421056521041</c:v>
                </c:pt>
                <c:pt idx="39">
                  <c:v>109.92600710214516</c:v>
                </c:pt>
                <c:pt idx="40">
                  <c:v>109.57609866847574</c:v>
                </c:pt>
                <c:pt idx="41">
                  <c:v>109.1630079660797</c:v>
                </c:pt>
                <c:pt idx="42">
                  <c:v>108.71991952563322</c:v>
                </c:pt>
                <c:pt idx="43">
                  <c:v>108.36280012429792</c:v>
                </c:pt>
                <c:pt idx="44">
                  <c:v>108.34026930767897</c:v>
                </c:pt>
                <c:pt idx="45">
                  <c:v>108.17244781594994</c:v>
                </c:pt>
                <c:pt idx="46">
                  <c:v>108.11011200188437</c:v>
                </c:pt>
                <c:pt idx="47">
                  <c:v>107.87835327246172</c:v>
                </c:pt>
                <c:pt idx="48">
                  <c:v>107.83246098447168</c:v>
                </c:pt>
                <c:pt idx="49">
                  <c:v>107.53970068926191</c:v>
                </c:pt>
                <c:pt idx="50">
                  <c:v>107.52908600235116</c:v>
                </c:pt>
                <c:pt idx="51">
                  <c:v>107.28394906496507</c:v>
                </c:pt>
                <c:pt idx="52">
                  <c:v>107.2229878392472</c:v>
                </c:pt>
                <c:pt idx="53">
                  <c:v>107.21284167950054</c:v>
                </c:pt>
                <c:pt idx="54">
                  <c:v>106.89974191473158</c:v>
                </c:pt>
                <c:pt idx="55">
                  <c:v>106.81802430034105</c:v>
                </c:pt>
                <c:pt idx="56">
                  <c:v>106.73314600593019</c:v>
                </c:pt>
                <c:pt idx="57">
                  <c:v>106.71883738566723</c:v>
                </c:pt>
                <c:pt idx="58">
                  <c:v>106.55137072697832</c:v>
                </c:pt>
                <c:pt idx="59">
                  <c:v>106.49397325618634</c:v>
                </c:pt>
                <c:pt idx="60">
                  <c:v>106.31600128210678</c:v>
                </c:pt>
                <c:pt idx="61">
                  <c:v>106.19919729654021</c:v>
                </c:pt>
                <c:pt idx="62">
                  <c:v>106.1643877008681</c:v>
                </c:pt>
                <c:pt idx="63">
                  <c:v>105.96204570938792</c:v>
                </c:pt>
                <c:pt idx="64">
                  <c:v>105.73166763697677</c:v>
                </c:pt>
                <c:pt idx="65">
                  <c:v>105.71166809056287</c:v>
                </c:pt>
                <c:pt idx="66">
                  <c:v>105.51818293676712</c:v>
                </c:pt>
                <c:pt idx="67">
                  <c:v>105.31664329644686</c:v>
                </c:pt>
                <c:pt idx="68">
                  <c:v>105.23765895927409</c:v>
                </c:pt>
                <c:pt idx="69">
                  <c:v>105.13178434665488</c:v>
                </c:pt>
                <c:pt idx="70">
                  <c:v>105.10716516107868</c:v>
                </c:pt>
                <c:pt idx="71">
                  <c:v>105.08247171041907</c:v>
                </c:pt>
                <c:pt idx="72">
                  <c:v>104.93294058398524</c:v>
                </c:pt>
                <c:pt idx="73">
                  <c:v>104.84746091176581</c:v>
                </c:pt>
                <c:pt idx="74">
                  <c:v>104.62729638507173</c:v>
                </c:pt>
                <c:pt idx="75">
                  <c:v>104.56374565845493</c:v>
                </c:pt>
                <c:pt idx="76">
                  <c:v>104.29127718519609</c:v>
                </c:pt>
                <c:pt idx="77">
                  <c:v>104.19692991813739</c:v>
                </c:pt>
                <c:pt idx="78">
                  <c:v>104.18298663361614</c:v>
                </c:pt>
                <c:pt idx="79">
                  <c:v>104.18068126585412</c:v>
                </c:pt>
                <c:pt idx="80">
                  <c:v>103.95067747876331</c:v>
                </c:pt>
                <c:pt idx="81">
                  <c:v>103.90479961887353</c:v>
                </c:pt>
                <c:pt idx="82">
                  <c:v>103.76724694805438</c:v>
                </c:pt>
                <c:pt idx="83">
                  <c:v>103.68888669135487</c:v>
                </c:pt>
                <c:pt idx="84">
                  <c:v>103.62703413893682</c:v>
                </c:pt>
                <c:pt idx="85">
                  <c:v>103.49822016750525</c:v>
                </c:pt>
                <c:pt idx="86">
                  <c:v>103.39032942569284</c:v>
                </c:pt>
                <c:pt idx="87">
                  <c:v>103.23149501733855</c:v>
                </c:pt>
                <c:pt idx="88">
                  <c:v>103.21345393393472</c:v>
                </c:pt>
                <c:pt idx="89">
                  <c:v>103.18207481610497</c:v>
                </c:pt>
                <c:pt idx="90">
                  <c:v>102.8529184978282</c:v>
                </c:pt>
                <c:pt idx="91">
                  <c:v>102.82333743563404</c:v>
                </c:pt>
                <c:pt idx="92">
                  <c:v>102.78356864743728</c:v>
                </c:pt>
                <c:pt idx="93">
                  <c:v>102.76641343849451</c:v>
                </c:pt>
                <c:pt idx="94">
                  <c:v>102.67682718925522</c:v>
                </c:pt>
                <c:pt idx="95">
                  <c:v>102.65039106261844</c:v>
                </c:pt>
                <c:pt idx="96">
                  <c:v>102.63845669161427</c:v>
                </c:pt>
                <c:pt idx="97">
                  <c:v>102.6019394404362</c:v>
                </c:pt>
                <c:pt idx="98">
                  <c:v>102.56414012722786</c:v>
                </c:pt>
                <c:pt idx="99">
                  <c:v>102.48725340021744</c:v>
                </c:pt>
                <c:pt idx="100">
                  <c:v>102.4306616730708</c:v>
                </c:pt>
                <c:pt idx="101">
                  <c:v>102.09245666654034</c:v>
                </c:pt>
                <c:pt idx="102">
                  <c:v>102.01896202676171</c:v>
                </c:pt>
                <c:pt idx="103">
                  <c:v>102.00144211036641</c:v>
                </c:pt>
                <c:pt idx="104">
                  <c:v>101.85765965325774</c:v>
                </c:pt>
                <c:pt idx="105">
                  <c:v>101.47413360202665</c:v>
                </c:pt>
                <c:pt idx="106">
                  <c:v>101.46756402189141</c:v>
                </c:pt>
                <c:pt idx="107">
                  <c:v>101.40845970594478</c:v>
                </c:pt>
                <c:pt idx="108">
                  <c:v>101.30133770173737</c:v>
                </c:pt>
                <c:pt idx="109">
                  <c:v>101.29267224732889</c:v>
                </c:pt>
                <c:pt idx="110">
                  <c:v>101.2257380077761</c:v>
                </c:pt>
                <c:pt idx="111">
                  <c:v>101.12001422446512</c:v>
                </c:pt>
                <c:pt idx="112">
                  <c:v>101.05918023034829</c:v>
                </c:pt>
                <c:pt idx="113">
                  <c:v>101.04378254154977</c:v>
                </c:pt>
                <c:pt idx="114">
                  <c:v>100.93628455923903</c:v>
                </c:pt>
                <c:pt idx="115">
                  <c:v>100.9022691637644</c:v>
                </c:pt>
                <c:pt idx="116">
                  <c:v>100.83649914768472</c:v>
                </c:pt>
                <c:pt idx="117">
                  <c:v>100.79367434543909</c:v>
                </c:pt>
                <c:pt idx="118">
                  <c:v>100.77057602045571</c:v>
                </c:pt>
                <c:pt idx="119">
                  <c:v>100.74432465589155</c:v>
                </c:pt>
                <c:pt idx="120">
                  <c:v>100.71002453122171</c:v>
                </c:pt>
                <c:pt idx="121">
                  <c:v>100.69938901154399</c:v>
                </c:pt>
                <c:pt idx="122">
                  <c:v>100.66720206051126</c:v>
                </c:pt>
                <c:pt idx="123">
                  <c:v>100.62321265703314</c:v>
                </c:pt>
                <c:pt idx="124">
                  <c:v>100.5532991784585</c:v>
                </c:pt>
                <c:pt idx="125">
                  <c:v>100.42707791096211</c:v>
                </c:pt>
                <c:pt idx="126">
                  <c:v>100.42626713894634</c:v>
                </c:pt>
                <c:pt idx="127">
                  <c:v>100.41281963955404</c:v>
                </c:pt>
                <c:pt idx="128">
                  <c:v>100.38871995041011</c:v>
                </c:pt>
                <c:pt idx="129">
                  <c:v>100.33823894994887</c:v>
                </c:pt>
                <c:pt idx="130">
                  <c:v>100.31763031841214</c:v>
                </c:pt>
                <c:pt idx="131">
                  <c:v>100.19306608597287</c:v>
                </c:pt>
                <c:pt idx="132">
                  <c:v>100.13548107380393</c:v>
                </c:pt>
                <c:pt idx="133">
                  <c:v>100.1207248674894</c:v>
                </c:pt>
                <c:pt idx="134">
                  <c:v>99.815479005493501</c:v>
                </c:pt>
                <c:pt idx="135">
                  <c:v>99.804910475713399</c:v>
                </c:pt>
                <c:pt idx="136">
                  <c:v>99.778691521065269</c:v>
                </c:pt>
                <c:pt idx="137">
                  <c:v>99.727675338272121</c:v>
                </c:pt>
                <c:pt idx="138">
                  <c:v>99.635059309729016</c:v>
                </c:pt>
                <c:pt idx="139">
                  <c:v>99.562070271560785</c:v>
                </c:pt>
                <c:pt idx="140">
                  <c:v>99.418874730411062</c:v>
                </c:pt>
                <c:pt idx="141">
                  <c:v>99.350806931858102</c:v>
                </c:pt>
                <c:pt idx="142">
                  <c:v>99.258549047990016</c:v>
                </c:pt>
                <c:pt idx="143">
                  <c:v>99.23634237793928</c:v>
                </c:pt>
                <c:pt idx="144">
                  <c:v>99.202218274781288</c:v>
                </c:pt>
                <c:pt idx="145">
                  <c:v>99.096506203546767</c:v>
                </c:pt>
                <c:pt idx="146">
                  <c:v>99.087985858682018</c:v>
                </c:pt>
                <c:pt idx="147">
                  <c:v>99.063371824133469</c:v>
                </c:pt>
                <c:pt idx="148">
                  <c:v>99.043627553166075</c:v>
                </c:pt>
                <c:pt idx="149">
                  <c:v>99.012770001701909</c:v>
                </c:pt>
                <c:pt idx="150">
                  <c:v>98.882965107162192</c:v>
                </c:pt>
                <c:pt idx="151">
                  <c:v>98.677032364267518</c:v>
                </c:pt>
                <c:pt idx="152">
                  <c:v>98.652854494029043</c:v>
                </c:pt>
                <c:pt idx="153">
                  <c:v>98.647988902140469</c:v>
                </c:pt>
                <c:pt idx="154">
                  <c:v>98.592611415071445</c:v>
                </c:pt>
                <c:pt idx="155">
                  <c:v>98.465853942775652</c:v>
                </c:pt>
                <c:pt idx="156">
                  <c:v>98.373977383176737</c:v>
                </c:pt>
                <c:pt idx="157">
                  <c:v>98.349534603341809</c:v>
                </c:pt>
                <c:pt idx="158">
                  <c:v>98.345268259015427</c:v>
                </c:pt>
                <c:pt idx="159">
                  <c:v>98.31965989984532</c:v>
                </c:pt>
                <c:pt idx="160">
                  <c:v>98.243647406905666</c:v>
                </c:pt>
                <c:pt idx="161">
                  <c:v>98.190930166704248</c:v>
                </c:pt>
                <c:pt idx="162">
                  <c:v>97.957443971913506</c:v>
                </c:pt>
                <c:pt idx="163">
                  <c:v>97.911947581847244</c:v>
                </c:pt>
                <c:pt idx="164">
                  <c:v>97.870695808301193</c:v>
                </c:pt>
                <c:pt idx="165">
                  <c:v>97.815113300193204</c:v>
                </c:pt>
                <c:pt idx="166">
                  <c:v>97.771324144608599</c:v>
                </c:pt>
                <c:pt idx="167">
                  <c:v>97.738139087450321</c:v>
                </c:pt>
                <c:pt idx="168">
                  <c:v>97.685069963625637</c:v>
                </c:pt>
                <c:pt idx="169">
                  <c:v>97.627444226368524</c:v>
                </c:pt>
                <c:pt idx="170">
                  <c:v>97.547646677856832</c:v>
                </c:pt>
                <c:pt idx="171">
                  <c:v>97.510573261149176</c:v>
                </c:pt>
                <c:pt idx="172">
                  <c:v>97.46410902108147</c:v>
                </c:pt>
                <c:pt idx="173">
                  <c:v>97.306855747308759</c:v>
                </c:pt>
                <c:pt idx="174">
                  <c:v>97.294434507941162</c:v>
                </c:pt>
                <c:pt idx="175">
                  <c:v>97.155377023835413</c:v>
                </c:pt>
                <c:pt idx="176">
                  <c:v>97.133710967381489</c:v>
                </c:pt>
                <c:pt idx="177">
                  <c:v>97.125222701283448</c:v>
                </c:pt>
                <c:pt idx="178">
                  <c:v>97.105058709911731</c:v>
                </c:pt>
                <c:pt idx="179">
                  <c:v>97.046582412926242</c:v>
                </c:pt>
                <c:pt idx="180">
                  <c:v>97.016040739561461</c:v>
                </c:pt>
                <c:pt idx="181">
                  <c:v>97.013388359420702</c:v>
                </c:pt>
                <c:pt idx="182">
                  <c:v>97.003849634946334</c:v>
                </c:pt>
                <c:pt idx="183">
                  <c:v>96.912681053930015</c:v>
                </c:pt>
                <c:pt idx="184">
                  <c:v>96.884627703091127</c:v>
                </c:pt>
                <c:pt idx="185">
                  <c:v>96.87289696404207</c:v>
                </c:pt>
                <c:pt idx="186">
                  <c:v>96.748408363862865</c:v>
                </c:pt>
                <c:pt idx="187">
                  <c:v>96.727941253452371</c:v>
                </c:pt>
                <c:pt idx="188">
                  <c:v>96.665254337602221</c:v>
                </c:pt>
                <c:pt idx="189">
                  <c:v>96.660411389211475</c:v>
                </c:pt>
                <c:pt idx="190">
                  <c:v>96.567929802850415</c:v>
                </c:pt>
                <c:pt idx="191">
                  <c:v>96.565535617695559</c:v>
                </c:pt>
                <c:pt idx="192">
                  <c:v>96.402302298863177</c:v>
                </c:pt>
                <c:pt idx="193">
                  <c:v>96.282937093946543</c:v>
                </c:pt>
                <c:pt idx="194">
                  <c:v>96.240069114453007</c:v>
                </c:pt>
                <c:pt idx="195">
                  <c:v>96.23418053292653</c:v>
                </c:pt>
                <c:pt idx="196">
                  <c:v>96.13643093188756</c:v>
                </c:pt>
                <c:pt idx="197">
                  <c:v>96.11463775749634</c:v>
                </c:pt>
                <c:pt idx="198">
                  <c:v>96.090078513473685</c:v>
                </c:pt>
                <c:pt idx="199">
                  <c:v>95.967128632793873</c:v>
                </c:pt>
                <c:pt idx="200">
                  <c:v>95.923656453083623</c:v>
                </c:pt>
                <c:pt idx="201">
                  <c:v>95.879135400908353</c:v>
                </c:pt>
                <c:pt idx="202">
                  <c:v>95.846743105022398</c:v>
                </c:pt>
                <c:pt idx="203">
                  <c:v>95.791768809295178</c:v>
                </c:pt>
                <c:pt idx="204">
                  <c:v>95.771110661584032</c:v>
                </c:pt>
                <c:pt idx="205">
                  <c:v>95.663229128903794</c:v>
                </c:pt>
                <c:pt idx="206">
                  <c:v>95.602710993022242</c:v>
                </c:pt>
                <c:pt idx="207">
                  <c:v>95.598785373772515</c:v>
                </c:pt>
                <c:pt idx="208">
                  <c:v>95.409062320058922</c:v>
                </c:pt>
                <c:pt idx="209">
                  <c:v>95.3438412227176</c:v>
                </c:pt>
                <c:pt idx="210">
                  <c:v>95.275506726930203</c:v>
                </c:pt>
                <c:pt idx="211">
                  <c:v>95.14812220539423</c:v>
                </c:pt>
                <c:pt idx="212">
                  <c:v>95.12725481474034</c:v>
                </c:pt>
                <c:pt idx="213">
                  <c:v>95.027128788229348</c:v>
                </c:pt>
                <c:pt idx="214">
                  <c:v>94.903134300013704</c:v>
                </c:pt>
                <c:pt idx="215">
                  <c:v>94.900614759417977</c:v>
                </c:pt>
                <c:pt idx="216">
                  <c:v>94.894105900792908</c:v>
                </c:pt>
                <c:pt idx="217">
                  <c:v>94.855596605447204</c:v>
                </c:pt>
                <c:pt idx="218">
                  <c:v>94.798637835165962</c:v>
                </c:pt>
                <c:pt idx="219">
                  <c:v>94.724379738843879</c:v>
                </c:pt>
                <c:pt idx="220">
                  <c:v>94.70714670541534</c:v>
                </c:pt>
                <c:pt idx="221">
                  <c:v>94.687436224068747</c:v>
                </c:pt>
                <c:pt idx="222">
                  <c:v>94.576185070654674</c:v>
                </c:pt>
                <c:pt idx="223">
                  <c:v>94.409248485796326</c:v>
                </c:pt>
                <c:pt idx="224">
                  <c:v>94.393625259783391</c:v>
                </c:pt>
                <c:pt idx="225">
                  <c:v>94.35701970960838</c:v>
                </c:pt>
                <c:pt idx="226">
                  <c:v>94.309769258310283</c:v>
                </c:pt>
                <c:pt idx="227">
                  <c:v>94.246879194179613</c:v>
                </c:pt>
                <c:pt idx="228">
                  <c:v>94.167452352930695</c:v>
                </c:pt>
                <c:pt idx="229">
                  <c:v>94.030038856369814</c:v>
                </c:pt>
                <c:pt idx="230">
                  <c:v>93.946975459247284</c:v>
                </c:pt>
                <c:pt idx="231">
                  <c:v>93.833662686191261</c:v>
                </c:pt>
                <c:pt idx="232">
                  <c:v>93.829861467029133</c:v>
                </c:pt>
                <c:pt idx="233">
                  <c:v>93.793572576993697</c:v>
                </c:pt>
                <c:pt idx="234">
                  <c:v>93.738132991523031</c:v>
                </c:pt>
                <c:pt idx="235">
                  <c:v>93.63724891070305</c:v>
                </c:pt>
                <c:pt idx="236">
                  <c:v>93.561127104798032</c:v>
                </c:pt>
                <c:pt idx="237">
                  <c:v>93.56037782213258</c:v>
                </c:pt>
                <c:pt idx="238">
                  <c:v>93.458608230736758</c:v>
                </c:pt>
                <c:pt idx="239">
                  <c:v>93.405406895033764</c:v>
                </c:pt>
                <c:pt idx="240">
                  <c:v>93.40305427515969</c:v>
                </c:pt>
                <c:pt idx="241">
                  <c:v>93.32288107008705</c:v>
                </c:pt>
                <c:pt idx="242">
                  <c:v>93.16510645152141</c:v>
                </c:pt>
                <c:pt idx="243">
                  <c:v>93.076778463110472</c:v>
                </c:pt>
                <c:pt idx="244">
                  <c:v>93.003900180183365</c:v>
                </c:pt>
                <c:pt idx="245">
                  <c:v>92.936113547310669</c:v>
                </c:pt>
                <c:pt idx="246">
                  <c:v>92.820614374161664</c:v>
                </c:pt>
                <c:pt idx="247">
                  <c:v>92.762257645820185</c:v>
                </c:pt>
                <c:pt idx="248">
                  <c:v>92.516284379653897</c:v>
                </c:pt>
                <c:pt idx="249">
                  <c:v>92.491881448898198</c:v>
                </c:pt>
                <c:pt idx="250">
                  <c:v>92.431516610298033</c:v>
                </c:pt>
                <c:pt idx="251">
                  <c:v>92.422266627630492</c:v>
                </c:pt>
                <c:pt idx="252">
                  <c:v>92.420469195535347</c:v>
                </c:pt>
                <c:pt idx="253">
                  <c:v>92.417121588431016</c:v>
                </c:pt>
                <c:pt idx="254">
                  <c:v>92.366588833648223</c:v>
                </c:pt>
                <c:pt idx="255">
                  <c:v>92.302546510859713</c:v>
                </c:pt>
                <c:pt idx="256">
                  <c:v>92.292610079263738</c:v>
                </c:pt>
                <c:pt idx="257">
                  <c:v>92.070147409401812</c:v>
                </c:pt>
                <c:pt idx="258">
                  <c:v>92.018825743268948</c:v>
                </c:pt>
                <c:pt idx="259">
                  <c:v>91.991828207430245</c:v>
                </c:pt>
                <c:pt idx="260">
                  <c:v>91.95027864260598</c:v>
                </c:pt>
                <c:pt idx="261">
                  <c:v>91.934610177849663</c:v>
                </c:pt>
                <c:pt idx="262">
                  <c:v>91.910509011351564</c:v>
                </c:pt>
                <c:pt idx="263">
                  <c:v>91.863307926310213</c:v>
                </c:pt>
                <c:pt idx="264">
                  <c:v>91.723137166754242</c:v>
                </c:pt>
                <c:pt idx="265">
                  <c:v>91.645286330520591</c:v>
                </c:pt>
                <c:pt idx="266">
                  <c:v>91.540185910676769</c:v>
                </c:pt>
                <c:pt idx="267">
                  <c:v>91.512505008025514</c:v>
                </c:pt>
                <c:pt idx="268">
                  <c:v>91.378272924888506</c:v>
                </c:pt>
                <c:pt idx="269">
                  <c:v>91.352441285208528</c:v>
                </c:pt>
                <c:pt idx="270">
                  <c:v>90.821308847904817</c:v>
                </c:pt>
                <c:pt idx="271">
                  <c:v>90.804194973918229</c:v>
                </c:pt>
                <c:pt idx="272">
                  <c:v>90.735219291476909</c:v>
                </c:pt>
                <c:pt idx="273">
                  <c:v>90.651368229571858</c:v>
                </c:pt>
                <c:pt idx="274">
                  <c:v>90.532783317700762</c:v>
                </c:pt>
                <c:pt idx="275">
                  <c:v>90.515671633091898</c:v>
                </c:pt>
                <c:pt idx="276">
                  <c:v>90.249076587271503</c:v>
                </c:pt>
                <c:pt idx="277">
                  <c:v>90.137755476026754</c:v>
                </c:pt>
                <c:pt idx="278">
                  <c:v>90.011586457941235</c:v>
                </c:pt>
                <c:pt idx="279">
                  <c:v>89.969239147635079</c:v>
                </c:pt>
                <c:pt idx="280">
                  <c:v>89.849881527152434</c:v>
                </c:pt>
                <c:pt idx="281">
                  <c:v>89.834107459382267</c:v>
                </c:pt>
                <c:pt idx="282">
                  <c:v>89.764385455190421</c:v>
                </c:pt>
                <c:pt idx="283">
                  <c:v>89.727701041103529</c:v>
                </c:pt>
                <c:pt idx="284">
                  <c:v>89.509129595786845</c:v>
                </c:pt>
                <c:pt idx="285">
                  <c:v>89.485197061488165</c:v>
                </c:pt>
                <c:pt idx="286">
                  <c:v>89.204924057050931</c:v>
                </c:pt>
                <c:pt idx="287">
                  <c:v>88.915849655264168</c:v>
                </c:pt>
                <c:pt idx="288">
                  <c:v>88.890903115150365</c:v>
                </c:pt>
                <c:pt idx="289">
                  <c:v>88.729511664989104</c:v>
                </c:pt>
                <c:pt idx="290">
                  <c:v>88.623618213353936</c:v>
                </c:pt>
                <c:pt idx="291">
                  <c:v>88.593345974961608</c:v>
                </c:pt>
                <c:pt idx="292">
                  <c:v>88.448268732010519</c:v>
                </c:pt>
                <c:pt idx="293">
                  <c:v>88.411528325006486</c:v>
                </c:pt>
                <c:pt idx="294">
                  <c:v>88.350201947395888</c:v>
                </c:pt>
                <c:pt idx="295">
                  <c:v>88.236237273971128</c:v>
                </c:pt>
                <c:pt idx="296">
                  <c:v>88.174748564394307</c:v>
                </c:pt>
                <c:pt idx="297">
                  <c:v>88.126796885002648</c:v>
                </c:pt>
                <c:pt idx="298">
                  <c:v>87.641006047992818</c:v>
                </c:pt>
                <c:pt idx="299">
                  <c:v>87.059455792496919</c:v>
                </c:pt>
                <c:pt idx="300">
                  <c:v>86.940873317773267</c:v>
                </c:pt>
                <c:pt idx="301">
                  <c:v>86.921946501621193</c:v>
                </c:pt>
                <c:pt idx="302">
                  <c:v>86.693171867849742</c:v>
                </c:pt>
                <c:pt idx="303">
                  <c:v>86.620423870817618</c:v>
                </c:pt>
                <c:pt idx="304">
                  <c:v>86.338644102062148</c:v>
                </c:pt>
                <c:pt idx="305">
                  <c:v>85.797338648356927</c:v>
                </c:pt>
                <c:pt idx="306">
                  <c:v>85.717983863429055</c:v>
                </c:pt>
                <c:pt idx="307">
                  <c:v>84.22798224766268</c:v>
                </c:pt>
                <c:pt idx="308">
                  <c:v>82.839228120537101</c:v>
                </c:pt>
                <c:pt idx="309">
                  <c:v>82.064344685298551</c:v>
                </c:pt>
                <c:pt idx="310">
                  <c:v>99.539535054844947</c:v>
                </c:pt>
                <c:pt idx="311">
                  <c:v>99.08234565979339</c:v>
                </c:pt>
                <c:pt idx="312">
                  <c:v>102.36536512345984</c:v>
                </c:pt>
                <c:pt idx="313">
                  <c:v>98.371835742899776</c:v>
                </c:pt>
                <c:pt idx="314">
                  <c:v>97.16279727755375</c:v>
                </c:pt>
                <c:pt idx="315">
                  <c:v>97.494095647012813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EE-4845-87DC-DB598223F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157440"/>
        <c:axId val="218159744"/>
      </c:scatterChart>
      <c:valAx>
        <c:axId val="218157440"/>
        <c:scaling>
          <c:orientation val="minMax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Dificultat</a:t>
                </a:r>
                <a:r>
                  <a:rPr lang="ca-ES" baseline="0"/>
                  <a:t> d'accés a l'habitatge</a:t>
                </a:r>
                <a:endParaRPr lang="ca-ES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159744"/>
        <c:crosses val="autoZero"/>
        <c:crossBetween val="midCat"/>
      </c:valAx>
      <c:valAx>
        <c:axId val="218159744"/>
        <c:scaling>
          <c:orientation val="minMax"/>
          <c:min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a-ES" sz="1000" b="1" i="0" baseline="0">
                    <a:effectLst/>
                  </a:rPr>
                  <a:t>Índex de vulnerabilitat social</a:t>
                </a:r>
                <a:endParaRPr lang="ca-ES" sz="1000">
                  <a:effectLst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157440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SERVEIS'!$AB$1</c:f>
              <c:strCache>
                <c:ptCount val="1"/>
                <c:pt idx="0">
                  <c:v>Bressol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trendline>
            <c:spPr>
              <a:ln w="19050">
                <a:solidFill>
                  <a:schemeClr val="accent3">
                    <a:lumMod val="75000"/>
                  </a:schemeClr>
                </a:solidFill>
              </a:ln>
            </c:spPr>
            <c:trendlineType val="linear"/>
            <c:dispRSqr val="0"/>
            <c:dispEq val="0"/>
          </c:trendline>
          <c:xVal>
            <c:numRef>
              <c:f>'DESP ALTRES SERVEIS'!$AA$2:$AA$46</c:f>
              <c:numCache>
                <c:formatCode>0.00</c:formatCode>
                <c:ptCount val="45"/>
                <c:pt idx="0">
                  <c:v>115.74655082711678</c:v>
                </c:pt>
                <c:pt idx="1">
                  <c:v>115.49846976800961</c:v>
                </c:pt>
                <c:pt idx="2">
                  <c:v>112.91061297004124</c:v>
                </c:pt>
                <c:pt idx="3">
                  <c:v>110.53545895573546</c:v>
                </c:pt>
                <c:pt idx="4">
                  <c:v>104.29127718519609</c:v>
                </c:pt>
                <c:pt idx="5">
                  <c:v>103.90479961887353</c:v>
                </c:pt>
                <c:pt idx="6">
                  <c:v>102.78356864743728</c:v>
                </c:pt>
                <c:pt idx="7">
                  <c:v>101.47413360202665</c:v>
                </c:pt>
                <c:pt idx="8">
                  <c:v>101.29267224732889</c:v>
                </c:pt>
                <c:pt idx="9">
                  <c:v>100.69938901154399</c:v>
                </c:pt>
                <c:pt idx="10">
                  <c:v>100.5532991784585</c:v>
                </c:pt>
                <c:pt idx="11">
                  <c:v>99.778691521065269</c:v>
                </c:pt>
                <c:pt idx="12">
                  <c:v>98.882965107162192</c:v>
                </c:pt>
                <c:pt idx="13">
                  <c:v>98.190930166704248</c:v>
                </c:pt>
                <c:pt idx="14">
                  <c:v>97.294434507941162</c:v>
                </c:pt>
                <c:pt idx="15">
                  <c:v>97.046582412926242</c:v>
                </c:pt>
                <c:pt idx="16">
                  <c:v>97.003849634946334</c:v>
                </c:pt>
                <c:pt idx="17">
                  <c:v>96.87289696404207</c:v>
                </c:pt>
                <c:pt idx="18">
                  <c:v>96.565535617695559</c:v>
                </c:pt>
                <c:pt idx="19">
                  <c:v>96.402302298863177</c:v>
                </c:pt>
                <c:pt idx="20">
                  <c:v>96.11463775749634</c:v>
                </c:pt>
                <c:pt idx="21">
                  <c:v>95.879135400908353</c:v>
                </c:pt>
                <c:pt idx="22">
                  <c:v>95.771110661584032</c:v>
                </c:pt>
                <c:pt idx="23">
                  <c:v>95.602710993022242</c:v>
                </c:pt>
                <c:pt idx="24">
                  <c:v>94.900614759417977</c:v>
                </c:pt>
                <c:pt idx="25">
                  <c:v>94.894105900792908</c:v>
                </c:pt>
                <c:pt idx="26">
                  <c:v>94.70714670541534</c:v>
                </c:pt>
                <c:pt idx="27">
                  <c:v>93.946975459247284</c:v>
                </c:pt>
                <c:pt idx="28">
                  <c:v>93.458608230736758</c:v>
                </c:pt>
                <c:pt idx="29">
                  <c:v>93.405406895033764</c:v>
                </c:pt>
                <c:pt idx="30">
                  <c:v>93.076778463110472</c:v>
                </c:pt>
                <c:pt idx="31">
                  <c:v>92.516284379653897</c:v>
                </c:pt>
                <c:pt idx="32">
                  <c:v>92.070147409401812</c:v>
                </c:pt>
                <c:pt idx="33">
                  <c:v>92.018825743268948</c:v>
                </c:pt>
                <c:pt idx="34">
                  <c:v>91.863307926310213</c:v>
                </c:pt>
                <c:pt idx="35">
                  <c:v>91.723137166754242</c:v>
                </c:pt>
                <c:pt idx="36">
                  <c:v>91.352441285208528</c:v>
                </c:pt>
                <c:pt idx="37">
                  <c:v>89.849881527152434</c:v>
                </c:pt>
                <c:pt idx="38">
                  <c:v>89.509129595786845</c:v>
                </c:pt>
                <c:pt idx="39">
                  <c:v>88.890903115150365</c:v>
                </c:pt>
                <c:pt idx="40">
                  <c:v>88.448268732010519</c:v>
                </c:pt>
                <c:pt idx="41">
                  <c:v>88.174748564394307</c:v>
                </c:pt>
                <c:pt idx="42">
                  <c:v>86.921946501621193</c:v>
                </c:pt>
                <c:pt idx="43">
                  <c:v>85.717983863429055</c:v>
                </c:pt>
                <c:pt idx="44">
                  <c:v>82.064344685298551</c:v>
                </c:pt>
              </c:numCache>
            </c:numRef>
          </c:xVal>
          <c:yVal>
            <c:numRef>
              <c:f>'DESP ALTRES SERVEIS'!$AB$2:$AB$46</c:f>
              <c:numCache>
                <c:formatCode>General</c:formatCode>
                <c:ptCount val="45"/>
                <c:pt idx="0">
                  <c:v>2.7</c:v>
                </c:pt>
                <c:pt idx="1">
                  <c:v>7</c:v>
                </c:pt>
                <c:pt idx="2">
                  <c:v>7</c:v>
                </c:pt>
                <c:pt idx="3">
                  <c:v>5.4</c:v>
                </c:pt>
                <c:pt idx="4">
                  <c:v>6.2</c:v>
                </c:pt>
                <c:pt idx="5">
                  <c:v>6.2</c:v>
                </c:pt>
                <c:pt idx="6">
                  <c:v>6.5</c:v>
                </c:pt>
                <c:pt idx="7">
                  <c:v>5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3.6</c:v>
                </c:pt>
                <c:pt idx="12">
                  <c:v>6.1</c:v>
                </c:pt>
                <c:pt idx="13">
                  <c:v>4.8</c:v>
                </c:pt>
                <c:pt idx="14">
                  <c:v>2.2000000000000002</c:v>
                </c:pt>
                <c:pt idx="15">
                  <c:v>3.1</c:v>
                </c:pt>
                <c:pt idx="16">
                  <c:v>3.2</c:v>
                </c:pt>
                <c:pt idx="17">
                  <c:v>3.6</c:v>
                </c:pt>
                <c:pt idx="18">
                  <c:v>5.8</c:v>
                </c:pt>
                <c:pt idx="19">
                  <c:v>4.4000000000000004</c:v>
                </c:pt>
                <c:pt idx="20">
                  <c:v>6.5</c:v>
                </c:pt>
                <c:pt idx="21">
                  <c:v>3.1</c:v>
                </c:pt>
                <c:pt idx="22">
                  <c:v>3.9</c:v>
                </c:pt>
                <c:pt idx="23">
                  <c:v>9.4</c:v>
                </c:pt>
                <c:pt idx="24">
                  <c:v>4.9000000000000004</c:v>
                </c:pt>
                <c:pt idx="25">
                  <c:v>4.4000000000000004</c:v>
                </c:pt>
                <c:pt idx="26">
                  <c:v>4.3</c:v>
                </c:pt>
                <c:pt idx="27">
                  <c:v>6.6</c:v>
                </c:pt>
                <c:pt idx="28">
                  <c:v>4.5999999999999996</c:v>
                </c:pt>
                <c:pt idx="29">
                  <c:v>4.0999999999999996</c:v>
                </c:pt>
                <c:pt idx="30">
                  <c:v>2</c:v>
                </c:pt>
                <c:pt idx="31">
                  <c:v>3.7</c:v>
                </c:pt>
                <c:pt idx="32">
                  <c:v>3.9</c:v>
                </c:pt>
                <c:pt idx="33">
                  <c:v>5.2</c:v>
                </c:pt>
                <c:pt idx="34">
                  <c:v>2.9</c:v>
                </c:pt>
                <c:pt idx="35">
                  <c:v>2.9</c:v>
                </c:pt>
                <c:pt idx="36">
                  <c:v>2.2999999999999998</c:v>
                </c:pt>
                <c:pt idx="37">
                  <c:v>2.4</c:v>
                </c:pt>
                <c:pt idx="38">
                  <c:v>2.2000000000000002</c:v>
                </c:pt>
                <c:pt idx="39">
                  <c:v>6</c:v>
                </c:pt>
                <c:pt idx="40">
                  <c:v>2.4</c:v>
                </c:pt>
                <c:pt idx="41">
                  <c:v>3.1</c:v>
                </c:pt>
                <c:pt idx="42">
                  <c:v>4.5999999999999996</c:v>
                </c:pt>
                <c:pt idx="43">
                  <c:v>1.4</c:v>
                </c:pt>
                <c:pt idx="44">
                  <c:v>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E2-4409-BB0C-7ABF0EB2A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052928"/>
        <c:axId val="245054848"/>
      </c:scatterChart>
      <c:valAx>
        <c:axId val="245052928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5054848"/>
        <c:crosses val="autoZero"/>
        <c:crossBetween val="midCat"/>
      </c:valAx>
      <c:valAx>
        <c:axId val="245054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5052928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SERVEIS'!$AD$1</c:f>
              <c:strCache>
                <c:ptCount val="1"/>
                <c:pt idx="0">
                  <c:v>Música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SERVEIS'!$AC$2:$AC$41</c:f>
              <c:numCache>
                <c:formatCode>0.00</c:formatCode>
                <c:ptCount val="40"/>
                <c:pt idx="0">
                  <c:v>115.74655082711678</c:v>
                </c:pt>
                <c:pt idx="1">
                  <c:v>115.49846976800961</c:v>
                </c:pt>
                <c:pt idx="2">
                  <c:v>112.91061297004124</c:v>
                </c:pt>
                <c:pt idx="3">
                  <c:v>109.57609866847574</c:v>
                </c:pt>
                <c:pt idx="4">
                  <c:v>103.90479961887353</c:v>
                </c:pt>
                <c:pt idx="5">
                  <c:v>103.23149501733855</c:v>
                </c:pt>
                <c:pt idx="6">
                  <c:v>101.29267224732889</c:v>
                </c:pt>
                <c:pt idx="7">
                  <c:v>100.93628455923903</c:v>
                </c:pt>
                <c:pt idx="8">
                  <c:v>100.69938901154399</c:v>
                </c:pt>
                <c:pt idx="9">
                  <c:v>100.5532991784585</c:v>
                </c:pt>
                <c:pt idx="10">
                  <c:v>99.778691521065269</c:v>
                </c:pt>
                <c:pt idx="11">
                  <c:v>97.685069963625637</c:v>
                </c:pt>
                <c:pt idx="12">
                  <c:v>97.510573261149176</c:v>
                </c:pt>
                <c:pt idx="13">
                  <c:v>97.294434507941162</c:v>
                </c:pt>
                <c:pt idx="14">
                  <c:v>97.003849634946334</c:v>
                </c:pt>
                <c:pt idx="15">
                  <c:v>96.87289696404207</c:v>
                </c:pt>
                <c:pt idx="16">
                  <c:v>96.402302298863177</c:v>
                </c:pt>
                <c:pt idx="17">
                  <c:v>96.11463775749634</c:v>
                </c:pt>
                <c:pt idx="18">
                  <c:v>95.923656453083623</c:v>
                </c:pt>
                <c:pt idx="19">
                  <c:v>95.879135400908353</c:v>
                </c:pt>
                <c:pt idx="20">
                  <c:v>95.771110661584032</c:v>
                </c:pt>
                <c:pt idx="21">
                  <c:v>95.598785373772515</c:v>
                </c:pt>
                <c:pt idx="22">
                  <c:v>95.027128788229348</c:v>
                </c:pt>
                <c:pt idx="23">
                  <c:v>94.903134300013704</c:v>
                </c:pt>
                <c:pt idx="24">
                  <c:v>94.894105900792908</c:v>
                </c:pt>
                <c:pt idx="25">
                  <c:v>94.246879194179613</c:v>
                </c:pt>
                <c:pt idx="26">
                  <c:v>93.833662686191261</c:v>
                </c:pt>
                <c:pt idx="27">
                  <c:v>93.793572576993697</c:v>
                </c:pt>
                <c:pt idx="28">
                  <c:v>93.56037782213258</c:v>
                </c:pt>
                <c:pt idx="29">
                  <c:v>93.405406895033764</c:v>
                </c:pt>
                <c:pt idx="30">
                  <c:v>93.076778463110472</c:v>
                </c:pt>
                <c:pt idx="31">
                  <c:v>92.417121588431016</c:v>
                </c:pt>
                <c:pt idx="32">
                  <c:v>91.863307926310213</c:v>
                </c:pt>
                <c:pt idx="33">
                  <c:v>91.723137166754242</c:v>
                </c:pt>
                <c:pt idx="34">
                  <c:v>89.509129595786845</c:v>
                </c:pt>
                <c:pt idx="35">
                  <c:v>88.448268732010519</c:v>
                </c:pt>
                <c:pt idx="36">
                  <c:v>88.174748564394307</c:v>
                </c:pt>
                <c:pt idx="37">
                  <c:v>86.921946501621193</c:v>
                </c:pt>
                <c:pt idx="38">
                  <c:v>85.717983863429055</c:v>
                </c:pt>
                <c:pt idx="39">
                  <c:v>82.064344685298551</c:v>
                </c:pt>
              </c:numCache>
            </c:numRef>
          </c:xVal>
          <c:yVal>
            <c:numRef>
              <c:f>'DESP ALTRES SERVEIS'!$AD$2:$AD$41</c:f>
              <c:numCache>
                <c:formatCode>General</c:formatCode>
                <c:ptCount val="40"/>
                <c:pt idx="0">
                  <c:v>1.3</c:v>
                </c:pt>
                <c:pt idx="1">
                  <c:v>2.4</c:v>
                </c:pt>
                <c:pt idx="2">
                  <c:v>1.3</c:v>
                </c:pt>
                <c:pt idx="3">
                  <c:v>3.7</c:v>
                </c:pt>
                <c:pt idx="4">
                  <c:v>2.1</c:v>
                </c:pt>
                <c:pt idx="5">
                  <c:v>2.7</c:v>
                </c:pt>
                <c:pt idx="6">
                  <c:v>0.63</c:v>
                </c:pt>
                <c:pt idx="7">
                  <c:v>6.2</c:v>
                </c:pt>
                <c:pt idx="8">
                  <c:v>3.2</c:v>
                </c:pt>
                <c:pt idx="9">
                  <c:v>1.3</c:v>
                </c:pt>
                <c:pt idx="10">
                  <c:v>1.1000000000000001</c:v>
                </c:pt>
                <c:pt idx="11">
                  <c:v>1.3</c:v>
                </c:pt>
                <c:pt idx="12">
                  <c:v>4.9000000000000004</c:v>
                </c:pt>
                <c:pt idx="13">
                  <c:v>3</c:v>
                </c:pt>
                <c:pt idx="14">
                  <c:v>1.8</c:v>
                </c:pt>
                <c:pt idx="15">
                  <c:v>4.5999999999999996</c:v>
                </c:pt>
                <c:pt idx="16">
                  <c:v>1.8</c:v>
                </c:pt>
                <c:pt idx="17">
                  <c:v>1.9</c:v>
                </c:pt>
                <c:pt idx="18">
                  <c:v>3.2</c:v>
                </c:pt>
                <c:pt idx="19">
                  <c:v>1.6</c:v>
                </c:pt>
                <c:pt idx="20">
                  <c:v>2.2999999999999998</c:v>
                </c:pt>
                <c:pt idx="21">
                  <c:v>0.24</c:v>
                </c:pt>
                <c:pt idx="22">
                  <c:v>7.8</c:v>
                </c:pt>
                <c:pt idx="23">
                  <c:v>5.5</c:v>
                </c:pt>
                <c:pt idx="24">
                  <c:v>3.2</c:v>
                </c:pt>
                <c:pt idx="25">
                  <c:v>4.9000000000000004</c:v>
                </c:pt>
                <c:pt idx="26">
                  <c:v>3.5</c:v>
                </c:pt>
                <c:pt idx="27">
                  <c:v>2.8</c:v>
                </c:pt>
                <c:pt idx="28">
                  <c:v>2</c:v>
                </c:pt>
                <c:pt idx="29">
                  <c:v>1.1000000000000001</c:v>
                </c:pt>
                <c:pt idx="30">
                  <c:v>0.68</c:v>
                </c:pt>
                <c:pt idx="31">
                  <c:v>3.3</c:v>
                </c:pt>
                <c:pt idx="32">
                  <c:v>0.71</c:v>
                </c:pt>
                <c:pt idx="33">
                  <c:v>1.4</c:v>
                </c:pt>
                <c:pt idx="34">
                  <c:v>0.92</c:v>
                </c:pt>
                <c:pt idx="35">
                  <c:v>2.1</c:v>
                </c:pt>
                <c:pt idx="36">
                  <c:v>0.94</c:v>
                </c:pt>
                <c:pt idx="37">
                  <c:v>0.75</c:v>
                </c:pt>
                <c:pt idx="38">
                  <c:v>0.6</c:v>
                </c:pt>
                <c:pt idx="3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9C-4D4E-A92B-280C3E9D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083136"/>
        <c:axId val="247666176"/>
      </c:scatterChart>
      <c:valAx>
        <c:axId val="245083136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7666176"/>
        <c:crosses val="autoZero"/>
        <c:crossBetween val="midCat"/>
      </c:valAx>
      <c:valAx>
        <c:axId val="2476661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5083136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SERVEIS'!$AF$1</c:f>
              <c:strCache>
                <c:ptCount val="1"/>
                <c:pt idx="0">
                  <c:v>Espais escènics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trendline>
            <c:spPr>
              <a:ln w="19050">
                <a:solidFill>
                  <a:schemeClr val="accent3">
                    <a:lumMod val="75000"/>
                  </a:schemeClr>
                </a:solidFill>
              </a:ln>
            </c:spPr>
            <c:trendlineType val="linear"/>
            <c:dispRSqr val="0"/>
            <c:dispEq val="0"/>
          </c:trendline>
          <c:xVal>
            <c:numRef>
              <c:f>'DESP ALTRES SERVEIS'!$AE$2:$AE$32</c:f>
              <c:numCache>
                <c:formatCode>0.00</c:formatCode>
                <c:ptCount val="31"/>
                <c:pt idx="0">
                  <c:v>115.74655082711678</c:v>
                </c:pt>
                <c:pt idx="1">
                  <c:v>103.90479961887353</c:v>
                </c:pt>
                <c:pt idx="2">
                  <c:v>101.47413360202665</c:v>
                </c:pt>
                <c:pt idx="3">
                  <c:v>100.69938901154399</c:v>
                </c:pt>
                <c:pt idx="4">
                  <c:v>100.5532991784585</c:v>
                </c:pt>
                <c:pt idx="5">
                  <c:v>99.087985858682018</c:v>
                </c:pt>
                <c:pt idx="6">
                  <c:v>98.190930166704248</c:v>
                </c:pt>
                <c:pt idx="7">
                  <c:v>97.125222701283448</c:v>
                </c:pt>
                <c:pt idx="8">
                  <c:v>97.046582412926242</c:v>
                </c:pt>
                <c:pt idx="9">
                  <c:v>97.003849634946334</c:v>
                </c:pt>
                <c:pt idx="10">
                  <c:v>96.565535617695559</c:v>
                </c:pt>
                <c:pt idx="11">
                  <c:v>96.402302298863177</c:v>
                </c:pt>
                <c:pt idx="12">
                  <c:v>96.11463775749634</c:v>
                </c:pt>
                <c:pt idx="13">
                  <c:v>95.879135400908353</c:v>
                </c:pt>
                <c:pt idx="14">
                  <c:v>93.405406895033764</c:v>
                </c:pt>
                <c:pt idx="15">
                  <c:v>93.076778463110472</c:v>
                </c:pt>
                <c:pt idx="16">
                  <c:v>92.516284379653897</c:v>
                </c:pt>
                <c:pt idx="17">
                  <c:v>92.070147409401812</c:v>
                </c:pt>
                <c:pt idx="18">
                  <c:v>92.018825743268948</c:v>
                </c:pt>
                <c:pt idx="19">
                  <c:v>91.910509011351564</c:v>
                </c:pt>
                <c:pt idx="20">
                  <c:v>91.863307926310213</c:v>
                </c:pt>
                <c:pt idx="21">
                  <c:v>91.723137166754242</c:v>
                </c:pt>
                <c:pt idx="22">
                  <c:v>91.378272924888506</c:v>
                </c:pt>
                <c:pt idx="23">
                  <c:v>90.651368229571858</c:v>
                </c:pt>
                <c:pt idx="24">
                  <c:v>88.729511664989104</c:v>
                </c:pt>
                <c:pt idx="25">
                  <c:v>88.350201947395888</c:v>
                </c:pt>
                <c:pt idx="26">
                  <c:v>88.236237273971128</c:v>
                </c:pt>
                <c:pt idx="27">
                  <c:v>88.174748564394307</c:v>
                </c:pt>
                <c:pt idx="28">
                  <c:v>86.921946501621193</c:v>
                </c:pt>
                <c:pt idx="29">
                  <c:v>86.338644102062148</c:v>
                </c:pt>
                <c:pt idx="30">
                  <c:v>85.717983863429055</c:v>
                </c:pt>
              </c:numCache>
            </c:numRef>
          </c:xVal>
          <c:yVal>
            <c:numRef>
              <c:f>'DESP ALTRES SERVEIS'!$AF$2:$AF$32</c:f>
              <c:numCache>
                <c:formatCode>General</c:formatCode>
                <c:ptCount val="31"/>
                <c:pt idx="0">
                  <c:v>3.2</c:v>
                </c:pt>
                <c:pt idx="1">
                  <c:v>0.68</c:v>
                </c:pt>
                <c:pt idx="2">
                  <c:v>0.65</c:v>
                </c:pt>
                <c:pt idx="3">
                  <c:v>0.75</c:v>
                </c:pt>
                <c:pt idx="4">
                  <c:v>3.8</c:v>
                </c:pt>
                <c:pt idx="5">
                  <c:v>1.2</c:v>
                </c:pt>
                <c:pt idx="6">
                  <c:v>1</c:v>
                </c:pt>
                <c:pt idx="7">
                  <c:v>0.69</c:v>
                </c:pt>
                <c:pt idx="8">
                  <c:v>2.9</c:v>
                </c:pt>
                <c:pt idx="9">
                  <c:v>0.4</c:v>
                </c:pt>
                <c:pt idx="10">
                  <c:v>2.2000000000000002</c:v>
                </c:pt>
                <c:pt idx="11">
                  <c:v>1.4</c:v>
                </c:pt>
                <c:pt idx="12">
                  <c:v>0.33</c:v>
                </c:pt>
                <c:pt idx="13">
                  <c:v>1.3</c:v>
                </c:pt>
                <c:pt idx="14">
                  <c:v>0.6</c:v>
                </c:pt>
                <c:pt idx="15">
                  <c:v>3.1</c:v>
                </c:pt>
                <c:pt idx="16">
                  <c:v>3.8</c:v>
                </c:pt>
                <c:pt idx="17">
                  <c:v>2.8</c:v>
                </c:pt>
                <c:pt idx="18">
                  <c:v>0.85</c:v>
                </c:pt>
                <c:pt idx="19">
                  <c:v>1.1000000000000001</c:v>
                </c:pt>
                <c:pt idx="20">
                  <c:v>0.83</c:v>
                </c:pt>
                <c:pt idx="21">
                  <c:v>0.41</c:v>
                </c:pt>
                <c:pt idx="22">
                  <c:v>0.79</c:v>
                </c:pt>
                <c:pt idx="23">
                  <c:v>0.45</c:v>
                </c:pt>
                <c:pt idx="24">
                  <c:v>0.84</c:v>
                </c:pt>
                <c:pt idx="25">
                  <c:v>0.56999999999999995</c:v>
                </c:pt>
                <c:pt idx="26">
                  <c:v>0.89</c:v>
                </c:pt>
                <c:pt idx="27">
                  <c:v>0.4</c:v>
                </c:pt>
                <c:pt idx="28">
                  <c:v>0.93</c:v>
                </c:pt>
                <c:pt idx="29">
                  <c:v>0.45</c:v>
                </c:pt>
                <c:pt idx="30">
                  <c:v>0.57999999999999996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34-4AE0-B768-FA3404270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691520"/>
        <c:axId val="247693696"/>
      </c:scatterChart>
      <c:valAx>
        <c:axId val="247691520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7693696"/>
        <c:crosses val="autoZero"/>
        <c:crossBetween val="midCat"/>
      </c:valAx>
      <c:valAx>
        <c:axId val="2476936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76915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SERVEIS'!$AH$1</c:f>
              <c:strCache>
                <c:ptCount val="1"/>
                <c:pt idx="0">
                  <c:v>Esports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SERVEIS'!$AG$2:$AG$48</c:f>
              <c:numCache>
                <c:formatCode>0.00</c:formatCode>
                <c:ptCount val="47"/>
                <c:pt idx="0">
                  <c:v>124.80900475140598</c:v>
                </c:pt>
                <c:pt idx="1">
                  <c:v>115.74655082711678</c:v>
                </c:pt>
                <c:pt idx="2">
                  <c:v>110.53545895573546</c:v>
                </c:pt>
                <c:pt idx="3">
                  <c:v>103.90479961887353</c:v>
                </c:pt>
                <c:pt idx="4">
                  <c:v>103.23149501733855</c:v>
                </c:pt>
                <c:pt idx="5">
                  <c:v>102.78356864743728</c:v>
                </c:pt>
                <c:pt idx="6">
                  <c:v>101.47413360202665</c:v>
                </c:pt>
                <c:pt idx="7">
                  <c:v>100.93628455923903</c:v>
                </c:pt>
                <c:pt idx="8">
                  <c:v>100.69938901154399</c:v>
                </c:pt>
                <c:pt idx="9">
                  <c:v>100.5532991784585</c:v>
                </c:pt>
                <c:pt idx="10">
                  <c:v>99.778691521065269</c:v>
                </c:pt>
                <c:pt idx="11">
                  <c:v>99.562070271560785</c:v>
                </c:pt>
                <c:pt idx="12">
                  <c:v>99.418874730411062</c:v>
                </c:pt>
                <c:pt idx="13">
                  <c:v>99.087985858682018</c:v>
                </c:pt>
                <c:pt idx="14">
                  <c:v>98.882965107162192</c:v>
                </c:pt>
                <c:pt idx="15">
                  <c:v>98.190930166704248</c:v>
                </c:pt>
                <c:pt idx="16">
                  <c:v>97.294434507941162</c:v>
                </c:pt>
                <c:pt idx="17">
                  <c:v>97.125222701283448</c:v>
                </c:pt>
                <c:pt idx="18">
                  <c:v>97.003849634946334</c:v>
                </c:pt>
                <c:pt idx="19">
                  <c:v>96.565535617695559</c:v>
                </c:pt>
                <c:pt idx="20">
                  <c:v>96.11463775749634</c:v>
                </c:pt>
                <c:pt idx="21">
                  <c:v>95.771110661584032</c:v>
                </c:pt>
                <c:pt idx="22">
                  <c:v>95.598785373772515</c:v>
                </c:pt>
                <c:pt idx="23">
                  <c:v>94.900614759417977</c:v>
                </c:pt>
                <c:pt idx="24">
                  <c:v>94.894105900792908</c:v>
                </c:pt>
                <c:pt idx="25">
                  <c:v>94.70714670541534</c:v>
                </c:pt>
                <c:pt idx="26">
                  <c:v>93.946975459247284</c:v>
                </c:pt>
                <c:pt idx="27">
                  <c:v>93.829861467029133</c:v>
                </c:pt>
                <c:pt idx="28">
                  <c:v>93.405406895033764</c:v>
                </c:pt>
                <c:pt idx="29">
                  <c:v>93.16510645152141</c:v>
                </c:pt>
                <c:pt idx="30">
                  <c:v>93.076778463110472</c:v>
                </c:pt>
                <c:pt idx="31">
                  <c:v>92.516284379653897</c:v>
                </c:pt>
                <c:pt idx="32">
                  <c:v>92.070147409401812</c:v>
                </c:pt>
                <c:pt idx="33">
                  <c:v>92.018825743268948</c:v>
                </c:pt>
                <c:pt idx="34">
                  <c:v>91.910509011351564</c:v>
                </c:pt>
                <c:pt idx="35">
                  <c:v>91.863307926310213</c:v>
                </c:pt>
                <c:pt idx="36">
                  <c:v>91.352441285208528</c:v>
                </c:pt>
                <c:pt idx="37">
                  <c:v>90.651368229571858</c:v>
                </c:pt>
                <c:pt idx="38">
                  <c:v>89.969239147635079</c:v>
                </c:pt>
                <c:pt idx="39">
                  <c:v>89.849881527152434</c:v>
                </c:pt>
                <c:pt idx="40">
                  <c:v>89.727701041103529</c:v>
                </c:pt>
                <c:pt idx="41">
                  <c:v>89.509129595786845</c:v>
                </c:pt>
                <c:pt idx="42">
                  <c:v>89.485197061488165</c:v>
                </c:pt>
                <c:pt idx="43">
                  <c:v>88.350201947395888</c:v>
                </c:pt>
                <c:pt idx="44">
                  <c:v>88.174748564394307</c:v>
                </c:pt>
                <c:pt idx="45">
                  <c:v>85.717983863429055</c:v>
                </c:pt>
                <c:pt idx="46">
                  <c:v>82.839228120537101</c:v>
                </c:pt>
              </c:numCache>
            </c:numRef>
          </c:xVal>
          <c:yVal>
            <c:numRef>
              <c:f>'DESP ALTRES SERVEIS'!$AH$2:$AH$48</c:f>
              <c:numCache>
                <c:formatCode>General</c:formatCode>
                <c:ptCount val="47"/>
                <c:pt idx="0">
                  <c:v>7.9</c:v>
                </c:pt>
                <c:pt idx="1">
                  <c:v>4.8</c:v>
                </c:pt>
                <c:pt idx="2">
                  <c:v>1.7</c:v>
                </c:pt>
                <c:pt idx="3">
                  <c:v>3.1</c:v>
                </c:pt>
                <c:pt idx="4">
                  <c:v>9</c:v>
                </c:pt>
                <c:pt idx="5">
                  <c:v>9</c:v>
                </c:pt>
                <c:pt idx="6">
                  <c:v>3.9</c:v>
                </c:pt>
                <c:pt idx="7">
                  <c:v>7.7</c:v>
                </c:pt>
                <c:pt idx="8">
                  <c:v>7.8</c:v>
                </c:pt>
                <c:pt idx="9">
                  <c:v>8.8000000000000007</c:v>
                </c:pt>
                <c:pt idx="10">
                  <c:v>7.8</c:v>
                </c:pt>
                <c:pt idx="11">
                  <c:v>9.9</c:v>
                </c:pt>
                <c:pt idx="12">
                  <c:v>9.6</c:v>
                </c:pt>
                <c:pt idx="13">
                  <c:v>9.9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8.4</c:v>
                </c:pt>
                <c:pt idx="17">
                  <c:v>13.3</c:v>
                </c:pt>
                <c:pt idx="18">
                  <c:v>7.4</c:v>
                </c:pt>
                <c:pt idx="19">
                  <c:v>10.8</c:v>
                </c:pt>
                <c:pt idx="20">
                  <c:v>8.6999999999999993</c:v>
                </c:pt>
                <c:pt idx="21">
                  <c:v>4.5</c:v>
                </c:pt>
                <c:pt idx="22">
                  <c:v>5</c:v>
                </c:pt>
                <c:pt idx="23">
                  <c:v>6.9</c:v>
                </c:pt>
                <c:pt idx="24">
                  <c:v>7.2</c:v>
                </c:pt>
                <c:pt idx="25">
                  <c:v>7.6</c:v>
                </c:pt>
                <c:pt idx="26">
                  <c:v>5.8</c:v>
                </c:pt>
                <c:pt idx="27">
                  <c:v>9.1999999999999993</c:v>
                </c:pt>
                <c:pt idx="28">
                  <c:v>6.8</c:v>
                </c:pt>
                <c:pt idx="29">
                  <c:v>5.9</c:v>
                </c:pt>
                <c:pt idx="30">
                  <c:v>6.4</c:v>
                </c:pt>
                <c:pt idx="31">
                  <c:v>2.1</c:v>
                </c:pt>
                <c:pt idx="32">
                  <c:v>7</c:v>
                </c:pt>
                <c:pt idx="33">
                  <c:v>8.3000000000000007</c:v>
                </c:pt>
                <c:pt idx="34">
                  <c:v>7.6</c:v>
                </c:pt>
                <c:pt idx="35">
                  <c:v>4.4000000000000004</c:v>
                </c:pt>
                <c:pt idx="36">
                  <c:v>6.2</c:v>
                </c:pt>
                <c:pt idx="37">
                  <c:v>5.9</c:v>
                </c:pt>
                <c:pt idx="38">
                  <c:v>6.7</c:v>
                </c:pt>
                <c:pt idx="39">
                  <c:v>5.8</c:v>
                </c:pt>
                <c:pt idx="40">
                  <c:v>11.1</c:v>
                </c:pt>
                <c:pt idx="41">
                  <c:v>8.4</c:v>
                </c:pt>
                <c:pt idx="42">
                  <c:v>8.9</c:v>
                </c:pt>
                <c:pt idx="43">
                  <c:v>9.5</c:v>
                </c:pt>
                <c:pt idx="44">
                  <c:v>9.6</c:v>
                </c:pt>
                <c:pt idx="45">
                  <c:v>8.3000000000000007</c:v>
                </c:pt>
                <c:pt idx="46">
                  <c:v>8.1999999999999993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28-4327-B5C7-936D21E10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889920"/>
        <c:axId val="247892992"/>
      </c:scatterChart>
      <c:valAx>
        <c:axId val="247889920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7892992"/>
        <c:crosses val="autoZero"/>
        <c:crossBetween val="midCat"/>
      </c:valAx>
      <c:valAx>
        <c:axId val="2478929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78899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SERVEIS'!$AJ$1</c:f>
              <c:strCache>
                <c:ptCount val="1"/>
                <c:pt idx="0">
                  <c:v>Fires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SERVEIS'!$AI$2:$AI$37</c:f>
              <c:numCache>
                <c:formatCode>0.00</c:formatCode>
                <c:ptCount val="36"/>
                <c:pt idx="0">
                  <c:v>110.53439786969645</c:v>
                </c:pt>
                <c:pt idx="1">
                  <c:v>107.87835327246172</c:v>
                </c:pt>
                <c:pt idx="2">
                  <c:v>104.19692991813739</c:v>
                </c:pt>
                <c:pt idx="3">
                  <c:v>103.90479961887353</c:v>
                </c:pt>
                <c:pt idx="4">
                  <c:v>103.23149501733855</c:v>
                </c:pt>
                <c:pt idx="5">
                  <c:v>100.69938901154399</c:v>
                </c:pt>
                <c:pt idx="6">
                  <c:v>100.5532991784585</c:v>
                </c:pt>
                <c:pt idx="7">
                  <c:v>99.087985858682018</c:v>
                </c:pt>
                <c:pt idx="8">
                  <c:v>98.190930166704248</c:v>
                </c:pt>
                <c:pt idx="9">
                  <c:v>96.87289696404207</c:v>
                </c:pt>
                <c:pt idx="10">
                  <c:v>96.402302298863177</c:v>
                </c:pt>
                <c:pt idx="11">
                  <c:v>96.13643093188756</c:v>
                </c:pt>
                <c:pt idx="12">
                  <c:v>96.11463775749634</c:v>
                </c:pt>
                <c:pt idx="13">
                  <c:v>95.027128788229348</c:v>
                </c:pt>
                <c:pt idx="14">
                  <c:v>94.70714670541534</c:v>
                </c:pt>
                <c:pt idx="15">
                  <c:v>94.246879194179613</c:v>
                </c:pt>
                <c:pt idx="16">
                  <c:v>93.458608230736758</c:v>
                </c:pt>
                <c:pt idx="17">
                  <c:v>93.405406895033764</c:v>
                </c:pt>
                <c:pt idx="18">
                  <c:v>93.40305427515969</c:v>
                </c:pt>
                <c:pt idx="19">
                  <c:v>93.076778463110472</c:v>
                </c:pt>
                <c:pt idx="20">
                  <c:v>92.516284379653897</c:v>
                </c:pt>
                <c:pt idx="21">
                  <c:v>92.070147409401812</c:v>
                </c:pt>
                <c:pt idx="22">
                  <c:v>92.018825743268948</c:v>
                </c:pt>
                <c:pt idx="23">
                  <c:v>91.910509011351564</c:v>
                </c:pt>
                <c:pt idx="24">
                  <c:v>91.352441285208528</c:v>
                </c:pt>
                <c:pt idx="25">
                  <c:v>90.651368229571858</c:v>
                </c:pt>
                <c:pt idx="26">
                  <c:v>89.969239147635079</c:v>
                </c:pt>
                <c:pt idx="27">
                  <c:v>89.834107459382267</c:v>
                </c:pt>
                <c:pt idx="28">
                  <c:v>89.727701041103529</c:v>
                </c:pt>
                <c:pt idx="29">
                  <c:v>89.509129595786845</c:v>
                </c:pt>
                <c:pt idx="30">
                  <c:v>89.485197061488165</c:v>
                </c:pt>
                <c:pt idx="31">
                  <c:v>88.411528325006486</c:v>
                </c:pt>
                <c:pt idx="32">
                  <c:v>88.236237273971128</c:v>
                </c:pt>
                <c:pt idx="33">
                  <c:v>88.174748564394307</c:v>
                </c:pt>
                <c:pt idx="34">
                  <c:v>86.921946501621193</c:v>
                </c:pt>
                <c:pt idx="35">
                  <c:v>82.839228120537101</c:v>
                </c:pt>
              </c:numCache>
            </c:numRef>
          </c:xVal>
          <c:yVal>
            <c:numRef>
              <c:f>'DESP ALTRES SERVEIS'!$AJ$2:$AJ$37</c:f>
              <c:numCache>
                <c:formatCode>General</c:formatCode>
                <c:ptCount val="36"/>
                <c:pt idx="0">
                  <c:v>0.24</c:v>
                </c:pt>
                <c:pt idx="1">
                  <c:v>0.59</c:v>
                </c:pt>
                <c:pt idx="2">
                  <c:v>1.1000000000000001</c:v>
                </c:pt>
                <c:pt idx="3">
                  <c:v>7.0000000000000007E-2</c:v>
                </c:pt>
                <c:pt idx="4">
                  <c:v>2.5</c:v>
                </c:pt>
                <c:pt idx="5">
                  <c:v>0.33</c:v>
                </c:pt>
                <c:pt idx="6">
                  <c:v>0.06</c:v>
                </c:pt>
                <c:pt idx="7">
                  <c:v>0.24</c:v>
                </c:pt>
                <c:pt idx="8">
                  <c:v>1.6</c:v>
                </c:pt>
                <c:pt idx="9">
                  <c:v>0.59</c:v>
                </c:pt>
                <c:pt idx="10">
                  <c:v>0.43</c:v>
                </c:pt>
                <c:pt idx="11">
                  <c:v>0.25</c:v>
                </c:pt>
                <c:pt idx="12">
                  <c:v>0.32</c:v>
                </c:pt>
                <c:pt idx="13">
                  <c:v>0.08</c:v>
                </c:pt>
                <c:pt idx="14">
                  <c:v>0.41</c:v>
                </c:pt>
                <c:pt idx="15">
                  <c:v>0.59</c:v>
                </c:pt>
                <c:pt idx="16">
                  <c:v>0.54</c:v>
                </c:pt>
                <c:pt idx="17">
                  <c:v>0.09</c:v>
                </c:pt>
                <c:pt idx="18">
                  <c:v>0.74</c:v>
                </c:pt>
                <c:pt idx="19">
                  <c:v>0.38</c:v>
                </c:pt>
                <c:pt idx="20">
                  <c:v>7.0000000000000007E-2</c:v>
                </c:pt>
                <c:pt idx="21">
                  <c:v>0.34</c:v>
                </c:pt>
                <c:pt idx="22">
                  <c:v>0.13</c:v>
                </c:pt>
                <c:pt idx="23">
                  <c:v>0.39</c:v>
                </c:pt>
                <c:pt idx="24">
                  <c:v>0.16</c:v>
                </c:pt>
                <c:pt idx="25">
                  <c:v>0.71</c:v>
                </c:pt>
                <c:pt idx="26">
                  <c:v>0.35</c:v>
                </c:pt>
                <c:pt idx="27">
                  <c:v>0.43</c:v>
                </c:pt>
                <c:pt idx="28">
                  <c:v>0.14000000000000001</c:v>
                </c:pt>
                <c:pt idx="29">
                  <c:v>0.59</c:v>
                </c:pt>
                <c:pt idx="30">
                  <c:v>1.7</c:v>
                </c:pt>
                <c:pt idx="31">
                  <c:v>0.69</c:v>
                </c:pt>
                <c:pt idx="32">
                  <c:v>0.04</c:v>
                </c:pt>
                <c:pt idx="33">
                  <c:v>0.38</c:v>
                </c:pt>
                <c:pt idx="34">
                  <c:v>0.05</c:v>
                </c:pt>
                <c:pt idx="35">
                  <c:v>0.12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70-4304-B5C7-06AE87D9D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933568"/>
        <c:axId val="247960704"/>
      </c:scatterChart>
      <c:valAx>
        <c:axId val="247933568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7960704"/>
        <c:crosses val="autoZero"/>
        <c:crossBetween val="midCat"/>
      </c:valAx>
      <c:valAx>
        <c:axId val="2479607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7933568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835704503472624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SERVEIS'!$AL$1</c:f>
              <c:strCache>
                <c:ptCount val="1"/>
                <c:pt idx="0">
                  <c:v>Mediació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trendline>
            <c:spPr>
              <a:ln w="19050">
                <a:solidFill>
                  <a:schemeClr val="accent2"/>
                </a:solidFill>
              </a:ln>
            </c:spPr>
            <c:trendlineType val="linear"/>
            <c:dispRSqr val="0"/>
            <c:dispEq val="0"/>
          </c:trendline>
          <c:xVal>
            <c:numRef>
              <c:f>'DESP ALTRES SERVEIS'!$AK$2:$AK$34</c:f>
              <c:numCache>
                <c:formatCode>0.00</c:formatCode>
                <c:ptCount val="33"/>
                <c:pt idx="0">
                  <c:v>115.74655082711678</c:v>
                </c:pt>
                <c:pt idx="1">
                  <c:v>101.47413360202665</c:v>
                </c:pt>
                <c:pt idx="2">
                  <c:v>100.69938901154399</c:v>
                </c:pt>
                <c:pt idx="3">
                  <c:v>100.5532991784585</c:v>
                </c:pt>
                <c:pt idx="4">
                  <c:v>97.685069963625637</c:v>
                </c:pt>
                <c:pt idx="5">
                  <c:v>97.003849634946334</c:v>
                </c:pt>
                <c:pt idx="6">
                  <c:v>96.402302298863177</c:v>
                </c:pt>
                <c:pt idx="7">
                  <c:v>96.11463775749634</c:v>
                </c:pt>
                <c:pt idx="8">
                  <c:v>95.923656453083623</c:v>
                </c:pt>
                <c:pt idx="9">
                  <c:v>95.771110661584032</c:v>
                </c:pt>
                <c:pt idx="10">
                  <c:v>93.833662686191261</c:v>
                </c:pt>
                <c:pt idx="11">
                  <c:v>93.076778463110472</c:v>
                </c:pt>
                <c:pt idx="12">
                  <c:v>92.516284379653897</c:v>
                </c:pt>
                <c:pt idx="13">
                  <c:v>92.302546510859713</c:v>
                </c:pt>
                <c:pt idx="14">
                  <c:v>92.070147409401812</c:v>
                </c:pt>
                <c:pt idx="15">
                  <c:v>92.018825743268948</c:v>
                </c:pt>
                <c:pt idx="16">
                  <c:v>91.910509011351564</c:v>
                </c:pt>
                <c:pt idx="17">
                  <c:v>91.863307926310213</c:v>
                </c:pt>
                <c:pt idx="18">
                  <c:v>91.723137166754242</c:v>
                </c:pt>
                <c:pt idx="19">
                  <c:v>91.352441285208528</c:v>
                </c:pt>
                <c:pt idx="20">
                  <c:v>90.651368229571858</c:v>
                </c:pt>
                <c:pt idx="21">
                  <c:v>89.969239147635079</c:v>
                </c:pt>
                <c:pt idx="22">
                  <c:v>89.509129595786845</c:v>
                </c:pt>
                <c:pt idx="23">
                  <c:v>88.890903115150365</c:v>
                </c:pt>
                <c:pt idx="24">
                  <c:v>88.729511664989104</c:v>
                </c:pt>
                <c:pt idx="25">
                  <c:v>88.448268732010519</c:v>
                </c:pt>
                <c:pt idx="26">
                  <c:v>88.350201947395888</c:v>
                </c:pt>
                <c:pt idx="27">
                  <c:v>88.174748564394307</c:v>
                </c:pt>
                <c:pt idx="28">
                  <c:v>86.921946501621193</c:v>
                </c:pt>
                <c:pt idx="29">
                  <c:v>86.338644102062148</c:v>
                </c:pt>
                <c:pt idx="30">
                  <c:v>85.717983863429055</c:v>
                </c:pt>
                <c:pt idx="31">
                  <c:v>82.839228120537101</c:v>
                </c:pt>
                <c:pt idx="32">
                  <c:v>82.064344685298551</c:v>
                </c:pt>
              </c:numCache>
            </c:numRef>
          </c:xVal>
          <c:yVal>
            <c:numRef>
              <c:f>'DESP ALTRES SERVEIS'!$AL$2:$AL$34</c:f>
              <c:numCache>
                <c:formatCode>General</c:formatCode>
                <c:ptCount val="33"/>
                <c:pt idx="0">
                  <c:v>7.0000000000000007E-2</c:v>
                </c:pt>
                <c:pt idx="1">
                  <c:v>0.12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0.11</c:v>
                </c:pt>
                <c:pt idx="5">
                  <c:v>0.15</c:v>
                </c:pt>
                <c:pt idx="6">
                  <c:v>0.1</c:v>
                </c:pt>
                <c:pt idx="7">
                  <c:v>0.28000000000000003</c:v>
                </c:pt>
                <c:pt idx="8">
                  <c:v>0.13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0.13</c:v>
                </c:pt>
                <c:pt idx="12">
                  <c:v>0.3</c:v>
                </c:pt>
                <c:pt idx="13">
                  <c:v>0.21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0.11</c:v>
                </c:pt>
                <c:pt idx="18">
                  <c:v>0.13</c:v>
                </c:pt>
                <c:pt idx="19">
                  <c:v>0.06</c:v>
                </c:pt>
                <c:pt idx="20">
                  <c:v>0.1</c:v>
                </c:pt>
                <c:pt idx="21">
                  <c:v>0.14000000000000001</c:v>
                </c:pt>
                <c:pt idx="22">
                  <c:v>0.18</c:v>
                </c:pt>
                <c:pt idx="23">
                  <c:v>0.25</c:v>
                </c:pt>
                <c:pt idx="24">
                  <c:v>7.0000000000000007E-2</c:v>
                </c:pt>
                <c:pt idx="25">
                  <c:v>0.14000000000000001</c:v>
                </c:pt>
                <c:pt idx="26">
                  <c:v>0.15</c:v>
                </c:pt>
                <c:pt idx="27">
                  <c:v>0.12</c:v>
                </c:pt>
                <c:pt idx="28">
                  <c:v>0.2</c:v>
                </c:pt>
                <c:pt idx="29">
                  <c:v>0.08</c:v>
                </c:pt>
                <c:pt idx="30">
                  <c:v>0.14000000000000001</c:v>
                </c:pt>
                <c:pt idx="31">
                  <c:v>0.17</c:v>
                </c:pt>
                <c:pt idx="32">
                  <c:v>0.75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7C-4A9A-A43B-53F762A7D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981952"/>
        <c:axId val="247984128"/>
      </c:scatterChart>
      <c:valAx>
        <c:axId val="247981952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7984128"/>
        <c:crosses val="autoZero"/>
        <c:crossBetween val="midCat"/>
      </c:valAx>
      <c:valAx>
        <c:axId val="2479841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7981952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SERVEIS'!$AD$1</c:f>
              <c:strCache>
                <c:ptCount val="1"/>
                <c:pt idx="0">
                  <c:v>Música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SERVEIS'!$AC$2:$AC$41</c:f>
              <c:numCache>
                <c:formatCode>0.00</c:formatCode>
                <c:ptCount val="40"/>
                <c:pt idx="0">
                  <c:v>115.74655082711678</c:v>
                </c:pt>
                <c:pt idx="1">
                  <c:v>115.49846976800961</c:v>
                </c:pt>
                <c:pt idx="2">
                  <c:v>112.91061297004124</c:v>
                </c:pt>
                <c:pt idx="3">
                  <c:v>109.57609866847574</c:v>
                </c:pt>
                <c:pt idx="4">
                  <c:v>103.90479961887353</c:v>
                </c:pt>
                <c:pt idx="5">
                  <c:v>103.23149501733855</c:v>
                </c:pt>
                <c:pt idx="6">
                  <c:v>101.29267224732889</c:v>
                </c:pt>
                <c:pt idx="7">
                  <c:v>100.93628455923903</c:v>
                </c:pt>
                <c:pt idx="8">
                  <c:v>100.69938901154399</c:v>
                </c:pt>
                <c:pt idx="9">
                  <c:v>100.5532991784585</c:v>
                </c:pt>
                <c:pt idx="10">
                  <c:v>99.778691521065269</c:v>
                </c:pt>
                <c:pt idx="11">
                  <c:v>97.685069963625637</c:v>
                </c:pt>
                <c:pt idx="12">
                  <c:v>97.510573261149176</c:v>
                </c:pt>
                <c:pt idx="13">
                  <c:v>97.294434507941162</c:v>
                </c:pt>
                <c:pt idx="14">
                  <c:v>97.003849634946334</c:v>
                </c:pt>
                <c:pt idx="15">
                  <c:v>96.87289696404207</c:v>
                </c:pt>
                <c:pt idx="16">
                  <c:v>96.402302298863177</c:v>
                </c:pt>
                <c:pt idx="17">
                  <c:v>96.11463775749634</c:v>
                </c:pt>
                <c:pt idx="18">
                  <c:v>95.923656453083623</c:v>
                </c:pt>
                <c:pt idx="19">
                  <c:v>95.879135400908353</c:v>
                </c:pt>
                <c:pt idx="20">
                  <c:v>95.771110661584032</c:v>
                </c:pt>
                <c:pt idx="21">
                  <c:v>95.598785373772515</c:v>
                </c:pt>
                <c:pt idx="22">
                  <c:v>95.027128788229348</c:v>
                </c:pt>
                <c:pt idx="23">
                  <c:v>94.903134300013704</c:v>
                </c:pt>
                <c:pt idx="24">
                  <c:v>94.894105900792908</c:v>
                </c:pt>
                <c:pt idx="25">
                  <c:v>94.246879194179613</c:v>
                </c:pt>
                <c:pt idx="26">
                  <c:v>93.833662686191261</c:v>
                </c:pt>
                <c:pt idx="27">
                  <c:v>93.793572576993697</c:v>
                </c:pt>
                <c:pt idx="28">
                  <c:v>93.56037782213258</c:v>
                </c:pt>
                <c:pt idx="29">
                  <c:v>93.405406895033764</c:v>
                </c:pt>
                <c:pt idx="30">
                  <c:v>93.076778463110472</c:v>
                </c:pt>
                <c:pt idx="31">
                  <c:v>92.417121588431016</c:v>
                </c:pt>
                <c:pt idx="32">
                  <c:v>91.863307926310213</c:v>
                </c:pt>
                <c:pt idx="33">
                  <c:v>91.723137166754242</c:v>
                </c:pt>
                <c:pt idx="34">
                  <c:v>89.509129595786845</c:v>
                </c:pt>
                <c:pt idx="35">
                  <c:v>88.448268732010519</c:v>
                </c:pt>
                <c:pt idx="36">
                  <c:v>88.174748564394307</c:v>
                </c:pt>
                <c:pt idx="37">
                  <c:v>86.921946501621193</c:v>
                </c:pt>
                <c:pt idx="38">
                  <c:v>85.717983863429055</c:v>
                </c:pt>
                <c:pt idx="39">
                  <c:v>82.064344685298551</c:v>
                </c:pt>
              </c:numCache>
            </c:numRef>
          </c:xVal>
          <c:yVal>
            <c:numRef>
              <c:f>'DESP ALTRES SERVEIS'!$AD$2:$AD$41</c:f>
              <c:numCache>
                <c:formatCode>General</c:formatCode>
                <c:ptCount val="40"/>
                <c:pt idx="0">
                  <c:v>1.3</c:v>
                </c:pt>
                <c:pt idx="1">
                  <c:v>2.4</c:v>
                </c:pt>
                <c:pt idx="2">
                  <c:v>1.3</c:v>
                </c:pt>
                <c:pt idx="3">
                  <c:v>3.7</c:v>
                </c:pt>
                <c:pt idx="4">
                  <c:v>2.1</c:v>
                </c:pt>
                <c:pt idx="5">
                  <c:v>2.7</c:v>
                </c:pt>
                <c:pt idx="6">
                  <c:v>0.63</c:v>
                </c:pt>
                <c:pt idx="7">
                  <c:v>6.2</c:v>
                </c:pt>
                <c:pt idx="8">
                  <c:v>3.2</c:v>
                </c:pt>
                <c:pt idx="9">
                  <c:v>1.3</c:v>
                </c:pt>
                <c:pt idx="10">
                  <c:v>1.1000000000000001</c:v>
                </c:pt>
                <c:pt idx="11">
                  <c:v>1.3</c:v>
                </c:pt>
                <c:pt idx="12">
                  <c:v>4.9000000000000004</c:v>
                </c:pt>
                <c:pt idx="13">
                  <c:v>3</c:v>
                </c:pt>
                <c:pt idx="14">
                  <c:v>1.8</c:v>
                </c:pt>
                <c:pt idx="15">
                  <c:v>4.5999999999999996</c:v>
                </c:pt>
                <c:pt idx="16">
                  <c:v>1.8</c:v>
                </c:pt>
                <c:pt idx="17">
                  <c:v>1.9</c:v>
                </c:pt>
                <c:pt idx="18">
                  <c:v>3.2</c:v>
                </c:pt>
                <c:pt idx="19">
                  <c:v>1.6</c:v>
                </c:pt>
                <c:pt idx="20">
                  <c:v>2.2999999999999998</c:v>
                </c:pt>
                <c:pt idx="21">
                  <c:v>0.24</c:v>
                </c:pt>
                <c:pt idx="22">
                  <c:v>7.8</c:v>
                </c:pt>
                <c:pt idx="23">
                  <c:v>5.5</c:v>
                </c:pt>
                <c:pt idx="24">
                  <c:v>3.2</c:v>
                </c:pt>
                <c:pt idx="25">
                  <c:v>4.9000000000000004</c:v>
                </c:pt>
                <c:pt idx="26">
                  <c:v>3.5</c:v>
                </c:pt>
                <c:pt idx="27">
                  <c:v>2.8</c:v>
                </c:pt>
                <c:pt idx="28">
                  <c:v>2</c:v>
                </c:pt>
                <c:pt idx="29">
                  <c:v>1.1000000000000001</c:v>
                </c:pt>
                <c:pt idx="30">
                  <c:v>0.68</c:v>
                </c:pt>
                <c:pt idx="31">
                  <c:v>3.3</c:v>
                </c:pt>
                <c:pt idx="32">
                  <c:v>0.71</c:v>
                </c:pt>
                <c:pt idx="33">
                  <c:v>1.4</c:v>
                </c:pt>
                <c:pt idx="34">
                  <c:v>0.92</c:v>
                </c:pt>
                <c:pt idx="35">
                  <c:v>2.1</c:v>
                </c:pt>
                <c:pt idx="36">
                  <c:v>0.94</c:v>
                </c:pt>
                <c:pt idx="37">
                  <c:v>0.75</c:v>
                </c:pt>
                <c:pt idx="38">
                  <c:v>0.6</c:v>
                </c:pt>
                <c:pt idx="3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09-4272-93C5-F893CFA10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600832"/>
        <c:axId val="250607488"/>
      </c:scatterChart>
      <c:valAx>
        <c:axId val="250600832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0607488"/>
        <c:crosses val="autoZero"/>
        <c:crossBetween val="midCat"/>
      </c:valAx>
      <c:valAx>
        <c:axId val="2506074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0600832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SERVEIS'!$AP$1</c:f>
              <c:strCache>
                <c:ptCount val="1"/>
                <c:pt idx="0">
                  <c:v>Neteja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trendline>
            <c:spPr>
              <a:ln w="19050">
                <a:solidFill>
                  <a:schemeClr val="accent2"/>
                </a:solidFill>
              </a:ln>
            </c:spPr>
            <c:trendlineType val="linear"/>
            <c:dispRSqr val="0"/>
            <c:dispEq val="0"/>
          </c:trendline>
          <c:xVal>
            <c:numRef>
              <c:f>'DESP ALTRES SERVEIS'!$AO$2:$AO$49</c:f>
              <c:numCache>
                <c:formatCode>0.00</c:formatCode>
                <c:ptCount val="48"/>
                <c:pt idx="0">
                  <c:v>124.80900475140598</c:v>
                </c:pt>
                <c:pt idx="1">
                  <c:v>116.05112159295686</c:v>
                </c:pt>
                <c:pt idx="2">
                  <c:v>115.74655082711678</c:v>
                </c:pt>
                <c:pt idx="3">
                  <c:v>112.91061297004124</c:v>
                </c:pt>
                <c:pt idx="4">
                  <c:v>110.27421056521041</c:v>
                </c:pt>
                <c:pt idx="5">
                  <c:v>109.57609866847574</c:v>
                </c:pt>
                <c:pt idx="6">
                  <c:v>108.36280012429792</c:v>
                </c:pt>
                <c:pt idx="7">
                  <c:v>106.71883738566723</c:v>
                </c:pt>
                <c:pt idx="8">
                  <c:v>106.49397325618634</c:v>
                </c:pt>
                <c:pt idx="9">
                  <c:v>105.73166763697677</c:v>
                </c:pt>
                <c:pt idx="10">
                  <c:v>103.90479961887353</c:v>
                </c:pt>
                <c:pt idx="11">
                  <c:v>102.56414012722786</c:v>
                </c:pt>
                <c:pt idx="12">
                  <c:v>101.47413360202665</c:v>
                </c:pt>
                <c:pt idx="13">
                  <c:v>101.29267224732889</c:v>
                </c:pt>
                <c:pt idx="14">
                  <c:v>100.69938901154399</c:v>
                </c:pt>
                <c:pt idx="15">
                  <c:v>100.5532991784585</c:v>
                </c:pt>
                <c:pt idx="16">
                  <c:v>100.42707791096211</c:v>
                </c:pt>
                <c:pt idx="17">
                  <c:v>99.087985858682018</c:v>
                </c:pt>
                <c:pt idx="18">
                  <c:v>99.063371824133469</c:v>
                </c:pt>
                <c:pt idx="19">
                  <c:v>98.373977383176737</c:v>
                </c:pt>
                <c:pt idx="20">
                  <c:v>98.190930166704248</c:v>
                </c:pt>
                <c:pt idx="21">
                  <c:v>97.957443971913506</c:v>
                </c:pt>
                <c:pt idx="22">
                  <c:v>97.685069963625637</c:v>
                </c:pt>
                <c:pt idx="23">
                  <c:v>97.003849634946334</c:v>
                </c:pt>
                <c:pt idx="24">
                  <c:v>96.912681053930015</c:v>
                </c:pt>
                <c:pt idx="25">
                  <c:v>96.884627703091127</c:v>
                </c:pt>
                <c:pt idx="26">
                  <c:v>96.87289696404207</c:v>
                </c:pt>
                <c:pt idx="27">
                  <c:v>96.402302298863177</c:v>
                </c:pt>
                <c:pt idx="28">
                  <c:v>95.771110661584032</c:v>
                </c:pt>
                <c:pt idx="29">
                  <c:v>94.35701970960838</c:v>
                </c:pt>
                <c:pt idx="30">
                  <c:v>93.793572576993697</c:v>
                </c:pt>
                <c:pt idx="31">
                  <c:v>93.405406895033764</c:v>
                </c:pt>
                <c:pt idx="32">
                  <c:v>93.076778463110472</c:v>
                </c:pt>
                <c:pt idx="33">
                  <c:v>92.516284379653897</c:v>
                </c:pt>
                <c:pt idx="34">
                  <c:v>92.070147409401812</c:v>
                </c:pt>
                <c:pt idx="35">
                  <c:v>92.018825743268948</c:v>
                </c:pt>
                <c:pt idx="36">
                  <c:v>91.910509011351564</c:v>
                </c:pt>
                <c:pt idx="37">
                  <c:v>91.863307926310213</c:v>
                </c:pt>
                <c:pt idx="38">
                  <c:v>91.723137166754242</c:v>
                </c:pt>
                <c:pt idx="39">
                  <c:v>91.352441285208528</c:v>
                </c:pt>
                <c:pt idx="40">
                  <c:v>90.804194973918229</c:v>
                </c:pt>
                <c:pt idx="41">
                  <c:v>90.651368229571858</c:v>
                </c:pt>
                <c:pt idx="42">
                  <c:v>89.969239147635079</c:v>
                </c:pt>
                <c:pt idx="43">
                  <c:v>89.509129595786845</c:v>
                </c:pt>
                <c:pt idx="44">
                  <c:v>88.174748564394307</c:v>
                </c:pt>
                <c:pt idx="45">
                  <c:v>86.921946501621193</c:v>
                </c:pt>
                <c:pt idx="46">
                  <c:v>85.717983863429055</c:v>
                </c:pt>
                <c:pt idx="47">
                  <c:v>82.064344685298551</c:v>
                </c:pt>
              </c:numCache>
            </c:numRef>
          </c:xVal>
          <c:yVal>
            <c:numRef>
              <c:f>'DESP ALTRES SERVEIS'!$AP$2:$AP$49</c:f>
              <c:numCache>
                <c:formatCode>General</c:formatCode>
                <c:ptCount val="48"/>
                <c:pt idx="0">
                  <c:v>2.6</c:v>
                </c:pt>
                <c:pt idx="1">
                  <c:v>6</c:v>
                </c:pt>
                <c:pt idx="2">
                  <c:v>4.4000000000000004</c:v>
                </c:pt>
                <c:pt idx="3">
                  <c:v>4.3</c:v>
                </c:pt>
                <c:pt idx="4">
                  <c:v>3.3</c:v>
                </c:pt>
                <c:pt idx="5">
                  <c:v>2.2999999999999998</c:v>
                </c:pt>
                <c:pt idx="6">
                  <c:v>1.6</c:v>
                </c:pt>
                <c:pt idx="7">
                  <c:v>2.2999999999999998</c:v>
                </c:pt>
                <c:pt idx="8">
                  <c:v>3</c:v>
                </c:pt>
                <c:pt idx="9">
                  <c:v>1.7</c:v>
                </c:pt>
                <c:pt idx="10">
                  <c:v>3.7</c:v>
                </c:pt>
                <c:pt idx="11">
                  <c:v>3.5</c:v>
                </c:pt>
                <c:pt idx="12">
                  <c:v>5.9</c:v>
                </c:pt>
                <c:pt idx="13">
                  <c:v>4.7</c:v>
                </c:pt>
                <c:pt idx="14">
                  <c:v>4</c:v>
                </c:pt>
                <c:pt idx="15">
                  <c:v>5.2</c:v>
                </c:pt>
                <c:pt idx="16">
                  <c:v>4.7</c:v>
                </c:pt>
                <c:pt idx="17">
                  <c:v>3.2</c:v>
                </c:pt>
                <c:pt idx="18">
                  <c:v>3.8</c:v>
                </c:pt>
                <c:pt idx="19">
                  <c:v>1.9</c:v>
                </c:pt>
                <c:pt idx="20">
                  <c:v>4.4000000000000004</c:v>
                </c:pt>
                <c:pt idx="21">
                  <c:v>2.6</c:v>
                </c:pt>
                <c:pt idx="22">
                  <c:v>5.7</c:v>
                </c:pt>
                <c:pt idx="23">
                  <c:v>7.4</c:v>
                </c:pt>
                <c:pt idx="24">
                  <c:v>1.9</c:v>
                </c:pt>
                <c:pt idx="25">
                  <c:v>0.74</c:v>
                </c:pt>
                <c:pt idx="26">
                  <c:v>1.2</c:v>
                </c:pt>
                <c:pt idx="27">
                  <c:v>4</c:v>
                </c:pt>
                <c:pt idx="28">
                  <c:v>4.4000000000000004</c:v>
                </c:pt>
                <c:pt idx="29">
                  <c:v>1.9</c:v>
                </c:pt>
                <c:pt idx="30">
                  <c:v>2.1</c:v>
                </c:pt>
                <c:pt idx="31">
                  <c:v>3.2</c:v>
                </c:pt>
                <c:pt idx="32">
                  <c:v>4.0999999999999996</c:v>
                </c:pt>
                <c:pt idx="33">
                  <c:v>5.2</c:v>
                </c:pt>
                <c:pt idx="34">
                  <c:v>4.8</c:v>
                </c:pt>
                <c:pt idx="35">
                  <c:v>3</c:v>
                </c:pt>
                <c:pt idx="36">
                  <c:v>4.5</c:v>
                </c:pt>
                <c:pt idx="37">
                  <c:v>7.5</c:v>
                </c:pt>
                <c:pt idx="38">
                  <c:v>4.4000000000000004</c:v>
                </c:pt>
                <c:pt idx="39">
                  <c:v>4.5999999999999996</c:v>
                </c:pt>
                <c:pt idx="40">
                  <c:v>2.7</c:v>
                </c:pt>
                <c:pt idx="41">
                  <c:v>4.9000000000000004</c:v>
                </c:pt>
                <c:pt idx="42">
                  <c:v>4.5999999999999996</c:v>
                </c:pt>
                <c:pt idx="43">
                  <c:v>4.4000000000000004</c:v>
                </c:pt>
                <c:pt idx="44">
                  <c:v>5.6</c:v>
                </c:pt>
                <c:pt idx="45">
                  <c:v>4.0999999999999996</c:v>
                </c:pt>
                <c:pt idx="46">
                  <c:v>7.8</c:v>
                </c:pt>
                <c:pt idx="47">
                  <c:v>5.6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D9-45EB-80AA-D0C48758E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686848"/>
        <c:axId val="250713600"/>
      </c:scatterChart>
      <c:valAx>
        <c:axId val="250686848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0713600"/>
        <c:crosses val="autoZero"/>
        <c:crossBetween val="midCat"/>
      </c:valAx>
      <c:valAx>
        <c:axId val="2507136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0686848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SERVEIS'!$AR$1</c:f>
              <c:strCache>
                <c:ptCount val="1"/>
                <c:pt idx="0">
                  <c:v>OMIC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SERVEIS'!$AQ$2:$AQ$38</c:f>
              <c:numCache>
                <c:formatCode>0.00</c:formatCode>
                <c:ptCount val="37"/>
                <c:pt idx="0">
                  <c:v>115.74655082711678</c:v>
                </c:pt>
                <c:pt idx="1">
                  <c:v>103.90479961887353</c:v>
                </c:pt>
                <c:pt idx="2">
                  <c:v>102.78356864743728</c:v>
                </c:pt>
                <c:pt idx="3">
                  <c:v>101.47413360202665</c:v>
                </c:pt>
                <c:pt idx="4">
                  <c:v>101.29267224732889</c:v>
                </c:pt>
                <c:pt idx="5">
                  <c:v>100.69938901154399</c:v>
                </c:pt>
                <c:pt idx="6">
                  <c:v>99.778691521065269</c:v>
                </c:pt>
                <c:pt idx="7">
                  <c:v>98.373977383176737</c:v>
                </c:pt>
                <c:pt idx="8">
                  <c:v>98.190930166704248</c:v>
                </c:pt>
                <c:pt idx="9">
                  <c:v>97.957443971913506</c:v>
                </c:pt>
                <c:pt idx="10">
                  <c:v>97.294434507941162</c:v>
                </c:pt>
                <c:pt idx="11">
                  <c:v>96.402302298863177</c:v>
                </c:pt>
                <c:pt idx="12">
                  <c:v>96.11463775749634</c:v>
                </c:pt>
                <c:pt idx="13">
                  <c:v>95.771110661584032</c:v>
                </c:pt>
                <c:pt idx="14">
                  <c:v>95.598785373772515</c:v>
                </c:pt>
                <c:pt idx="15">
                  <c:v>94.900614759417977</c:v>
                </c:pt>
                <c:pt idx="16">
                  <c:v>94.70714670541534</c:v>
                </c:pt>
                <c:pt idx="17">
                  <c:v>93.833662686191261</c:v>
                </c:pt>
                <c:pt idx="18">
                  <c:v>93.458608230736758</c:v>
                </c:pt>
                <c:pt idx="19">
                  <c:v>93.405406895033764</c:v>
                </c:pt>
                <c:pt idx="20">
                  <c:v>93.076778463110472</c:v>
                </c:pt>
                <c:pt idx="21">
                  <c:v>92.070147409401812</c:v>
                </c:pt>
                <c:pt idx="22">
                  <c:v>91.863307926310213</c:v>
                </c:pt>
                <c:pt idx="23">
                  <c:v>91.723137166754242</c:v>
                </c:pt>
                <c:pt idx="24">
                  <c:v>91.352441285208528</c:v>
                </c:pt>
                <c:pt idx="25">
                  <c:v>90.651368229571858</c:v>
                </c:pt>
                <c:pt idx="26">
                  <c:v>89.969239147635079</c:v>
                </c:pt>
                <c:pt idx="27">
                  <c:v>89.834107459382267</c:v>
                </c:pt>
                <c:pt idx="28">
                  <c:v>89.509129595786845</c:v>
                </c:pt>
                <c:pt idx="29">
                  <c:v>88.236237273971128</c:v>
                </c:pt>
                <c:pt idx="30">
                  <c:v>88.174748564394307</c:v>
                </c:pt>
                <c:pt idx="31">
                  <c:v>86.940873317773267</c:v>
                </c:pt>
                <c:pt idx="32">
                  <c:v>86.921946501621193</c:v>
                </c:pt>
                <c:pt idx="33">
                  <c:v>86.338644102062148</c:v>
                </c:pt>
                <c:pt idx="34">
                  <c:v>85.717983863429055</c:v>
                </c:pt>
                <c:pt idx="35">
                  <c:v>84.22798224766268</c:v>
                </c:pt>
                <c:pt idx="36">
                  <c:v>82.064344685298551</c:v>
                </c:pt>
              </c:numCache>
            </c:numRef>
          </c:xVal>
          <c:yVal>
            <c:numRef>
              <c:f>'DESP ALTRES SERVEIS'!$AR$2:$AR$38</c:f>
              <c:numCache>
                <c:formatCode>General</c:formatCode>
                <c:ptCount val="37"/>
                <c:pt idx="0">
                  <c:v>0.09</c:v>
                </c:pt>
                <c:pt idx="1">
                  <c:v>0.25</c:v>
                </c:pt>
                <c:pt idx="2">
                  <c:v>0.12</c:v>
                </c:pt>
                <c:pt idx="3">
                  <c:v>0.15</c:v>
                </c:pt>
                <c:pt idx="4">
                  <c:v>0.27</c:v>
                </c:pt>
                <c:pt idx="5">
                  <c:v>0.08</c:v>
                </c:pt>
                <c:pt idx="6">
                  <c:v>7.0000000000000007E-2</c:v>
                </c:pt>
                <c:pt idx="7">
                  <c:v>0.28000000000000003</c:v>
                </c:pt>
                <c:pt idx="8">
                  <c:v>0.1</c:v>
                </c:pt>
                <c:pt idx="9">
                  <c:v>0.39</c:v>
                </c:pt>
                <c:pt idx="10">
                  <c:v>0.13</c:v>
                </c:pt>
                <c:pt idx="11">
                  <c:v>0.2</c:v>
                </c:pt>
                <c:pt idx="12">
                  <c:v>0.04</c:v>
                </c:pt>
                <c:pt idx="13">
                  <c:v>0.28000000000000003</c:v>
                </c:pt>
                <c:pt idx="14">
                  <c:v>0.13</c:v>
                </c:pt>
                <c:pt idx="15">
                  <c:v>0.18</c:v>
                </c:pt>
                <c:pt idx="16">
                  <c:v>0.35</c:v>
                </c:pt>
                <c:pt idx="17">
                  <c:v>0.11</c:v>
                </c:pt>
                <c:pt idx="18">
                  <c:v>0.11</c:v>
                </c:pt>
                <c:pt idx="19">
                  <c:v>0.15</c:v>
                </c:pt>
                <c:pt idx="20">
                  <c:v>0.09</c:v>
                </c:pt>
                <c:pt idx="21">
                  <c:v>0.26</c:v>
                </c:pt>
                <c:pt idx="22">
                  <c:v>0.09</c:v>
                </c:pt>
                <c:pt idx="23">
                  <c:v>0.09</c:v>
                </c:pt>
                <c:pt idx="24">
                  <c:v>7.0000000000000007E-2</c:v>
                </c:pt>
                <c:pt idx="25">
                  <c:v>0.13</c:v>
                </c:pt>
                <c:pt idx="26">
                  <c:v>0.1</c:v>
                </c:pt>
                <c:pt idx="27">
                  <c:v>0.35</c:v>
                </c:pt>
                <c:pt idx="28">
                  <c:v>0.11</c:v>
                </c:pt>
                <c:pt idx="29">
                  <c:v>0.12</c:v>
                </c:pt>
                <c:pt idx="30">
                  <c:v>0.15</c:v>
                </c:pt>
                <c:pt idx="31">
                  <c:v>0.41</c:v>
                </c:pt>
                <c:pt idx="32">
                  <c:v>0.17</c:v>
                </c:pt>
                <c:pt idx="33">
                  <c:v>0.2</c:v>
                </c:pt>
                <c:pt idx="34">
                  <c:v>0.09</c:v>
                </c:pt>
                <c:pt idx="35">
                  <c:v>0.09</c:v>
                </c:pt>
                <c:pt idx="36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3A-4A54-846D-E3DE09FF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791040"/>
        <c:axId val="250793344"/>
      </c:scatterChart>
      <c:valAx>
        <c:axId val="250791040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0793344"/>
        <c:crosses val="autoZero"/>
        <c:crossBetween val="midCat"/>
      </c:valAx>
      <c:valAx>
        <c:axId val="2507933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5079104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SERVEIS'!$AT$1</c:f>
              <c:strCache>
                <c:ptCount val="1"/>
                <c:pt idx="0">
                  <c:v>Policia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SERVEIS'!$AS$2:$AS$60</c:f>
              <c:numCache>
                <c:formatCode>0.00</c:formatCode>
                <c:ptCount val="59"/>
                <c:pt idx="0">
                  <c:v>116.05112159295686</c:v>
                </c:pt>
                <c:pt idx="1">
                  <c:v>115.74655082711678</c:v>
                </c:pt>
                <c:pt idx="2">
                  <c:v>110.53545895573546</c:v>
                </c:pt>
                <c:pt idx="3">
                  <c:v>110.35371521428098</c:v>
                </c:pt>
                <c:pt idx="4">
                  <c:v>110.27421056521041</c:v>
                </c:pt>
                <c:pt idx="5">
                  <c:v>108.17244781594994</c:v>
                </c:pt>
                <c:pt idx="6">
                  <c:v>103.95067747876331</c:v>
                </c:pt>
                <c:pt idx="7">
                  <c:v>103.90479961887353</c:v>
                </c:pt>
                <c:pt idx="8">
                  <c:v>103.23149501733855</c:v>
                </c:pt>
                <c:pt idx="9">
                  <c:v>102.78356864743728</c:v>
                </c:pt>
                <c:pt idx="10">
                  <c:v>101.47413360202665</c:v>
                </c:pt>
                <c:pt idx="11">
                  <c:v>101.29267224732889</c:v>
                </c:pt>
                <c:pt idx="12">
                  <c:v>100.69938901154399</c:v>
                </c:pt>
                <c:pt idx="13">
                  <c:v>100.5532991784585</c:v>
                </c:pt>
                <c:pt idx="14">
                  <c:v>99.778691521065269</c:v>
                </c:pt>
                <c:pt idx="15">
                  <c:v>99.418874730411062</c:v>
                </c:pt>
                <c:pt idx="16">
                  <c:v>99.087985858682018</c:v>
                </c:pt>
                <c:pt idx="17">
                  <c:v>98.652854494029043</c:v>
                </c:pt>
                <c:pt idx="18">
                  <c:v>98.190930166704248</c:v>
                </c:pt>
                <c:pt idx="19">
                  <c:v>97.685069963625637</c:v>
                </c:pt>
                <c:pt idx="20">
                  <c:v>97.125222701283448</c:v>
                </c:pt>
                <c:pt idx="21">
                  <c:v>96.565535617695559</c:v>
                </c:pt>
                <c:pt idx="22">
                  <c:v>96.402302298863177</c:v>
                </c:pt>
                <c:pt idx="23">
                  <c:v>96.13643093188756</c:v>
                </c:pt>
                <c:pt idx="24">
                  <c:v>96.11463775749634</c:v>
                </c:pt>
                <c:pt idx="25">
                  <c:v>95.879135400908353</c:v>
                </c:pt>
                <c:pt idx="26">
                  <c:v>95.771110661584032</c:v>
                </c:pt>
                <c:pt idx="27">
                  <c:v>95.598785373772515</c:v>
                </c:pt>
                <c:pt idx="28">
                  <c:v>94.900614759417977</c:v>
                </c:pt>
                <c:pt idx="29">
                  <c:v>94.894105900792908</c:v>
                </c:pt>
                <c:pt idx="30">
                  <c:v>94.35701970960838</c:v>
                </c:pt>
                <c:pt idx="31">
                  <c:v>93.946975459247284</c:v>
                </c:pt>
                <c:pt idx="32">
                  <c:v>93.833662686191261</c:v>
                </c:pt>
                <c:pt idx="33">
                  <c:v>93.793572576993697</c:v>
                </c:pt>
                <c:pt idx="34">
                  <c:v>93.458608230736758</c:v>
                </c:pt>
                <c:pt idx="35">
                  <c:v>93.405406895033764</c:v>
                </c:pt>
                <c:pt idx="36">
                  <c:v>93.16510645152141</c:v>
                </c:pt>
                <c:pt idx="37">
                  <c:v>93.076778463110472</c:v>
                </c:pt>
                <c:pt idx="38">
                  <c:v>92.516284379653897</c:v>
                </c:pt>
                <c:pt idx="39">
                  <c:v>92.491881448898198</c:v>
                </c:pt>
                <c:pt idx="40">
                  <c:v>92.302546510859713</c:v>
                </c:pt>
                <c:pt idx="41">
                  <c:v>92.070147409401812</c:v>
                </c:pt>
                <c:pt idx="42">
                  <c:v>91.910509011351564</c:v>
                </c:pt>
                <c:pt idx="43">
                  <c:v>91.863307926310213</c:v>
                </c:pt>
                <c:pt idx="44">
                  <c:v>91.723137166754242</c:v>
                </c:pt>
                <c:pt idx="45">
                  <c:v>91.352441285208528</c:v>
                </c:pt>
                <c:pt idx="46">
                  <c:v>90.651368229571858</c:v>
                </c:pt>
                <c:pt idx="47">
                  <c:v>89.969239147635079</c:v>
                </c:pt>
                <c:pt idx="48">
                  <c:v>89.509129595786845</c:v>
                </c:pt>
                <c:pt idx="49">
                  <c:v>88.915849655264168</c:v>
                </c:pt>
                <c:pt idx="50">
                  <c:v>88.890903115150365</c:v>
                </c:pt>
                <c:pt idx="51">
                  <c:v>88.448268732010519</c:v>
                </c:pt>
                <c:pt idx="52">
                  <c:v>88.350201947395888</c:v>
                </c:pt>
                <c:pt idx="53">
                  <c:v>88.174748564394307</c:v>
                </c:pt>
                <c:pt idx="54">
                  <c:v>87.059455792496919</c:v>
                </c:pt>
                <c:pt idx="55">
                  <c:v>86.921946501621193</c:v>
                </c:pt>
                <c:pt idx="56">
                  <c:v>85.717983863429055</c:v>
                </c:pt>
                <c:pt idx="57">
                  <c:v>84.22798224766268</c:v>
                </c:pt>
                <c:pt idx="58">
                  <c:v>82.064344685298551</c:v>
                </c:pt>
              </c:numCache>
            </c:numRef>
          </c:xVal>
          <c:yVal>
            <c:numRef>
              <c:f>'DESP ALTRES SERVEIS'!$AT$2:$AT$60</c:f>
              <c:numCache>
                <c:formatCode>General</c:formatCode>
                <c:ptCount val="59"/>
                <c:pt idx="0">
                  <c:v>10.7</c:v>
                </c:pt>
                <c:pt idx="1">
                  <c:v>6.6</c:v>
                </c:pt>
                <c:pt idx="2">
                  <c:v>10.199999999999999</c:v>
                </c:pt>
                <c:pt idx="3">
                  <c:v>13.5</c:v>
                </c:pt>
                <c:pt idx="4">
                  <c:v>10.6</c:v>
                </c:pt>
                <c:pt idx="5">
                  <c:v>10.3</c:v>
                </c:pt>
                <c:pt idx="6">
                  <c:v>13.9</c:v>
                </c:pt>
                <c:pt idx="7">
                  <c:v>9</c:v>
                </c:pt>
                <c:pt idx="8">
                  <c:v>9.1</c:v>
                </c:pt>
                <c:pt idx="9">
                  <c:v>9.1999999999999993</c:v>
                </c:pt>
                <c:pt idx="10">
                  <c:v>10.3</c:v>
                </c:pt>
                <c:pt idx="11">
                  <c:v>10.6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9</c:v>
                </c:pt>
                <c:pt idx="15">
                  <c:v>7.4</c:v>
                </c:pt>
                <c:pt idx="16">
                  <c:v>8.4</c:v>
                </c:pt>
                <c:pt idx="17">
                  <c:v>7.8</c:v>
                </c:pt>
                <c:pt idx="18">
                  <c:v>11.5</c:v>
                </c:pt>
                <c:pt idx="19">
                  <c:v>10.7</c:v>
                </c:pt>
                <c:pt idx="20">
                  <c:v>8.1999999999999993</c:v>
                </c:pt>
                <c:pt idx="21">
                  <c:v>8.6</c:v>
                </c:pt>
                <c:pt idx="22">
                  <c:v>9</c:v>
                </c:pt>
                <c:pt idx="23">
                  <c:v>10.6</c:v>
                </c:pt>
                <c:pt idx="24">
                  <c:v>8.3000000000000007</c:v>
                </c:pt>
                <c:pt idx="25">
                  <c:v>9.5</c:v>
                </c:pt>
                <c:pt idx="26">
                  <c:v>6.8</c:v>
                </c:pt>
                <c:pt idx="27">
                  <c:v>11.1</c:v>
                </c:pt>
                <c:pt idx="28">
                  <c:v>9.5</c:v>
                </c:pt>
                <c:pt idx="29">
                  <c:v>8.3000000000000007</c:v>
                </c:pt>
                <c:pt idx="30">
                  <c:v>10.199999999999999</c:v>
                </c:pt>
                <c:pt idx="31">
                  <c:v>7.1</c:v>
                </c:pt>
                <c:pt idx="32">
                  <c:v>7.6</c:v>
                </c:pt>
                <c:pt idx="33">
                  <c:v>8.8000000000000007</c:v>
                </c:pt>
                <c:pt idx="34">
                  <c:v>13.8</c:v>
                </c:pt>
                <c:pt idx="35">
                  <c:v>9.1</c:v>
                </c:pt>
                <c:pt idx="36">
                  <c:v>9.8000000000000007</c:v>
                </c:pt>
                <c:pt idx="37">
                  <c:v>8</c:v>
                </c:pt>
                <c:pt idx="38">
                  <c:v>8.5</c:v>
                </c:pt>
                <c:pt idx="39">
                  <c:v>8.8000000000000007</c:v>
                </c:pt>
                <c:pt idx="40">
                  <c:v>9.3000000000000007</c:v>
                </c:pt>
                <c:pt idx="41">
                  <c:v>8.1999999999999993</c:v>
                </c:pt>
                <c:pt idx="42">
                  <c:v>8.8000000000000007</c:v>
                </c:pt>
                <c:pt idx="43">
                  <c:v>7.9</c:v>
                </c:pt>
                <c:pt idx="44">
                  <c:v>7.1</c:v>
                </c:pt>
                <c:pt idx="45">
                  <c:v>7.7</c:v>
                </c:pt>
                <c:pt idx="46">
                  <c:v>11.7</c:v>
                </c:pt>
                <c:pt idx="47">
                  <c:v>12.2</c:v>
                </c:pt>
                <c:pt idx="48">
                  <c:v>10.1</c:v>
                </c:pt>
                <c:pt idx="49">
                  <c:v>21.4</c:v>
                </c:pt>
                <c:pt idx="50">
                  <c:v>12.6</c:v>
                </c:pt>
                <c:pt idx="51">
                  <c:v>9.9</c:v>
                </c:pt>
                <c:pt idx="52">
                  <c:v>8.5</c:v>
                </c:pt>
                <c:pt idx="53">
                  <c:v>9.6999999999999993</c:v>
                </c:pt>
                <c:pt idx="54">
                  <c:v>7.5</c:v>
                </c:pt>
                <c:pt idx="55">
                  <c:v>9.1</c:v>
                </c:pt>
                <c:pt idx="56">
                  <c:v>10.199999999999999</c:v>
                </c:pt>
                <c:pt idx="57">
                  <c:v>11.9</c:v>
                </c:pt>
                <c:pt idx="58">
                  <c:v>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39-455D-9883-AD73390B1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134720"/>
        <c:axId val="255141376"/>
      </c:scatterChart>
      <c:valAx>
        <c:axId val="255134720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141376"/>
        <c:crosses val="autoZero"/>
        <c:crossBetween val="midCat"/>
      </c:valAx>
      <c:valAx>
        <c:axId val="2551413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1347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dispersió!$S$3:$S$318</c:f>
              <c:numCache>
                <c:formatCode>0.00</c:formatCode>
                <c:ptCount val="316"/>
                <c:pt idx="0">
                  <c:v>274.80939216105645</c:v>
                </c:pt>
                <c:pt idx="1">
                  <c:v>198.79828369097703</c:v>
                </c:pt>
                <c:pt idx="2">
                  <c:v>252.88311087161048</c:v>
                </c:pt>
                <c:pt idx="3">
                  <c:v>94.535300628169196</c:v>
                </c:pt>
                <c:pt idx="4">
                  <c:v>143.66934787751279</c:v>
                </c:pt>
                <c:pt idx="5">
                  <c:v>93.552133501636234</c:v>
                </c:pt>
                <c:pt idx="6">
                  <c:v>174.24084864679747</c:v>
                </c:pt>
                <c:pt idx="7">
                  <c:v>87.009052735896802</c:v>
                </c:pt>
                <c:pt idx="8">
                  <c:v>87.009052735896802</c:v>
                </c:pt>
                <c:pt idx="9">
                  <c:v>222.18631706638607</c:v>
                </c:pt>
                <c:pt idx="10">
                  <c:v>87.009052735896802</c:v>
                </c:pt>
                <c:pt idx="11">
                  <c:v>87.041434221842422</c:v>
                </c:pt>
                <c:pt idx="12">
                  <c:v>79.519313476390792</c:v>
                </c:pt>
                <c:pt idx="13">
                  <c:v>87.009052735896802</c:v>
                </c:pt>
                <c:pt idx="14">
                  <c:v>214.39030594124972</c:v>
                </c:pt>
                <c:pt idx="15">
                  <c:v>94.535300628169196</c:v>
                </c:pt>
                <c:pt idx="16">
                  <c:v>157.86922528401118</c:v>
                </c:pt>
                <c:pt idx="17">
                  <c:v>87.009052735896802</c:v>
                </c:pt>
                <c:pt idx="18">
                  <c:v>155.67659715506656</c:v>
                </c:pt>
                <c:pt idx="19">
                  <c:v>87.041434221842422</c:v>
                </c:pt>
                <c:pt idx="20">
                  <c:v>127.60197427052786</c:v>
                </c:pt>
                <c:pt idx="21">
                  <c:v>148.37981829972634</c:v>
                </c:pt>
                <c:pt idx="22">
                  <c:v>198.79828369097703</c:v>
                </c:pt>
                <c:pt idx="23">
                  <c:v>133.31179023983165</c:v>
                </c:pt>
                <c:pt idx="24">
                  <c:v>210.49230037868153</c:v>
                </c:pt>
                <c:pt idx="25">
                  <c:v>116.44254914565362</c:v>
                </c:pt>
                <c:pt idx="26">
                  <c:v>158.51889287777252</c:v>
                </c:pt>
                <c:pt idx="27">
                  <c:v>139.58177365536682</c:v>
                </c:pt>
                <c:pt idx="28">
                  <c:v>101.80673351648647</c:v>
                </c:pt>
                <c:pt idx="29">
                  <c:v>119.31861094912078</c:v>
                </c:pt>
                <c:pt idx="30">
                  <c:v>141.52758657939839</c:v>
                </c:pt>
                <c:pt idx="31">
                  <c:v>85.047394092396573</c:v>
                </c:pt>
                <c:pt idx="32">
                  <c:v>115.2476118301407</c:v>
                </c:pt>
                <c:pt idx="33">
                  <c:v>121.05777838680039</c:v>
                </c:pt>
                <c:pt idx="34">
                  <c:v>129.41378467726346</c:v>
                </c:pt>
                <c:pt idx="35">
                  <c:v>109.14415575190895</c:v>
                </c:pt>
                <c:pt idx="36">
                  <c:v>206.2399306740617</c:v>
                </c:pt>
                <c:pt idx="37">
                  <c:v>145.25199675254049</c:v>
                </c:pt>
                <c:pt idx="38">
                  <c:v>164.39414763874484</c:v>
                </c:pt>
                <c:pt idx="39">
                  <c:v>135.65059357737252</c:v>
                </c:pt>
                <c:pt idx="40">
                  <c:v>102.64747981429531</c:v>
                </c:pt>
                <c:pt idx="41">
                  <c:v>245.57435044179513</c:v>
                </c:pt>
                <c:pt idx="42">
                  <c:v>157.33767907093366</c:v>
                </c:pt>
                <c:pt idx="43">
                  <c:v>201.93570280231236</c:v>
                </c:pt>
                <c:pt idx="44">
                  <c:v>87.009052735896802</c:v>
                </c:pt>
                <c:pt idx="45">
                  <c:v>118.56716050316072</c:v>
                </c:pt>
                <c:pt idx="46">
                  <c:v>192.95127534712475</c:v>
                </c:pt>
                <c:pt idx="47">
                  <c:v>133.44936690674581</c:v>
                </c:pt>
                <c:pt idx="48">
                  <c:v>98.949371972884478</c:v>
                </c:pt>
                <c:pt idx="49">
                  <c:v>141.59928902285699</c:v>
                </c:pt>
                <c:pt idx="50">
                  <c:v>81.858116813931716</c:v>
                </c:pt>
                <c:pt idx="51">
                  <c:v>87.009052735896802</c:v>
                </c:pt>
                <c:pt idx="52">
                  <c:v>93.552133501636234</c:v>
                </c:pt>
                <c:pt idx="53">
                  <c:v>159.13034473072437</c:v>
                </c:pt>
                <c:pt idx="54">
                  <c:v>87.041434221842422</c:v>
                </c:pt>
                <c:pt idx="55">
                  <c:v>292.35041719261324</c:v>
                </c:pt>
                <c:pt idx="56">
                  <c:v>145.52554100254525</c:v>
                </c:pt>
                <c:pt idx="57">
                  <c:v>168.06749565119532</c:v>
                </c:pt>
                <c:pt idx="58">
                  <c:v>128.6341835647498</c:v>
                </c:pt>
                <c:pt idx="59">
                  <c:v>167.19544520437051</c:v>
                </c:pt>
                <c:pt idx="60">
                  <c:v>127.76796010640133</c:v>
                </c:pt>
                <c:pt idx="61">
                  <c:v>121.61777355212709</c:v>
                </c:pt>
                <c:pt idx="62">
                  <c:v>87.009052735896802</c:v>
                </c:pt>
                <c:pt idx="63">
                  <c:v>120.05857132709983</c:v>
                </c:pt>
                <c:pt idx="64">
                  <c:v>194.90027812840881</c:v>
                </c:pt>
                <c:pt idx="65">
                  <c:v>120.05857132709983</c:v>
                </c:pt>
                <c:pt idx="66">
                  <c:v>159.03862695278158</c:v>
                </c:pt>
                <c:pt idx="67">
                  <c:v>194.90027812840881</c:v>
                </c:pt>
                <c:pt idx="68">
                  <c:v>179.87523850541879</c:v>
                </c:pt>
                <c:pt idx="69">
                  <c:v>107.77205779388494</c:v>
                </c:pt>
                <c:pt idx="70">
                  <c:v>87.009052735896802</c:v>
                </c:pt>
                <c:pt idx="71">
                  <c:v>121.61777355212709</c:v>
                </c:pt>
                <c:pt idx="72">
                  <c:v>87.009052735896802</c:v>
                </c:pt>
                <c:pt idx="73">
                  <c:v>94.154031419385745</c:v>
                </c:pt>
                <c:pt idx="74">
                  <c:v>88.154895030387991</c:v>
                </c:pt>
                <c:pt idx="75">
                  <c:v>127.02912245075115</c:v>
                </c:pt>
                <c:pt idx="76">
                  <c:v>136.63535287738975</c:v>
                </c:pt>
                <c:pt idx="77">
                  <c:v>78.099325735740962</c:v>
                </c:pt>
                <c:pt idx="78">
                  <c:v>94.08367971471371</c:v>
                </c:pt>
                <c:pt idx="79">
                  <c:v>112.26256020196347</c:v>
                </c:pt>
                <c:pt idx="80">
                  <c:v>119.01910317708167</c:v>
                </c:pt>
                <c:pt idx="81">
                  <c:v>160.01453050369793</c:v>
                </c:pt>
                <c:pt idx="82">
                  <c:v>115.82645100202581</c:v>
                </c:pt>
                <c:pt idx="83">
                  <c:v>130.09593565071287</c:v>
                </c:pt>
                <c:pt idx="84">
                  <c:v>94.841984490709891</c:v>
                </c:pt>
                <c:pt idx="85">
                  <c:v>134.09139135234528</c:v>
                </c:pt>
                <c:pt idx="86">
                  <c:v>87.041434221842422</c:v>
                </c:pt>
                <c:pt idx="87">
                  <c:v>98.485546791761578</c:v>
                </c:pt>
                <c:pt idx="88">
                  <c:v>215.16990705376332</c:v>
                </c:pt>
                <c:pt idx="89">
                  <c:v>86.201608726507672</c:v>
                </c:pt>
                <c:pt idx="90">
                  <c:v>117.14898860361144</c:v>
                </c:pt>
                <c:pt idx="91">
                  <c:v>136.43019468988618</c:v>
                </c:pt>
                <c:pt idx="92">
                  <c:v>105.43476336172309</c:v>
                </c:pt>
                <c:pt idx="93">
                  <c:v>136.43019468988618</c:v>
                </c:pt>
                <c:pt idx="94">
                  <c:v>166.31490400290886</c:v>
                </c:pt>
                <c:pt idx="95">
                  <c:v>113.31411519093535</c:v>
                </c:pt>
                <c:pt idx="96">
                  <c:v>87.041434221842422</c:v>
                </c:pt>
                <c:pt idx="97">
                  <c:v>158.51889287777252</c:v>
                </c:pt>
                <c:pt idx="98">
                  <c:v>113.73004464904797</c:v>
                </c:pt>
                <c:pt idx="99">
                  <c:v>164.51355294747961</c:v>
                </c:pt>
                <c:pt idx="100">
                  <c:v>113.66584220448802</c:v>
                </c:pt>
                <c:pt idx="101">
                  <c:v>172.13592564301069</c:v>
                </c:pt>
                <c:pt idx="102">
                  <c:v>135.98470833987838</c:v>
                </c:pt>
                <c:pt idx="103">
                  <c:v>108.16965436126689</c:v>
                </c:pt>
                <c:pt idx="104">
                  <c:v>97.488733178685294</c:v>
                </c:pt>
                <c:pt idx="105">
                  <c:v>121.75632043531006</c:v>
                </c:pt>
                <c:pt idx="106">
                  <c:v>121.81267383025552</c:v>
                </c:pt>
                <c:pt idx="107">
                  <c:v>104.94240949615363</c:v>
                </c:pt>
                <c:pt idx="108">
                  <c:v>85.437917840780031</c:v>
                </c:pt>
                <c:pt idx="109">
                  <c:v>111.16260043751431</c:v>
                </c:pt>
                <c:pt idx="110">
                  <c:v>122.26908587397394</c:v>
                </c:pt>
                <c:pt idx="111">
                  <c:v>109.72885658629417</c:v>
                </c:pt>
                <c:pt idx="112">
                  <c:v>104.11447115504679</c:v>
                </c:pt>
                <c:pt idx="113">
                  <c:v>87.009052735896802</c:v>
                </c:pt>
                <c:pt idx="114">
                  <c:v>78.400417527534017</c:v>
                </c:pt>
                <c:pt idx="115">
                  <c:v>121.95188831463295</c:v>
                </c:pt>
                <c:pt idx="116">
                  <c:v>87.705125157783968</c:v>
                </c:pt>
                <c:pt idx="117">
                  <c:v>92.92002449149004</c:v>
                </c:pt>
                <c:pt idx="118">
                  <c:v>84.45678718897716</c:v>
                </c:pt>
                <c:pt idx="119">
                  <c:v>98.229740176718053</c:v>
                </c:pt>
                <c:pt idx="120">
                  <c:v>111.19573762694482</c:v>
                </c:pt>
                <c:pt idx="121">
                  <c:v>79.896878140747191</c:v>
                </c:pt>
                <c:pt idx="122">
                  <c:v>97.060338507947591</c:v>
                </c:pt>
                <c:pt idx="123">
                  <c:v>89.831310010093887</c:v>
                </c:pt>
                <c:pt idx="124">
                  <c:v>84.938191446338521</c:v>
                </c:pt>
                <c:pt idx="125">
                  <c:v>128.36535559491753</c:v>
                </c:pt>
                <c:pt idx="126">
                  <c:v>123.62246212716217</c:v>
                </c:pt>
                <c:pt idx="127">
                  <c:v>124.54127772405326</c:v>
                </c:pt>
                <c:pt idx="128">
                  <c:v>213.41580455060767</c:v>
                </c:pt>
                <c:pt idx="129">
                  <c:v>104.85893109372141</c:v>
                </c:pt>
                <c:pt idx="130">
                  <c:v>91.270374147937801</c:v>
                </c:pt>
                <c:pt idx="131">
                  <c:v>87.041434221842422</c:v>
                </c:pt>
                <c:pt idx="132">
                  <c:v>69.050384251207703</c:v>
                </c:pt>
                <c:pt idx="133">
                  <c:v>116.06584787235711</c:v>
                </c:pt>
                <c:pt idx="134">
                  <c:v>70.164100126227183</c:v>
                </c:pt>
                <c:pt idx="135">
                  <c:v>108.16965436126689</c:v>
                </c:pt>
                <c:pt idx="136">
                  <c:v>105.46798790428369</c:v>
                </c:pt>
                <c:pt idx="137">
                  <c:v>114.36691137119345</c:v>
                </c:pt>
                <c:pt idx="138">
                  <c:v>106.54548537686348</c:v>
                </c:pt>
                <c:pt idx="139">
                  <c:v>128.6341835647498</c:v>
                </c:pt>
                <c:pt idx="140">
                  <c:v>91.107892308714383</c:v>
                </c:pt>
                <c:pt idx="141">
                  <c:v>102.90734685179986</c:v>
                </c:pt>
                <c:pt idx="142">
                  <c:v>70.164100126227183</c:v>
                </c:pt>
                <c:pt idx="143">
                  <c:v>83.452755453164144</c:v>
                </c:pt>
                <c:pt idx="144">
                  <c:v>90.192526497433832</c:v>
                </c:pt>
                <c:pt idx="145">
                  <c:v>114.92829303830042</c:v>
                </c:pt>
                <c:pt idx="146">
                  <c:v>98.418100177056914</c:v>
                </c:pt>
                <c:pt idx="147">
                  <c:v>102.93622096707814</c:v>
                </c:pt>
                <c:pt idx="148">
                  <c:v>125.35985889219255</c:v>
                </c:pt>
                <c:pt idx="149">
                  <c:v>85.756122376499889</c:v>
                </c:pt>
                <c:pt idx="150">
                  <c:v>161.0831437776518</c:v>
                </c:pt>
                <c:pt idx="151">
                  <c:v>121.61777355212709</c:v>
                </c:pt>
                <c:pt idx="152">
                  <c:v>101.34814462677259</c:v>
                </c:pt>
                <c:pt idx="153">
                  <c:v>94.535300628169196</c:v>
                </c:pt>
                <c:pt idx="154">
                  <c:v>62.368089001090823</c:v>
                </c:pt>
                <c:pt idx="155">
                  <c:v>79.121219291277455</c:v>
                </c:pt>
                <c:pt idx="156">
                  <c:v>186.31811462090579</c:v>
                </c:pt>
                <c:pt idx="157">
                  <c:v>108.68556686219503</c:v>
                </c:pt>
                <c:pt idx="158">
                  <c:v>120.68225221711073</c:v>
                </c:pt>
                <c:pt idx="159">
                  <c:v>125.55681075219599</c:v>
                </c:pt>
                <c:pt idx="160">
                  <c:v>94.535300628169196</c:v>
                </c:pt>
                <c:pt idx="161">
                  <c:v>104.25091472655741</c:v>
                </c:pt>
                <c:pt idx="162">
                  <c:v>103.24447165721116</c:v>
                </c:pt>
                <c:pt idx="163">
                  <c:v>88.540412064048581</c:v>
                </c:pt>
                <c:pt idx="164">
                  <c:v>83.807119595215795</c:v>
                </c:pt>
                <c:pt idx="165">
                  <c:v>129.53372330995788</c:v>
                </c:pt>
                <c:pt idx="166">
                  <c:v>95.351212992052325</c:v>
                </c:pt>
                <c:pt idx="167">
                  <c:v>87.041434221842422</c:v>
                </c:pt>
                <c:pt idx="168">
                  <c:v>107.58986182349771</c:v>
                </c:pt>
                <c:pt idx="169">
                  <c:v>128.98854770680148</c:v>
                </c:pt>
                <c:pt idx="170">
                  <c:v>117.72500021179056</c:v>
                </c:pt>
                <c:pt idx="171">
                  <c:v>94.425545536402538</c:v>
                </c:pt>
                <c:pt idx="172">
                  <c:v>37.420853400654494</c:v>
                </c:pt>
                <c:pt idx="173">
                  <c:v>118.67261379374226</c:v>
                </c:pt>
                <c:pt idx="174">
                  <c:v>121.24356501812056</c:v>
                </c:pt>
                <c:pt idx="175">
                  <c:v>218.28831150381791</c:v>
                </c:pt>
                <c:pt idx="176">
                  <c:v>87.041434221842422</c:v>
                </c:pt>
                <c:pt idx="177">
                  <c:v>99.376566523697562</c:v>
                </c:pt>
                <c:pt idx="178">
                  <c:v>114.36691137119345</c:v>
                </c:pt>
                <c:pt idx="179">
                  <c:v>109.66705893713149</c:v>
                </c:pt>
                <c:pt idx="180">
                  <c:v>132.70166763003837</c:v>
                </c:pt>
                <c:pt idx="181">
                  <c:v>87.041434221842422</c:v>
                </c:pt>
                <c:pt idx="182">
                  <c:v>100.83235647207268</c:v>
                </c:pt>
                <c:pt idx="183">
                  <c:v>106.20467614734933</c:v>
                </c:pt>
                <c:pt idx="184">
                  <c:v>93.552133501636234</c:v>
                </c:pt>
                <c:pt idx="185">
                  <c:v>92.138571044880749</c:v>
                </c:pt>
                <c:pt idx="186">
                  <c:v>88.354792751545332</c:v>
                </c:pt>
                <c:pt idx="187">
                  <c:v>103.63318237034703</c:v>
                </c:pt>
                <c:pt idx="188">
                  <c:v>102.90734685179986</c:v>
                </c:pt>
                <c:pt idx="189">
                  <c:v>92.090381415673178</c:v>
                </c:pt>
                <c:pt idx="190">
                  <c:v>99.399141845488515</c:v>
                </c:pt>
                <c:pt idx="191">
                  <c:v>88.200634339466362</c:v>
                </c:pt>
                <c:pt idx="192">
                  <c:v>87.896382440059512</c:v>
                </c:pt>
                <c:pt idx="193">
                  <c:v>179.90794904160813</c:v>
                </c:pt>
                <c:pt idx="194">
                  <c:v>103.8968405715287</c:v>
                </c:pt>
                <c:pt idx="195">
                  <c:v>91.000711678864349</c:v>
                </c:pt>
                <c:pt idx="196">
                  <c:v>102.96353431936842</c:v>
                </c:pt>
                <c:pt idx="197">
                  <c:v>101.41178553391656</c:v>
                </c:pt>
                <c:pt idx="198">
                  <c:v>87.041434221842422</c:v>
                </c:pt>
                <c:pt idx="199">
                  <c:v>86.37625962509027</c:v>
                </c:pt>
                <c:pt idx="200">
                  <c:v>102.70958039311074</c:v>
                </c:pt>
                <c:pt idx="201">
                  <c:v>132.04849500641538</c:v>
                </c:pt>
                <c:pt idx="202">
                  <c:v>87.041434221842422</c:v>
                </c:pt>
                <c:pt idx="203">
                  <c:v>132.53218912731799</c:v>
                </c:pt>
                <c:pt idx="204">
                  <c:v>108.79207783012859</c:v>
                </c:pt>
                <c:pt idx="205">
                  <c:v>93.552133501636234</c:v>
                </c:pt>
                <c:pt idx="206">
                  <c:v>112.93078972697516</c:v>
                </c:pt>
                <c:pt idx="207">
                  <c:v>85.528794436315806</c:v>
                </c:pt>
                <c:pt idx="208">
                  <c:v>93.552133501636234</c:v>
                </c:pt>
                <c:pt idx="209">
                  <c:v>87.041434221842422</c:v>
                </c:pt>
                <c:pt idx="210">
                  <c:v>150.95912451400395</c:v>
                </c:pt>
                <c:pt idx="211">
                  <c:v>146.56500915256342</c:v>
                </c:pt>
                <c:pt idx="212">
                  <c:v>110.06133353133674</c:v>
                </c:pt>
                <c:pt idx="213">
                  <c:v>141.05907629543586</c:v>
                </c:pt>
                <c:pt idx="214">
                  <c:v>104.34661044413272</c:v>
                </c:pt>
                <c:pt idx="215">
                  <c:v>108.13414621342973</c:v>
                </c:pt>
                <c:pt idx="216">
                  <c:v>117.80639033539379</c:v>
                </c:pt>
                <c:pt idx="217">
                  <c:v>67.635664085642418</c:v>
                </c:pt>
                <c:pt idx="218">
                  <c:v>169.21930030443025</c:v>
                </c:pt>
                <c:pt idx="219">
                  <c:v>85.756122376499889</c:v>
                </c:pt>
                <c:pt idx="220">
                  <c:v>109.22982620383353</c:v>
                </c:pt>
                <c:pt idx="221">
                  <c:v>115.96566548640325</c:v>
                </c:pt>
                <c:pt idx="222">
                  <c:v>94.535300628169196</c:v>
                </c:pt>
                <c:pt idx="223">
                  <c:v>77.730816806506567</c:v>
                </c:pt>
                <c:pt idx="224">
                  <c:v>127.46478189597937</c:v>
                </c:pt>
                <c:pt idx="225">
                  <c:v>104.03642432509547</c:v>
                </c:pt>
                <c:pt idx="226">
                  <c:v>126.53525749259774</c:v>
                </c:pt>
                <c:pt idx="227">
                  <c:v>97.723247734193265</c:v>
                </c:pt>
                <c:pt idx="228">
                  <c:v>115.47841479108222</c:v>
                </c:pt>
                <c:pt idx="229">
                  <c:v>107.58495352688166</c:v>
                </c:pt>
                <c:pt idx="230">
                  <c:v>112.43163032274957</c:v>
                </c:pt>
                <c:pt idx="231">
                  <c:v>103.42708092680896</c:v>
                </c:pt>
                <c:pt idx="232">
                  <c:v>109.88663300192194</c:v>
                </c:pt>
                <c:pt idx="233">
                  <c:v>100.48192116842411</c:v>
                </c:pt>
                <c:pt idx="234">
                  <c:v>83.807119595215795</c:v>
                </c:pt>
                <c:pt idx="235">
                  <c:v>102.70397264853543</c:v>
                </c:pt>
                <c:pt idx="236">
                  <c:v>98.991211030801139</c:v>
                </c:pt>
                <c:pt idx="237">
                  <c:v>139.20106611388042</c:v>
                </c:pt>
                <c:pt idx="238">
                  <c:v>110.26882620930566</c:v>
                </c:pt>
                <c:pt idx="239">
                  <c:v>90.724270049746579</c:v>
                </c:pt>
                <c:pt idx="240">
                  <c:v>92.301436529689227</c:v>
                </c:pt>
                <c:pt idx="241">
                  <c:v>101.52532669779842</c:v>
                </c:pt>
                <c:pt idx="242">
                  <c:v>103.39300000385754</c:v>
                </c:pt>
                <c:pt idx="243">
                  <c:v>89.154537049621496</c:v>
                </c:pt>
                <c:pt idx="244">
                  <c:v>94.535300628169196</c:v>
                </c:pt>
                <c:pt idx="245">
                  <c:v>135.24384517084368</c:v>
                </c:pt>
                <c:pt idx="246">
                  <c:v>105.78587403646559</c:v>
                </c:pt>
                <c:pt idx="247">
                  <c:v>118.37208728778462</c:v>
                </c:pt>
                <c:pt idx="248">
                  <c:v>67.105378057991871</c:v>
                </c:pt>
                <c:pt idx="249">
                  <c:v>152.76864353724639</c:v>
                </c:pt>
                <c:pt idx="250">
                  <c:v>71.180971142549311</c:v>
                </c:pt>
                <c:pt idx="251">
                  <c:v>87.203953014025203</c:v>
                </c:pt>
                <c:pt idx="252">
                  <c:v>93.552133501636234</c:v>
                </c:pt>
                <c:pt idx="253">
                  <c:v>86.526479207046961</c:v>
                </c:pt>
                <c:pt idx="254">
                  <c:v>123.81900022275384</c:v>
                </c:pt>
                <c:pt idx="255">
                  <c:v>103.52282141431061</c:v>
                </c:pt>
                <c:pt idx="256">
                  <c:v>106.66360675754738</c:v>
                </c:pt>
                <c:pt idx="257">
                  <c:v>117.87796165394505</c:v>
                </c:pt>
                <c:pt idx="258">
                  <c:v>117.62974034265932</c:v>
                </c:pt>
                <c:pt idx="259">
                  <c:v>94.927900170777932</c:v>
                </c:pt>
                <c:pt idx="260">
                  <c:v>87.916462808766582</c:v>
                </c:pt>
                <c:pt idx="261">
                  <c:v>104.63067562682998</c:v>
                </c:pt>
                <c:pt idx="262">
                  <c:v>86.125459651314273</c:v>
                </c:pt>
                <c:pt idx="263">
                  <c:v>90.511501758719476</c:v>
                </c:pt>
                <c:pt idx="264">
                  <c:v>100.64136339839484</c:v>
                </c:pt>
                <c:pt idx="265">
                  <c:v>118.83010896798744</c:v>
                </c:pt>
                <c:pt idx="266">
                  <c:v>103.11996533703085</c:v>
                </c:pt>
                <c:pt idx="267">
                  <c:v>185.37182008657553</c:v>
                </c:pt>
                <c:pt idx="268">
                  <c:v>110.46243168560547</c:v>
                </c:pt>
                <c:pt idx="269">
                  <c:v>98.361423106371518</c:v>
                </c:pt>
                <c:pt idx="270">
                  <c:v>71.834673938756396</c:v>
                </c:pt>
                <c:pt idx="271">
                  <c:v>88.976213928186638</c:v>
                </c:pt>
                <c:pt idx="272">
                  <c:v>81.226007803785521</c:v>
                </c:pt>
                <c:pt idx="273">
                  <c:v>98.416391954562897</c:v>
                </c:pt>
                <c:pt idx="274">
                  <c:v>88.049066825069403</c:v>
                </c:pt>
                <c:pt idx="275">
                  <c:v>121.2712841687877</c:v>
                </c:pt>
                <c:pt idx="276">
                  <c:v>117.77545378330989</c:v>
                </c:pt>
                <c:pt idx="277">
                  <c:v>104.37992673099227</c:v>
                </c:pt>
                <c:pt idx="278">
                  <c:v>121.81267383025552</c:v>
                </c:pt>
                <c:pt idx="279">
                  <c:v>96.547904068823456</c:v>
                </c:pt>
                <c:pt idx="280">
                  <c:v>111.19084125015476</c:v>
                </c:pt>
                <c:pt idx="281">
                  <c:v>100.04259252447703</c:v>
                </c:pt>
                <c:pt idx="282">
                  <c:v>148.12421137759071</c:v>
                </c:pt>
                <c:pt idx="283">
                  <c:v>91.613553195118371</c:v>
                </c:pt>
                <c:pt idx="284">
                  <c:v>106.14934660017973</c:v>
                </c:pt>
                <c:pt idx="285">
                  <c:v>102.49130971964114</c:v>
                </c:pt>
                <c:pt idx="286">
                  <c:v>98.12805307508583</c:v>
                </c:pt>
                <c:pt idx="287">
                  <c:v>108.62442167689984</c:v>
                </c:pt>
                <c:pt idx="288">
                  <c:v>101.83758030279013</c:v>
                </c:pt>
                <c:pt idx="289">
                  <c:v>95.416960083064197</c:v>
                </c:pt>
                <c:pt idx="290">
                  <c:v>150.56046485419583</c:v>
                </c:pt>
                <c:pt idx="291">
                  <c:v>158.79243712777728</c:v>
                </c:pt>
                <c:pt idx="292">
                  <c:v>97.400797221640261</c:v>
                </c:pt>
                <c:pt idx="293">
                  <c:v>116.31529575632825</c:v>
                </c:pt>
                <c:pt idx="294">
                  <c:v>91.157993919025543</c:v>
                </c:pt>
                <c:pt idx="295">
                  <c:v>91.695373600077048</c:v>
                </c:pt>
                <c:pt idx="296">
                  <c:v>97.769647716873934</c:v>
                </c:pt>
                <c:pt idx="297">
                  <c:v>155.92022250272706</c:v>
                </c:pt>
                <c:pt idx="298">
                  <c:v>79.519313476390792</c:v>
                </c:pt>
                <c:pt idx="299">
                  <c:v>116.29049928328392</c:v>
                </c:pt>
                <c:pt idx="300">
                  <c:v>103.13401501667165</c:v>
                </c:pt>
                <c:pt idx="301">
                  <c:v>90.608374104500456</c:v>
                </c:pt>
                <c:pt idx="302">
                  <c:v>85.550964188996289</c:v>
                </c:pt>
                <c:pt idx="303">
                  <c:v>76.846395376344034</c:v>
                </c:pt>
                <c:pt idx="304">
                  <c:v>87.220347816246317</c:v>
                </c:pt>
                <c:pt idx="305">
                  <c:v>68.493526313697956</c:v>
                </c:pt>
                <c:pt idx="306">
                  <c:v>89.851926473670233</c:v>
                </c:pt>
                <c:pt idx="307">
                  <c:v>103.74931605331459</c:v>
                </c:pt>
                <c:pt idx="308">
                  <c:v>89.529031483273172</c:v>
                </c:pt>
                <c:pt idx="309">
                  <c:v>98.911891150167477</c:v>
                </c:pt>
                <c:pt idx="310">
                  <c:v>107.28455676793146</c:v>
                </c:pt>
                <c:pt idx="311">
                  <c:v>131.02539706111517</c:v>
                </c:pt>
                <c:pt idx="312">
                  <c:v>86.62234583484836</c:v>
                </c:pt>
                <c:pt idx="313">
                  <c:v>81.491405489230175</c:v>
                </c:pt>
                <c:pt idx="314">
                  <c:v>99.523546278336426</c:v>
                </c:pt>
                <c:pt idx="315">
                  <c:v>83.828076614369394</c:v>
                </c:pt>
              </c:numCache>
            </c:numRef>
          </c:xVal>
          <c:yVal>
            <c:numRef>
              <c:f>dispersió!$Y$3:$Y$318</c:f>
              <c:numCache>
                <c:formatCode>0.00</c:formatCode>
                <c:ptCount val="316"/>
                <c:pt idx="0">
                  <c:v>131.98151964625094</c:v>
                </c:pt>
                <c:pt idx="1">
                  <c:v>130.76722110587838</c:v>
                </c:pt>
                <c:pt idx="2">
                  <c:v>129.90718292464166</c:v>
                </c:pt>
                <c:pt idx="3">
                  <c:v>129.58043860565081</c:v>
                </c:pt>
                <c:pt idx="4">
                  <c:v>127.8797270474179</c:v>
                </c:pt>
                <c:pt idx="5">
                  <c:v>125.98481239396435</c:v>
                </c:pt>
                <c:pt idx="6">
                  <c:v>124.80900475140598</c:v>
                </c:pt>
                <c:pt idx="7">
                  <c:v>124.62495225616942</c:v>
                </c:pt>
                <c:pt idx="8">
                  <c:v>123.22184300402799</c:v>
                </c:pt>
                <c:pt idx="9">
                  <c:v>121.82471028884694</c:v>
                </c:pt>
                <c:pt idx="10">
                  <c:v>120.61246032971576</c:v>
                </c:pt>
                <c:pt idx="11">
                  <c:v>119.63141698528725</c:v>
                </c:pt>
                <c:pt idx="12">
                  <c:v>119.41346018615639</c:v>
                </c:pt>
                <c:pt idx="13">
                  <c:v>119.28950013899933</c:v>
                </c:pt>
                <c:pt idx="14">
                  <c:v>118.93510841766629</c:v>
                </c:pt>
                <c:pt idx="15">
                  <c:v>118.69185512483182</c:v>
                </c:pt>
                <c:pt idx="16">
                  <c:v>118.00986095607811</c:v>
                </c:pt>
                <c:pt idx="17">
                  <c:v>117.33392231651072</c:v>
                </c:pt>
                <c:pt idx="18">
                  <c:v>116.05112159295686</c:v>
                </c:pt>
                <c:pt idx="19">
                  <c:v>116.04346531633141</c:v>
                </c:pt>
                <c:pt idx="20">
                  <c:v>115.74655082711678</c:v>
                </c:pt>
                <c:pt idx="21">
                  <c:v>115.49846976800961</c:v>
                </c:pt>
                <c:pt idx="22">
                  <c:v>115.30556050100904</c:v>
                </c:pt>
                <c:pt idx="23">
                  <c:v>114.36648749076195</c:v>
                </c:pt>
                <c:pt idx="24">
                  <c:v>114.30697554421508</c:v>
                </c:pt>
                <c:pt idx="25">
                  <c:v>113.90523894971741</c:v>
                </c:pt>
                <c:pt idx="26">
                  <c:v>113.36554315382094</c:v>
                </c:pt>
                <c:pt idx="27">
                  <c:v>112.91061297004124</c:v>
                </c:pt>
                <c:pt idx="28">
                  <c:v>112.69461654291891</c:v>
                </c:pt>
                <c:pt idx="29">
                  <c:v>111.74373580408526</c:v>
                </c:pt>
                <c:pt idx="30">
                  <c:v>111.57291210058251</c:v>
                </c:pt>
                <c:pt idx="31">
                  <c:v>111.23147571723993</c:v>
                </c:pt>
                <c:pt idx="32">
                  <c:v>110.53545895573546</c:v>
                </c:pt>
                <c:pt idx="33">
                  <c:v>110.53439786969645</c:v>
                </c:pt>
                <c:pt idx="34">
                  <c:v>110.44837712665486</c:v>
                </c:pt>
                <c:pt idx="35">
                  <c:v>110.41889635992524</c:v>
                </c:pt>
                <c:pt idx="36">
                  <c:v>110.36023411087103</c:v>
                </c:pt>
                <c:pt idx="37">
                  <c:v>110.35371521428098</c:v>
                </c:pt>
                <c:pt idx="38">
                  <c:v>110.27421056521041</c:v>
                </c:pt>
                <c:pt idx="39">
                  <c:v>109.92600710214516</c:v>
                </c:pt>
                <c:pt idx="40">
                  <c:v>109.57609866847574</c:v>
                </c:pt>
                <c:pt idx="41">
                  <c:v>109.1630079660797</c:v>
                </c:pt>
                <c:pt idx="42">
                  <c:v>108.71991952563322</c:v>
                </c:pt>
                <c:pt idx="43">
                  <c:v>108.36280012429792</c:v>
                </c:pt>
                <c:pt idx="44">
                  <c:v>108.34026930767897</c:v>
                </c:pt>
                <c:pt idx="45">
                  <c:v>108.17244781594994</c:v>
                </c:pt>
                <c:pt idx="46">
                  <c:v>108.11011200188437</c:v>
                </c:pt>
                <c:pt idx="47">
                  <c:v>107.87835327246172</c:v>
                </c:pt>
                <c:pt idx="48">
                  <c:v>107.83246098447168</c:v>
                </c:pt>
                <c:pt idx="49">
                  <c:v>107.53970068926191</c:v>
                </c:pt>
                <c:pt idx="50">
                  <c:v>107.52908600235116</c:v>
                </c:pt>
                <c:pt idx="51">
                  <c:v>107.28394906496507</c:v>
                </c:pt>
                <c:pt idx="52">
                  <c:v>107.2229878392472</c:v>
                </c:pt>
                <c:pt idx="53">
                  <c:v>107.21284167950054</c:v>
                </c:pt>
                <c:pt idx="54">
                  <c:v>106.89974191473158</c:v>
                </c:pt>
                <c:pt idx="55">
                  <c:v>106.81802430034105</c:v>
                </c:pt>
                <c:pt idx="56">
                  <c:v>106.73314600593019</c:v>
                </c:pt>
                <c:pt idx="57">
                  <c:v>106.71883738566723</c:v>
                </c:pt>
                <c:pt idx="58">
                  <c:v>106.55137072697832</c:v>
                </c:pt>
                <c:pt idx="59">
                  <c:v>106.49397325618634</c:v>
                </c:pt>
                <c:pt idx="60">
                  <c:v>106.31600128210678</c:v>
                </c:pt>
                <c:pt idx="61">
                  <c:v>106.19919729654021</c:v>
                </c:pt>
                <c:pt idx="62">
                  <c:v>106.1643877008681</c:v>
                </c:pt>
                <c:pt idx="63">
                  <c:v>105.96204570938792</c:v>
                </c:pt>
                <c:pt idx="64">
                  <c:v>105.73166763697677</c:v>
                </c:pt>
                <c:pt idx="65">
                  <c:v>105.71166809056287</c:v>
                </c:pt>
                <c:pt idx="66">
                  <c:v>105.51818293676712</c:v>
                </c:pt>
                <c:pt idx="67">
                  <c:v>105.31664329644686</c:v>
                </c:pt>
                <c:pt idx="68">
                  <c:v>105.23765895927409</c:v>
                </c:pt>
                <c:pt idx="69">
                  <c:v>105.13178434665488</c:v>
                </c:pt>
                <c:pt idx="70">
                  <c:v>105.10716516107868</c:v>
                </c:pt>
                <c:pt idx="71">
                  <c:v>105.08247171041907</c:v>
                </c:pt>
                <c:pt idx="72">
                  <c:v>104.93294058398524</c:v>
                </c:pt>
                <c:pt idx="73">
                  <c:v>104.84746091176581</c:v>
                </c:pt>
                <c:pt idx="74">
                  <c:v>104.62729638507173</c:v>
                </c:pt>
                <c:pt idx="75">
                  <c:v>104.56374565845493</c:v>
                </c:pt>
                <c:pt idx="76">
                  <c:v>104.29127718519609</c:v>
                </c:pt>
                <c:pt idx="77">
                  <c:v>104.19692991813739</c:v>
                </c:pt>
                <c:pt idx="78">
                  <c:v>104.18298663361614</c:v>
                </c:pt>
                <c:pt idx="79">
                  <c:v>104.18068126585412</c:v>
                </c:pt>
                <c:pt idx="80">
                  <c:v>103.95067747876331</c:v>
                </c:pt>
                <c:pt idx="81">
                  <c:v>103.90479961887353</c:v>
                </c:pt>
                <c:pt idx="82">
                  <c:v>103.76724694805438</c:v>
                </c:pt>
                <c:pt idx="83">
                  <c:v>103.68888669135487</c:v>
                </c:pt>
                <c:pt idx="84">
                  <c:v>103.62703413893682</c:v>
                </c:pt>
                <c:pt idx="85">
                  <c:v>103.49822016750525</c:v>
                </c:pt>
                <c:pt idx="86">
                  <c:v>103.39032942569284</c:v>
                </c:pt>
                <c:pt idx="87">
                  <c:v>103.23149501733855</c:v>
                </c:pt>
                <c:pt idx="88">
                  <c:v>103.21345393393472</c:v>
                </c:pt>
                <c:pt idx="89">
                  <c:v>103.18207481610497</c:v>
                </c:pt>
                <c:pt idx="90">
                  <c:v>102.8529184978282</c:v>
                </c:pt>
                <c:pt idx="91">
                  <c:v>102.82333743563404</c:v>
                </c:pt>
                <c:pt idx="92">
                  <c:v>102.78356864743728</c:v>
                </c:pt>
                <c:pt idx="93">
                  <c:v>102.76641343849451</c:v>
                </c:pt>
                <c:pt idx="94">
                  <c:v>102.67682718925522</c:v>
                </c:pt>
                <c:pt idx="95">
                  <c:v>102.65039106261844</c:v>
                </c:pt>
                <c:pt idx="96">
                  <c:v>102.63845669161427</c:v>
                </c:pt>
                <c:pt idx="97">
                  <c:v>102.6019394404362</c:v>
                </c:pt>
                <c:pt idx="98">
                  <c:v>102.56414012722786</c:v>
                </c:pt>
                <c:pt idx="99">
                  <c:v>102.48725340021744</c:v>
                </c:pt>
                <c:pt idx="100">
                  <c:v>102.4306616730708</c:v>
                </c:pt>
                <c:pt idx="101">
                  <c:v>102.09245666654034</c:v>
                </c:pt>
                <c:pt idx="102">
                  <c:v>102.01896202676171</c:v>
                </c:pt>
                <c:pt idx="103">
                  <c:v>102.00144211036641</c:v>
                </c:pt>
                <c:pt idx="104">
                  <c:v>101.85765965325774</c:v>
                </c:pt>
                <c:pt idx="105">
                  <c:v>101.47413360202665</c:v>
                </c:pt>
                <c:pt idx="106">
                  <c:v>101.46756402189141</c:v>
                </c:pt>
                <c:pt idx="107">
                  <c:v>101.40845970594478</c:v>
                </c:pt>
                <c:pt idx="108">
                  <c:v>101.30133770173737</c:v>
                </c:pt>
                <c:pt idx="109">
                  <c:v>101.29267224732889</c:v>
                </c:pt>
                <c:pt idx="110">
                  <c:v>101.2257380077761</c:v>
                </c:pt>
                <c:pt idx="111">
                  <c:v>101.12001422446512</c:v>
                </c:pt>
                <c:pt idx="112">
                  <c:v>101.05918023034829</c:v>
                </c:pt>
                <c:pt idx="113">
                  <c:v>101.04378254154977</c:v>
                </c:pt>
                <c:pt idx="114">
                  <c:v>100.93628455923903</c:v>
                </c:pt>
                <c:pt idx="115">
                  <c:v>100.9022691637644</c:v>
                </c:pt>
                <c:pt idx="116">
                  <c:v>100.83649914768472</c:v>
                </c:pt>
                <c:pt idx="117">
                  <c:v>100.79367434543909</c:v>
                </c:pt>
                <c:pt idx="118">
                  <c:v>100.77057602045571</c:v>
                </c:pt>
                <c:pt idx="119">
                  <c:v>100.74432465589155</c:v>
                </c:pt>
                <c:pt idx="120">
                  <c:v>100.71002453122171</c:v>
                </c:pt>
                <c:pt idx="121">
                  <c:v>100.69938901154399</c:v>
                </c:pt>
                <c:pt idx="122">
                  <c:v>100.66720206051126</c:v>
                </c:pt>
                <c:pt idx="123">
                  <c:v>100.62321265703314</c:v>
                </c:pt>
                <c:pt idx="124">
                  <c:v>100.5532991784585</c:v>
                </c:pt>
                <c:pt idx="125">
                  <c:v>100.42707791096211</c:v>
                </c:pt>
                <c:pt idx="126">
                  <c:v>100.42626713894634</c:v>
                </c:pt>
                <c:pt idx="127">
                  <c:v>100.41281963955404</c:v>
                </c:pt>
                <c:pt idx="128">
                  <c:v>100.38871995041011</c:v>
                </c:pt>
                <c:pt idx="129">
                  <c:v>100.33823894994887</c:v>
                </c:pt>
                <c:pt idx="130">
                  <c:v>100.31763031841214</c:v>
                </c:pt>
                <c:pt idx="131">
                  <c:v>100.19306608597287</c:v>
                </c:pt>
                <c:pt idx="132">
                  <c:v>100.13548107380393</c:v>
                </c:pt>
                <c:pt idx="133">
                  <c:v>100.1207248674894</c:v>
                </c:pt>
                <c:pt idx="134">
                  <c:v>99.815479005493501</c:v>
                </c:pt>
                <c:pt idx="135">
                  <c:v>99.804910475713399</c:v>
                </c:pt>
                <c:pt idx="136">
                  <c:v>99.778691521065269</c:v>
                </c:pt>
                <c:pt idx="137">
                  <c:v>99.727675338272121</c:v>
                </c:pt>
                <c:pt idx="138">
                  <c:v>99.635059309729016</c:v>
                </c:pt>
                <c:pt idx="139">
                  <c:v>99.562070271560785</c:v>
                </c:pt>
                <c:pt idx="140">
                  <c:v>99.418874730411062</c:v>
                </c:pt>
                <c:pt idx="141">
                  <c:v>99.350806931858102</c:v>
                </c:pt>
                <c:pt idx="142">
                  <c:v>99.258549047990016</c:v>
                </c:pt>
                <c:pt idx="143">
                  <c:v>99.23634237793928</c:v>
                </c:pt>
                <c:pt idx="144">
                  <c:v>99.202218274781288</c:v>
                </c:pt>
                <c:pt idx="145">
                  <c:v>99.096506203546767</c:v>
                </c:pt>
                <c:pt idx="146">
                  <c:v>99.087985858682018</c:v>
                </c:pt>
                <c:pt idx="147">
                  <c:v>99.063371824133469</c:v>
                </c:pt>
                <c:pt idx="148">
                  <c:v>99.043627553166075</c:v>
                </c:pt>
                <c:pt idx="149">
                  <c:v>99.012770001701909</c:v>
                </c:pt>
                <c:pt idx="150">
                  <c:v>98.882965107162192</c:v>
                </c:pt>
                <c:pt idx="151">
                  <c:v>98.677032364267518</c:v>
                </c:pt>
                <c:pt idx="152">
                  <c:v>98.652854494029043</c:v>
                </c:pt>
                <c:pt idx="153">
                  <c:v>98.647988902140469</c:v>
                </c:pt>
                <c:pt idx="154">
                  <c:v>98.592611415071445</c:v>
                </c:pt>
                <c:pt idx="155">
                  <c:v>98.465853942775652</c:v>
                </c:pt>
                <c:pt idx="156">
                  <c:v>98.373977383176737</c:v>
                </c:pt>
                <c:pt idx="157">
                  <c:v>98.349534603341809</c:v>
                </c:pt>
                <c:pt idx="158">
                  <c:v>98.345268259015427</c:v>
                </c:pt>
                <c:pt idx="159">
                  <c:v>98.31965989984532</c:v>
                </c:pt>
                <c:pt idx="160">
                  <c:v>98.243647406905666</c:v>
                </c:pt>
                <c:pt idx="161">
                  <c:v>98.190930166704248</c:v>
                </c:pt>
                <c:pt idx="162">
                  <c:v>97.957443971913506</c:v>
                </c:pt>
                <c:pt idx="163">
                  <c:v>97.911947581847244</c:v>
                </c:pt>
                <c:pt idx="164">
                  <c:v>97.870695808301193</c:v>
                </c:pt>
                <c:pt idx="165">
                  <c:v>97.815113300193204</c:v>
                </c:pt>
                <c:pt idx="166">
                  <c:v>97.771324144608599</c:v>
                </c:pt>
                <c:pt idx="167">
                  <c:v>97.738139087450321</c:v>
                </c:pt>
                <c:pt idx="168">
                  <c:v>97.685069963625637</c:v>
                </c:pt>
                <c:pt idx="169">
                  <c:v>97.627444226368524</c:v>
                </c:pt>
                <c:pt idx="170">
                  <c:v>97.547646677856832</c:v>
                </c:pt>
                <c:pt idx="171">
                  <c:v>97.510573261149176</c:v>
                </c:pt>
                <c:pt idx="172">
                  <c:v>97.46410902108147</c:v>
                </c:pt>
                <c:pt idx="173">
                  <c:v>97.306855747308759</c:v>
                </c:pt>
                <c:pt idx="174">
                  <c:v>97.294434507941162</c:v>
                </c:pt>
                <c:pt idx="175">
                  <c:v>97.155377023835413</c:v>
                </c:pt>
                <c:pt idx="176">
                  <c:v>97.133710967381489</c:v>
                </c:pt>
                <c:pt idx="177">
                  <c:v>97.125222701283448</c:v>
                </c:pt>
                <c:pt idx="178">
                  <c:v>97.105058709911731</c:v>
                </c:pt>
                <c:pt idx="179">
                  <c:v>97.046582412926242</c:v>
                </c:pt>
                <c:pt idx="180">
                  <c:v>97.016040739561461</c:v>
                </c:pt>
                <c:pt idx="181">
                  <c:v>97.013388359420702</c:v>
                </c:pt>
                <c:pt idx="182">
                  <c:v>97.003849634946334</c:v>
                </c:pt>
                <c:pt idx="183">
                  <c:v>96.912681053930015</c:v>
                </c:pt>
                <c:pt idx="184">
                  <c:v>96.884627703091127</c:v>
                </c:pt>
                <c:pt idx="185">
                  <c:v>96.87289696404207</c:v>
                </c:pt>
                <c:pt idx="186">
                  <c:v>96.748408363862865</c:v>
                </c:pt>
                <c:pt idx="187">
                  <c:v>96.727941253452371</c:v>
                </c:pt>
                <c:pt idx="188">
                  <c:v>96.665254337602221</c:v>
                </c:pt>
                <c:pt idx="189">
                  <c:v>96.660411389211475</c:v>
                </c:pt>
                <c:pt idx="190">
                  <c:v>96.567929802850415</c:v>
                </c:pt>
                <c:pt idx="191">
                  <c:v>96.565535617695559</c:v>
                </c:pt>
                <c:pt idx="192">
                  <c:v>96.402302298863177</c:v>
                </c:pt>
                <c:pt idx="193">
                  <c:v>96.282937093946543</c:v>
                </c:pt>
                <c:pt idx="194">
                  <c:v>96.240069114453007</c:v>
                </c:pt>
                <c:pt idx="195">
                  <c:v>96.23418053292653</c:v>
                </c:pt>
                <c:pt idx="196">
                  <c:v>96.13643093188756</c:v>
                </c:pt>
                <c:pt idx="197">
                  <c:v>96.11463775749634</c:v>
                </c:pt>
                <c:pt idx="198">
                  <c:v>96.090078513473685</c:v>
                </c:pt>
                <c:pt idx="199">
                  <c:v>95.967128632793873</c:v>
                </c:pt>
                <c:pt idx="200">
                  <c:v>95.923656453083623</c:v>
                </c:pt>
                <c:pt idx="201">
                  <c:v>95.879135400908353</c:v>
                </c:pt>
                <c:pt idx="202">
                  <c:v>95.846743105022398</c:v>
                </c:pt>
                <c:pt idx="203">
                  <c:v>95.791768809295178</c:v>
                </c:pt>
                <c:pt idx="204">
                  <c:v>95.771110661584032</c:v>
                </c:pt>
                <c:pt idx="205">
                  <c:v>95.663229128903794</c:v>
                </c:pt>
                <c:pt idx="206">
                  <c:v>95.602710993022242</c:v>
                </c:pt>
                <c:pt idx="207">
                  <c:v>95.598785373772515</c:v>
                </c:pt>
                <c:pt idx="208">
                  <c:v>95.409062320058922</c:v>
                </c:pt>
                <c:pt idx="209">
                  <c:v>95.3438412227176</c:v>
                </c:pt>
                <c:pt idx="210">
                  <c:v>95.275506726930203</c:v>
                </c:pt>
                <c:pt idx="211">
                  <c:v>95.14812220539423</c:v>
                </c:pt>
                <c:pt idx="212">
                  <c:v>95.12725481474034</c:v>
                </c:pt>
                <c:pt idx="213">
                  <c:v>95.027128788229348</c:v>
                </c:pt>
                <c:pt idx="214">
                  <c:v>94.903134300013704</c:v>
                </c:pt>
                <c:pt idx="215">
                  <c:v>94.900614759417977</c:v>
                </c:pt>
                <c:pt idx="216">
                  <c:v>94.894105900792908</c:v>
                </c:pt>
                <c:pt idx="217">
                  <c:v>94.855596605447204</c:v>
                </c:pt>
                <c:pt idx="218">
                  <c:v>94.798637835165962</c:v>
                </c:pt>
                <c:pt idx="219">
                  <c:v>94.724379738843879</c:v>
                </c:pt>
                <c:pt idx="220">
                  <c:v>94.70714670541534</c:v>
                </c:pt>
                <c:pt idx="221">
                  <c:v>94.687436224068747</c:v>
                </c:pt>
                <c:pt idx="222">
                  <c:v>94.576185070654674</c:v>
                </c:pt>
                <c:pt idx="223">
                  <c:v>94.409248485796326</c:v>
                </c:pt>
                <c:pt idx="224">
                  <c:v>94.393625259783391</c:v>
                </c:pt>
                <c:pt idx="225">
                  <c:v>94.35701970960838</c:v>
                </c:pt>
                <c:pt idx="226">
                  <c:v>94.309769258310283</c:v>
                </c:pt>
                <c:pt idx="227">
                  <c:v>94.246879194179613</c:v>
                </c:pt>
                <c:pt idx="228">
                  <c:v>94.167452352930695</c:v>
                </c:pt>
                <c:pt idx="229">
                  <c:v>94.030038856369814</c:v>
                </c:pt>
                <c:pt idx="230">
                  <c:v>93.946975459247284</c:v>
                </c:pt>
                <c:pt idx="231">
                  <c:v>93.833662686191261</c:v>
                </c:pt>
                <c:pt idx="232">
                  <c:v>93.829861467029133</c:v>
                </c:pt>
                <c:pt idx="233">
                  <c:v>93.793572576993697</c:v>
                </c:pt>
                <c:pt idx="234">
                  <c:v>93.738132991523031</c:v>
                </c:pt>
                <c:pt idx="235">
                  <c:v>93.63724891070305</c:v>
                </c:pt>
                <c:pt idx="236">
                  <c:v>93.561127104798032</c:v>
                </c:pt>
                <c:pt idx="237">
                  <c:v>93.56037782213258</c:v>
                </c:pt>
                <c:pt idx="238">
                  <c:v>93.458608230736758</c:v>
                </c:pt>
                <c:pt idx="239">
                  <c:v>93.405406895033764</c:v>
                </c:pt>
                <c:pt idx="240">
                  <c:v>93.40305427515969</c:v>
                </c:pt>
                <c:pt idx="241">
                  <c:v>93.32288107008705</c:v>
                </c:pt>
                <c:pt idx="242">
                  <c:v>93.16510645152141</c:v>
                </c:pt>
                <c:pt idx="243">
                  <c:v>93.076778463110472</c:v>
                </c:pt>
                <c:pt idx="244">
                  <c:v>93.003900180183365</c:v>
                </c:pt>
                <c:pt idx="245">
                  <c:v>92.936113547310669</c:v>
                </c:pt>
                <c:pt idx="246">
                  <c:v>92.820614374161664</c:v>
                </c:pt>
                <c:pt idx="247">
                  <c:v>92.762257645820185</c:v>
                </c:pt>
                <c:pt idx="248">
                  <c:v>92.516284379653897</c:v>
                </c:pt>
                <c:pt idx="249">
                  <c:v>92.491881448898198</c:v>
                </c:pt>
                <c:pt idx="250">
                  <c:v>92.431516610298033</c:v>
                </c:pt>
                <c:pt idx="251">
                  <c:v>92.422266627630492</c:v>
                </c:pt>
                <c:pt idx="252">
                  <c:v>92.420469195535347</c:v>
                </c:pt>
                <c:pt idx="253">
                  <c:v>92.417121588431016</c:v>
                </c:pt>
                <c:pt idx="254">
                  <c:v>92.366588833648223</c:v>
                </c:pt>
                <c:pt idx="255">
                  <c:v>92.302546510859713</c:v>
                </c:pt>
                <c:pt idx="256">
                  <c:v>92.292610079263738</c:v>
                </c:pt>
                <c:pt idx="257">
                  <c:v>92.070147409401812</c:v>
                </c:pt>
                <c:pt idx="258">
                  <c:v>92.018825743268948</c:v>
                </c:pt>
                <c:pt idx="259">
                  <c:v>91.991828207430245</c:v>
                </c:pt>
                <c:pt idx="260">
                  <c:v>91.95027864260598</c:v>
                </c:pt>
                <c:pt idx="261">
                  <c:v>91.934610177849663</c:v>
                </c:pt>
                <c:pt idx="262">
                  <c:v>91.910509011351564</c:v>
                </c:pt>
                <c:pt idx="263">
                  <c:v>91.863307926310213</c:v>
                </c:pt>
                <c:pt idx="264">
                  <c:v>91.723137166754242</c:v>
                </c:pt>
                <c:pt idx="265">
                  <c:v>91.645286330520591</c:v>
                </c:pt>
                <c:pt idx="266">
                  <c:v>91.540185910676769</c:v>
                </c:pt>
                <c:pt idx="267">
                  <c:v>91.512505008025514</c:v>
                </c:pt>
                <c:pt idx="268">
                  <c:v>91.378272924888506</c:v>
                </c:pt>
                <c:pt idx="269">
                  <c:v>91.352441285208528</c:v>
                </c:pt>
                <c:pt idx="270">
                  <c:v>90.821308847904817</c:v>
                </c:pt>
                <c:pt idx="271">
                  <c:v>90.804194973918229</c:v>
                </c:pt>
                <c:pt idx="272">
                  <c:v>90.735219291476909</c:v>
                </c:pt>
                <c:pt idx="273">
                  <c:v>90.651368229571858</c:v>
                </c:pt>
                <c:pt idx="274">
                  <c:v>90.532783317700762</c:v>
                </c:pt>
                <c:pt idx="275">
                  <c:v>90.515671633091898</c:v>
                </c:pt>
                <c:pt idx="276">
                  <c:v>90.249076587271503</c:v>
                </c:pt>
                <c:pt idx="277">
                  <c:v>90.137755476026754</c:v>
                </c:pt>
                <c:pt idx="278">
                  <c:v>90.011586457941235</c:v>
                </c:pt>
                <c:pt idx="279">
                  <c:v>89.969239147635079</c:v>
                </c:pt>
                <c:pt idx="280">
                  <c:v>89.849881527152434</c:v>
                </c:pt>
                <c:pt idx="281">
                  <c:v>89.834107459382267</c:v>
                </c:pt>
                <c:pt idx="282">
                  <c:v>89.764385455190421</c:v>
                </c:pt>
                <c:pt idx="283">
                  <c:v>89.727701041103529</c:v>
                </c:pt>
                <c:pt idx="284">
                  <c:v>89.509129595786845</c:v>
                </c:pt>
                <c:pt idx="285">
                  <c:v>89.485197061488165</c:v>
                </c:pt>
                <c:pt idx="286">
                  <c:v>89.204924057050931</c:v>
                </c:pt>
                <c:pt idx="287">
                  <c:v>88.915849655264168</c:v>
                </c:pt>
                <c:pt idx="288">
                  <c:v>88.890903115150365</c:v>
                </c:pt>
                <c:pt idx="289">
                  <c:v>88.729511664989104</c:v>
                </c:pt>
                <c:pt idx="290">
                  <c:v>88.623618213353936</c:v>
                </c:pt>
                <c:pt idx="291">
                  <c:v>88.593345974961608</c:v>
                </c:pt>
                <c:pt idx="292">
                  <c:v>88.448268732010519</c:v>
                </c:pt>
                <c:pt idx="293">
                  <c:v>88.411528325006486</c:v>
                </c:pt>
                <c:pt idx="294">
                  <c:v>88.350201947395888</c:v>
                </c:pt>
                <c:pt idx="295">
                  <c:v>88.236237273971128</c:v>
                </c:pt>
                <c:pt idx="296">
                  <c:v>88.174748564394307</c:v>
                </c:pt>
                <c:pt idx="297">
                  <c:v>88.126796885002648</c:v>
                </c:pt>
                <c:pt idx="298">
                  <c:v>87.641006047992818</c:v>
                </c:pt>
                <c:pt idx="299">
                  <c:v>87.059455792496919</c:v>
                </c:pt>
                <c:pt idx="300">
                  <c:v>86.940873317773267</c:v>
                </c:pt>
                <c:pt idx="301">
                  <c:v>86.921946501621193</c:v>
                </c:pt>
                <c:pt idx="302">
                  <c:v>86.693171867849742</c:v>
                </c:pt>
                <c:pt idx="303">
                  <c:v>86.620423870817618</c:v>
                </c:pt>
                <c:pt idx="304">
                  <c:v>86.338644102062148</c:v>
                </c:pt>
                <c:pt idx="305">
                  <c:v>85.797338648356927</c:v>
                </c:pt>
                <c:pt idx="306">
                  <c:v>85.717983863429055</c:v>
                </c:pt>
                <c:pt idx="307">
                  <c:v>84.22798224766268</c:v>
                </c:pt>
                <c:pt idx="308">
                  <c:v>82.839228120537101</c:v>
                </c:pt>
                <c:pt idx="309">
                  <c:v>82.064344685298551</c:v>
                </c:pt>
                <c:pt idx="310">
                  <c:v>99.539535054844947</c:v>
                </c:pt>
                <c:pt idx="311">
                  <c:v>99.08234565979339</c:v>
                </c:pt>
                <c:pt idx="312">
                  <c:v>102.36536512345984</c:v>
                </c:pt>
                <c:pt idx="313">
                  <c:v>98.371835742899776</c:v>
                </c:pt>
                <c:pt idx="314">
                  <c:v>97.16279727755375</c:v>
                </c:pt>
                <c:pt idx="315">
                  <c:v>97.494095647012813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04-4EA5-BBD3-ABDB548D1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380544"/>
        <c:axId val="218387200"/>
      </c:scatterChart>
      <c:valAx>
        <c:axId val="21838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% població de 75 anys o més que viu sola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387200"/>
        <c:crosses val="autoZero"/>
        <c:crossBetween val="midCat"/>
      </c:valAx>
      <c:valAx>
        <c:axId val="218387200"/>
        <c:scaling>
          <c:orientation val="minMax"/>
          <c:min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a-ES" sz="1000" b="1" i="0" baseline="0">
                    <a:effectLst/>
                  </a:rPr>
                  <a:t>Índex de vulnerabilitat social</a:t>
                </a:r>
                <a:endParaRPr lang="ca-ES" sz="1000">
                  <a:effectLst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38054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SERVEIS'!$AV$1</c:f>
              <c:strCache>
                <c:ptCount val="1"/>
                <c:pt idx="0">
                  <c:v>Residus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SERVEIS'!$AU$2:$AU$34</c:f>
              <c:numCache>
                <c:formatCode>0.00</c:formatCode>
                <c:ptCount val="33"/>
                <c:pt idx="0">
                  <c:v>124.80900475140598</c:v>
                </c:pt>
                <c:pt idx="1">
                  <c:v>116.05112159295686</c:v>
                </c:pt>
                <c:pt idx="2">
                  <c:v>108.36280012429792</c:v>
                </c:pt>
                <c:pt idx="3">
                  <c:v>106.71883738566723</c:v>
                </c:pt>
                <c:pt idx="4">
                  <c:v>105.73166763697677</c:v>
                </c:pt>
                <c:pt idx="5">
                  <c:v>103.90479961887353</c:v>
                </c:pt>
                <c:pt idx="6">
                  <c:v>103.23149501733855</c:v>
                </c:pt>
                <c:pt idx="7">
                  <c:v>102.56414012722786</c:v>
                </c:pt>
                <c:pt idx="8">
                  <c:v>101.40845970594478</c:v>
                </c:pt>
                <c:pt idx="9">
                  <c:v>101.29267224732889</c:v>
                </c:pt>
                <c:pt idx="10">
                  <c:v>100.5532991784585</c:v>
                </c:pt>
                <c:pt idx="11">
                  <c:v>100.42707791096211</c:v>
                </c:pt>
                <c:pt idx="12">
                  <c:v>99.087985858682018</c:v>
                </c:pt>
                <c:pt idx="13">
                  <c:v>98.652854494029043</c:v>
                </c:pt>
                <c:pt idx="14">
                  <c:v>98.373977383176737</c:v>
                </c:pt>
                <c:pt idx="15">
                  <c:v>97.957443971913506</c:v>
                </c:pt>
                <c:pt idx="16">
                  <c:v>96.912681053930015</c:v>
                </c:pt>
                <c:pt idx="17">
                  <c:v>96.884627703091127</c:v>
                </c:pt>
                <c:pt idx="18">
                  <c:v>96.87289696404207</c:v>
                </c:pt>
                <c:pt idx="19">
                  <c:v>95.771110661584032</c:v>
                </c:pt>
                <c:pt idx="20">
                  <c:v>94.35701970960838</c:v>
                </c:pt>
                <c:pt idx="21">
                  <c:v>93.793572576993697</c:v>
                </c:pt>
                <c:pt idx="22">
                  <c:v>93.405406895033764</c:v>
                </c:pt>
                <c:pt idx="23">
                  <c:v>93.076778463110472</c:v>
                </c:pt>
                <c:pt idx="24">
                  <c:v>92.516284379653897</c:v>
                </c:pt>
                <c:pt idx="25">
                  <c:v>92.018825743268948</c:v>
                </c:pt>
                <c:pt idx="26">
                  <c:v>91.863307926310213</c:v>
                </c:pt>
                <c:pt idx="27">
                  <c:v>91.723137166754242</c:v>
                </c:pt>
                <c:pt idx="28">
                  <c:v>91.352441285208528</c:v>
                </c:pt>
                <c:pt idx="29">
                  <c:v>90.804194973918229</c:v>
                </c:pt>
                <c:pt idx="30">
                  <c:v>89.969239147635079</c:v>
                </c:pt>
                <c:pt idx="31">
                  <c:v>86.921946501621193</c:v>
                </c:pt>
                <c:pt idx="32">
                  <c:v>99.539535054844947</c:v>
                </c:pt>
              </c:numCache>
            </c:numRef>
          </c:xVal>
          <c:yVal>
            <c:numRef>
              <c:f>'DESP ALTRES SERVEIS'!$AV$2:$AV$34</c:f>
              <c:numCache>
                <c:formatCode>General</c:formatCode>
                <c:ptCount val="33"/>
                <c:pt idx="0">
                  <c:v>6.9</c:v>
                </c:pt>
                <c:pt idx="1">
                  <c:v>8</c:v>
                </c:pt>
                <c:pt idx="2">
                  <c:v>7.1</c:v>
                </c:pt>
                <c:pt idx="3">
                  <c:v>6.7</c:v>
                </c:pt>
                <c:pt idx="4">
                  <c:v>9</c:v>
                </c:pt>
                <c:pt idx="5">
                  <c:v>9.4</c:v>
                </c:pt>
                <c:pt idx="6">
                  <c:v>7.3</c:v>
                </c:pt>
                <c:pt idx="7">
                  <c:v>14.8</c:v>
                </c:pt>
                <c:pt idx="8">
                  <c:v>9.3000000000000007</c:v>
                </c:pt>
                <c:pt idx="9">
                  <c:v>6.8</c:v>
                </c:pt>
                <c:pt idx="10">
                  <c:v>7.3</c:v>
                </c:pt>
                <c:pt idx="11">
                  <c:v>6.5</c:v>
                </c:pt>
                <c:pt idx="12">
                  <c:v>7.5</c:v>
                </c:pt>
                <c:pt idx="13">
                  <c:v>5.0999999999999996</c:v>
                </c:pt>
                <c:pt idx="14">
                  <c:v>9.8000000000000007</c:v>
                </c:pt>
                <c:pt idx="15">
                  <c:v>8.1</c:v>
                </c:pt>
                <c:pt idx="16">
                  <c:v>9.4</c:v>
                </c:pt>
                <c:pt idx="17">
                  <c:v>6.8</c:v>
                </c:pt>
                <c:pt idx="18">
                  <c:v>6.3</c:v>
                </c:pt>
                <c:pt idx="19">
                  <c:v>6.8</c:v>
                </c:pt>
                <c:pt idx="20">
                  <c:v>7.2</c:v>
                </c:pt>
                <c:pt idx="21">
                  <c:v>9.8000000000000007</c:v>
                </c:pt>
                <c:pt idx="22">
                  <c:v>9.4</c:v>
                </c:pt>
                <c:pt idx="23">
                  <c:v>5.3</c:v>
                </c:pt>
                <c:pt idx="24">
                  <c:v>7.3</c:v>
                </c:pt>
                <c:pt idx="25">
                  <c:v>5.5</c:v>
                </c:pt>
                <c:pt idx="26">
                  <c:v>8.5</c:v>
                </c:pt>
                <c:pt idx="27">
                  <c:v>7.7</c:v>
                </c:pt>
                <c:pt idx="28">
                  <c:v>6.2</c:v>
                </c:pt>
                <c:pt idx="29">
                  <c:v>4.4000000000000004</c:v>
                </c:pt>
                <c:pt idx="30">
                  <c:v>10</c:v>
                </c:pt>
                <c:pt idx="31">
                  <c:v>6.3</c:v>
                </c:pt>
                <c:pt idx="32">
                  <c:v>9.3000000000000007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E2-44D2-A1DE-C351003DF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177856"/>
        <c:axId val="255180160"/>
      </c:scatterChart>
      <c:valAx>
        <c:axId val="255177856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180160"/>
        <c:crosses val="autoZero"/>
        <c:crossBetween val="midCat"/>
      </c:valAx>
      <c:valAx>
        <c:axId val="2551801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55177856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SERVEIS'!$AX$1</c:f>
              <c:strCache>
                <c:ptCount val="1"/>
                <c:pt idx="0">
                  <c:v>SAM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SERVEIS'!$AW$2:$AW$36</c:f>
              <c:numCache>
                <c:formatCode>0.00</c:formatCode>
                <c:ptCount val="35"/>
                <c:pt idx="0">
                  <c:v>115.74655082711678</c:v>
                </c:pt>
                <c:pt idx="1">
                  <c:v>103.90479961887353</c:v>
                </c:pt>
                <c:pt idx="2">
                  <c:v>103.23149501733855</c:v>
                </c:pt>
                <c:pt idx="3">
                  <c:v>101.47413360202665</c:v>
                </c:pt>
                <c:pt idx="4">
                  <c:v>101.29267224732889</c:v>
                </c:pt>
                <c:pt idx="5">
                  <c:v>100.69938901154399</c:v>
                </c:pt>
                <c:pt idx="6">
                  <c:v>100.5532991784585</c:v>
                </c:pt>
                <c:pt idx="7">
                  <c:v>100.41281963955404</c:v>
                </c:pt>
                <c:pt idx="8">
                  <c:v>98.190930166704248</c:v>
                </c:pt>
                <c:pt idx="9">
                  <c:v>97.294434507941162</c:v>
                </c:pt>
                <c:pt idx="10">
                  <c:v>97.003849634946334</c:v>
                </c:pt>
                <c:pt idx="11">
                  <c:v>96.402302298863177</c:v>
                </c:pt>
                <c:pt idx="12">
                  <c:v>96.11463775749634</c:v>
                </c:pt>
                <c:pt idx="13">
                  <c:v>95.923656453083623</c:v>
                </c:pt>
                <c:pt idx="14">
                  <c:v>95.598785373772515</c:v>
                </c:pt>
                <c:pt idx="15">
                  <c:v>94.900614759417977</c:v>
                </c:pt>
                <c:pt idx="16">
                  <c:v>93.833662686191261</c:v>
                </c:pt>
                <c:pt idx="17">
                  <c:v>93.405406895033764</c:v>
                </c:pt>
                <c:pt idx="18">
                  <c:v>93.076778463110472</c:v>
                </c:pt>
                <c:pt idx="19">
                  <c:v>92.516284379653897</c:v>
                </c:pt>
                <c:pt idx="20">
                  <c:v>92.302546510859713</c:v>
                </c:pt>
                <c:pt idx="21">
                  <c:v>92.070147409401812</c:v>
                </c:pt>
                <c:pt idx="22">
                  <c:v>92.018825743268948</c:v>
                </c:pt>
                <c:pt idx="23">
                  <c:v>91.910509011351564</c:v>
                </c:pt>
                <c:pt idx="24">
                  <c:v>91.863307926310213</c:v>
                </c:pt>
                <c:pt idx="25">
                  <c:v>91.723137166754242</c:v>
                </c:pt>
                <c:pt idx="26">
                  <c:v>91.352441285208528</c:v>
                </c:pt>
                <c:pt idx="27">
                  <c:v>90.651368229571858</c:v>
                </c:pt>
                <c:pt idx="28">
                  <c:v>89.969239147635079</c:v>
                </c:pt>
                <c:pt idx="29">
                  <c:v>89.509129595786845</c:v>
                </c:pt>
                <c:pt idx="30">
                  <c:v>88.174748564394307</c:v>
                </c:pt>
                <c:pt idx="31">
                  <c:v>86.921946501621193</c:v>
                </c:pt>
                <c:pt idx="32">
                  <c:v>85.717983863429055</c:v>
                </c:pt>
                <c:pt idx="33">
                  <c:v>82.839228120537101</c:v>
                </c:pt>
                <c:pt idx="34">
                  <c:v>82.064344685298551</c:v>
                </c:pt>
              </c:numCache>
            </c:numRef>
          </c:xVal>
          <c:yVal>
            <c:numRef>
              <c:f>'DESP ALTRES SERVEIS'!$AX$2:$AX$36</c:f>
              <c:numCache>
                <c:formatCode>General</c:formatCode>
                <c:ptCount val="35"/>
                <c:pt idx="0">
                  <c:v>0.12</c:v>
                </c:pt>
                <c:pt idx="1">
                  <c:v>0.06</c:v>
                </c:pt>
                <c:pt idx="2">
                  <c:v>0.12</c:v>
                </c:pt>
                <c:pt idx="3">
                  <c:v>0.17</c:v>
                </c:pt>
                <c:pt idx="4">
                  <c:v>0.14000000000000001</c:v>
                </c:pt>
                <c:pt idx="5">
                  <c:v>0.16</c:v>
                </c:pt>
                <c:pt idx="6">
                  <c:v>0.16</c:v>
                </c:pt>
                <c:pt idx="7">
                  <c:v>0.05</c:v>
                </c:pt>
                <c:pt idx="8">
                  <c:v>0.04</c:v>
                </c:pt>
                <c:pt idx="9">
                  <c:v>0.14000000000000001</c:v>
                </c:pt>
                <c:pt idx="10">
                  <c:v>0.08</c:v>
                </c:pt>
                <c:pt idx="11">
                  <c:v>0.09</c:v>
                </c:pt>
                <c:pt idx="12">
                  <c:v>0.03</c:v>
                </c:pt>
                <c:pt idx="13">
                  <c:v>0.05</c:v>
                </c:pt>
                <c:pt idx="14">
                  <c:v>0.13</c:v>
                </c:pt>
                <c:pt idx="15">
                  <c:v>0.24</c:v>
                </c:pt>
                <c:pt idx="16">
                  <c:v>0.06</c:v>
                </c:pt>
                <c:pt idx="17">
                  <c:v>7.0000000000000007E-2</c:v>
                </c:pt>
                <c:pt idx="18">
                  <c:v>0.17</c:v>
                </c:pt>
                <c:pt idx="19">
                  <c:v>0.1</c:v>
                </c:pt>
                <c:pt idx="20">
                  <c:v>7.0000000000000007E-2</c:v>
                </c:pt>
                <c:pt idx="21">
                  <c:v>0.1</c:v>
                </c:pt>
                <c:pt idx="22">
                  <c:v>0.14000000000000001</c:v>
                </c:pt>
                <c:pt idx="23">
                  <c:v>0.13</c:v>
                </c:pt>
                <c:pt idx="24">
                  <c:v>0.1</c:v>
                </c:pt>
                <c:pt idx="25">
                  <c:v>0.11</c:v>
                </c:pt>
                <c:pt idx="26">
                  <c:v>0.09</c:v>
                </c:pt>
                <c:pt idx="27">
                  <c:v>0.16</c:v>
                </c:pt>
                <c:pt idx="28">
                  <c:v>0.14000000000000001</c:v>
                </c:pt>
                <c:pt idx="29">
                  <c:v>0.09</c:v>
                </c:pt>
                <c:pt idx="30">
                  <c:v>0.17</c:v>
                </c:pt>
                <c:pt idx="31">
                  <c:v>0.28999999999999998</c:v>
                </c:pt>
                <c:pt idx="32">
                  <c:v>0.16</c:v>
                </c:pt>
                <c:pt idx="33">
                  <c:v>0.09</c:v>
                </c:pt>
                <c:pt idx="34">
                  <c:v>0.26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DD-4935-B7B3-519B28225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173376"/>
        <c:axId val="260965888"/>
      </c:scatterChart>
      <c:valAx>
        <c:axId val="259173376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0965888"/>
        <c:crosses val="autoZero"/>
        <c:crossBetween val="midCat"/>
      </c:valAx>
      <c:valAx>
        <c:axId val="260965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9173376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SERVEIS'!$AZ$1</c:f>
              <c:strCache>
                <c:ptCount val="1"/>
                <c:pt idx="0">
                  <c:v>SLO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SERVEIS'!$AY$2:$AY$33</c:f>
              <c:numCache>
                <c:formatCode>0.00</c:formatCode>
                <c:ptCount val="32"/>
                <c:pt idx="0">
                  <c:v>115.74655082711678</c:v>
                </c:pt>
                <c:pt idx="1">
                  <c:v>103.90479961887353</c:v>
                </c:pt>
                <c:pt idx="2">
                  <c:v>100.69938901154399</c:v>
                </c:pt>
                <c:pt idx="3">
                  <c:v>100.5532991784585</c:v>
                </c:pt>
                <c:pt idx="4">
                  <c:v>100.42707791096211</c:v>
                </c:pt>
                <c:pt idx="5">
                  <c:v>99.778691521065269</c:v>
                </c:pt>
                <c:pt idx="6">
                  <c:v>99.087985858682018</c:v>
                </c:pt>
                <c:pt idx="7">
                  <c:v>98.190930166704248</c:v>
                </c:pt>
                <c:pt idx="8">
                  <c:v>97.294434507941162</c:v>
                </c:pt>
                <c:pt idx="9">
                  <c:v>96.402302298863177</c:v>
                </c:pt>
                <c:pt idx="10">
                  <c:v>96.13643093188756</c:v>
                </c:pt>
                <c:pt idx="11">
                  <c:v>95.879135400908353</c:v>
                </c:pt>
                <c:pt idx="12">
                  <c:v>95.771110661584032</c:v>
                </c:pt>
                <c:pt idx="13">
                  <c:v>95.598785373772515</c:v>
                </c:pt>
                <c:pt idx="14">
                  <c:v>94.900614759417977</c:v>
                </c:pt>
                <c:pt idx="15">
                  <c:v>93.833662686191261</c:v>
                </c:pt>
                <c:pt idx="16">
                  <c:v>93.829861467029133</c:v>
                </c:pt>
                <c:pt idx="17">
                  <c:v>93.63724891070305</c:v>
                </c:pt>
                <c:pt idx="18">
                  <c:v>93.076778463110472</c:v>
                </c:pt>
                <c:pt idx="19">
                  <c:v>92.516284379653897</c:v>
                </c:pt>
                <c:pt idx="20">
                  <c:v>92.070147409401812</c:v>
                </c:pt>
                <c:pt idx="21">
                  <c:v>91.910509011351564</c:v>
                </c:pt>
                <c:pt idx="22">
                  <c:v>89.969239147635079</c:v>
                </c:pt>
                <c:pt idx="23">
                  <c:v>89.849881527152434</c:v>
                </c:pt>
                <c:pt idx="24">
                  <c:v>89.509129595786845</c:v>
                </c:pt>
                <c:pt idx="25">
                  <c:v>88.729511664989104</c:v>
                </c:pt>
                <c:pt idx="26">
                  <c:v>88.411528325006486</c:v>
                </c:pt>
                <c:pt idx="27">
                  <c:v>88.236237273971128</c:v>
                </c:pt>
                <c:pt idx="28">
                  <c:v>88.174748564394307</c:v>
                </c:pt>
                <c:pt idx="29">
                  <c:v>87.059455792496919</c:v>
                </c:pt>
                <c:pt idx="30">
                  <c:v>86.921946501621193</c:v>
                </c:pt>
                <c:pt idx="31">
                  <c:v>82.064344685298551</c:v>
                </c:pt>
              </c:numCache>
            </c:numRef>
          </c:xVal>
          <c:yVal>
            <c:numRef>
              <c:f>'DESP ALTRES SERVEIS'!$AZ$2:$AZ$33</c:f>
              <c:numCache>
                <c:formatCode>General</c:formatCode>
                <c:ptCount val="32"/>
                <c:pt idx="0">
                  <c:v>0.91</c:v>
                </c:pt>
                <c:pt idx="1">
                  <c:v>1.4</c:v>
                </c:pt>
                <c:pt idx="2">
                  <c:v>2.2999999999999998</c:v>
                </c:pt>
                <c:pt idx="3">
                  <c:v>2.6</c:v>
                </c:pt>
                <c:pt idx="4">
                  <c:v>2.5</c:v>
                </c:pt>
                <c:pt idx="5">
                  <c:v>2.1</c:v>
                </c:pt>
                <c:pt idx="6">
                  <c:v>0.65</c:v>
                </c:pt>
                <c:pt idx="7">
                  <c:v>2.1</c:v>
                </c:pt>
                <c:pt idx="8">
                  <c:v>1.5</c:v>
                </c:pt>
                <c:pt idx="9">
                  <c:v>4.5</c:v>
                </c:pt>
                <c:pt idx="10">
                  <c:v>1.2</c:v>
                </c:pt>
                <c:pt idx="11">
                  <c:v>1.3</c:v>
                </c:pt>
                <c:pt idx="12">
                  <c:v>1.5</c:v>
                </c:pt>
                <c:pt idx="13">
                  <c:v>0.94</c:v>
                </c:pt>
                <c:pt idx="14">
                  <c:v>3.1</c:v>
                </c:pt>
                <c:pt idx="15">
                  <c:v>2.5</c:v>
                </c:pt>
                <c:pt idx="16">
                  <c:v>1.5</c:v>
                </c:pt>
                <c:pt idx="17">
                  <c:v>1.7</c:v>
                </c:pt>
                <c:pt idx="18">
                  <c:v>0.87</c:v>
                </c:pt>
                <c:pt idx="19">
                  <c:v>1.6</c:v>
                </c:pt>
                <c:pt idx="20">
                  <c:v>2.7</c:v>
                </c:pt>
                <c:pt idx="21">
                  <c:v>1.3</c:v>
                </c:pt>
                <c:pt idx="22">
                  <c:v>6.3</c:v>
                </c:pt>
                <c:pt idx="23">
                  <c:v>1.2</c:v>
                </c:pt>
                <c:pt idx="24">
                  <c:v>2.9</c:v>
                </c:pt>
                <c:pt idx="25">
                  <c:v>1.2</c:v>
                </c:pt>
                <c:pt idx="26">
                  <c:v>1.1000000000000001</c:v>
                </c:pt>
                <c:pt idx="27">
                  <c:v>0.52</c:v>
                </c:pt>
                <c:pt idx="28">
                  <c:v>2.4</c:v>
                </c:pt>
                <c:pt idx="29">
                  <c:v>2.2999999999999998</c:v>
                </c:pt>
                <c:pt idx="30">
                  <c:v>3.1</c:v>
                </c:pt>
                <c:pt idx="31">
                  <c:v>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68-4D36-8A85-7E08BA1C7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010560"/>
        <c:axId val="261012864"/>
      </c:scatterChart>
      <c:valAx>
        <c:axId val="261010560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1012864"/>
        <c:crosses val="autoZero"/>
        <c:crossBetween val="midCat"/>
      </c:valAx>
      <c:valAx>
        <c:axId val="2610128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101056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SERVEIS'!$BB$1</c:f>
              <c:strCache>
                <c:ptCount val="1"/>
                <c:pt idx="0">
                  <c:v>Verd Urbà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'DESP ALTRES SERVEIS'!$BA$2:$BA$21</c:f>
              <c:numCache>
                <c:formatCode>0.00</c:formatCode>
                <c:ptCount val="20"/>
                <c:pt idx="0">
                  <c:v>115.74655082711678</c:v>
                </c:pt>
                <c:pt idx="1">
                  <c:v>101.47413360202665</c:v>
                </c:pt>
                <c:pt idx="2">
                  <c:v>101.29267224732889</c:v>
                </c:pt>
                <c:pt idx="3">
                  <c:v>100.42707791096211</c:v>
                </c:pt>
                <c:pt idx="4">
                  <c:v>99.087985858682018</c:v>
                </c:pt>
                <c:pt idx="5">
                  <c:v>98.373977383176737</c:v>
                </c:pt>
                <c:pt idx="6">
                  <c:v>98.190930166704248</c:v>
                </c:pt>
                <c:pt idx="7">
                  <c:v>96.402302298863177</c:v>
                </c:pt>
                <c:pt idx="8">
                  <c:v>95.771110661584032</c:v>
                </c:pt>
                <c:pt idx="9">
                  <c:v>93.458608230736758</c:v>
                </c:pt>
                <c:pt idx="10">
                  <c:v>93.405406895033764</c:v>
                </c:pt>
                <c:pt idx="11">
                  <c:v>93.076778463110472</c:v>
                </c:pt>
                <c:pt idx="12">
                  <c:v>92.516284379653897</c:v>
                </c:pt>
                <c:pt idx="13">
                  <c:v>91.910509011351564</c:v>
                </c:pt>
                <c:pt idx="14">
                  <c:v>91.863307926310213</c:v>
                </c:pt>
                <c:pt idx="15">
                  <c:v>91.352441285208528</c:v>
                </c:pt>
                <c:pt idx="16">
                  <c:v>90.651368229571858</c:v>
                </c:pt>
                <c:pt idx="17">
                  <c:v>88.915849655264168</c:v>
                </c:pt>
                <c:pt idx="18">
                  <c:v>88.236237273971128</c:v>
                </c:pt>
                <c:pt idx="19">
                  <c:v>85.717983863429055</c:v>
                </c:pt>
              </c:numCache>
            </c:numRef>
          </c:xVal>
          <c:yVal>
            <c:numRef>
              <c:f>'DESP ALTRES SERVEIS'!$BB$2:$BB$21</c:f>
              <c:numCache>
                <c:formatCode>General</c:formatCode>
                <c:ptCount val="20"/>
                <c:pt idx="0">
                  <c:v>3.5</c:v>
                </c:pt>
                <c:pt idx="1">
                  <c:v>4</c:v>
                </c:pt>
                <c:pt idx="2">
                  <c:v>3</c:v>
                </c:pt>
                <c:pt idx="3">
                  <c:v>1.7</c:v>
                </c:pt>
                <c:pt idx="4">
                  <c:v>1.4</c:v>
                </c:pt>
                <c:pt idx="5">
                  <c:v>0.77</c:v>
                </c:pt>
                <c:pt idx="6">
                  <c:v>2.9</c:v>
                </c:pt>
                <c:pt idx="7">
                  <c:v>2.7</c:v>
                </c:pt>
                <c:pt idx="8">
                  <c:v>2.8</c:v>
                </c:pt>
                <c:pt idx="9">
                  <c:v>2.4</c:v>
                </c:pt>
                <c:pt idx="10">
                  <c:v>2.9</c:v>
                </c:pt>
                <c:pt idx="11">
                  <c:v>2</c:v>
                </c:pt>
                <c:pt idx="12">
                  <c:v>2.4</c:v>
                </c:pt>
                <c:pt idx="13">
                  <c:v>3.9</c:v>
                </c:pt>
                <c:pt idx="14">
                  <c:v>2</c:v>
                </c:pt>
                <c:pt idx="15">
                  <c:v>3.1</c:v>
                </c:pt>
                <c:pt idx="16">
                  <c:v>3</c:v>
                </c:pt>
                <c:pt idx="17">
                  <c:v>3.8</c:v>
                </c:pt>
                <c:pt idx="18">
                  <c:v>3.8</c:v>
                </c:pt>
                <c:pt idx="19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CE-47B0-B5B8-0E8A0EAAB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024768"/>
        <c:axId val="261101056"/>
      </c:scatterChart>
      <c:valAx>
        <c:axId val="261024768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1101056"/>
        <c:crosses val="autoZero"/>
        <c:crossBetween val="midCat"/>
      </c:valAx>
      <c:valAx>
        <c:axId val="2611010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1024768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6887754992381"/>
          <c:y val="4.1523865072421499E-2"/>
          <c:w val="0.69757812315291057"/>
          <c:h val="0.750908347511837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'DESP ALTRES SERVEIS'!$BD$1</c:f>
              <c:strCache>
                <c:ptCount val="1"/>
                <c:pt idx="0">
                  <c:v>Museus 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1">
                  <a:alpha val="64000"/>
                </a:schemeClr>
              </a:solidFill>
            </c:spPr>
          </c:marker>
          <c:trendline>
            <c:spPr>
              <a:ln w="19050">
                <a:solidFill>
                  <a:schemeClr val="accent3">
                    <a:lumMod val="75000"/>
                  </a:schemeClr>
                </a:solidFill>
              </a:ln>
            </c:spPr>
            <c:trendlineType val="linear"/>
            <c:dispRSqr val="0"/>
            <c:dispEq val="0"/>
          </c:trendline>
          <c:xVal>
            <c:numRef>
              <c:f>'DESP ALTRES SERVEIS'!$BC$2:$BC$24</c:f>
              <c:numCache>
                <c:formatCode>0.00</c:formatCode>
                <c:ptCount val="23"/>
                <c:pt idx="0">
                  <c:v>115.74655082711678</c:v>
                </c:pt>
                <c:pt idx="1">
                  <c:v>110.44837712665486</c:v>
                </c:pt>
                <c:pt idx="2">
                  <c:v>101.12001422446512</c:v>
                </c:pt>
                <c:pt idx="3">
                  <c:v>100.69938901154399</c:v>
                </c:pt>
                <c:pt idx="4">
                  <c:v>100.5532991784585</c:v>
                </c:pt>
                <c:pt idx="5">
                  <c:v>100.42707791096211</c:v>
                </c:pt>
                <c:pt idx="6">
                  <c:v>98.190930166704248</c:v>
                </c:pt>
                <c:pt idx="7">
                  <c:v>97.685069963625637</c:v>
                </c:pt>
                <c:pt idx="8">
                  <c:v>97.003849634946334</c:v>
                </c:pt>
                <c:pt idx="9">
                  <c:v>96.402302298863177</c:v>
                </c:pt>
                <c:pt idx="10">
                  <c:v>96.13643093188756</c:v>
                </c:pt>
                <c:pt idx="11">
                  <c:v>93.405406895033764</c:v>
                </c:pt>
                <c:pt idx="12">
                  <c:v>91.910509011351564</c:v>
                </c:pt>
                <c:pt idx="13">
                  <c:v>91.378272924888506</c:v>
                </c:pt>
                <c:pt idx="14">
                  <c:v>91.352441285208528</c:v>
                </c:pt>
                <c:pt idx="15">
                  <c:v>90.651368229571858</c:v>
                </c:pt>
                <c:pt idx="16">
                  <c:v>89.969239147635079</c:v>
                </c:pt>
                <c:pt idx="17">
                  <c:v>88.729511664989104</c:v>
                </c:pt>
                <c:pt idx="18">
                  <c:v>88.350201947395888</c:v>
                </c:pt>
                <c:pt idx="19">
                  <c:v>86.338644102062148</c:v>
                </c:pt>
                <c:pt idx="20">
                  <c:v>85.717983863429055</c:v>
                </c:pt>
                <c:pt idx="21">
                  <c:v>82.839228120537101</c:v>
                </c:pt>
                <c:pt idx="22">
                  <c:v>82.064344685298551</c:v>
                </c:pt>
              </c:numCache>
            </c:numRef>
          </c:xVal>
          <c:yVal>
            <c:numRef>
              <c:f>'DESP ALTRES SERVEIS'!$BD$2:$BD$24</c:f>
              <c:numCache>
                <c:formatCode>General</c:formatCode>
                <c:ptCount val="23"/>
                <c:pt idx="0">
                  <c:v>0.81</c:v>
                </c:pt>
                <c:pt idx="1">
                  <c:v>8.0399999999999991</c:v>
                </c:pt>
                <c:pt idx="2">
                  <c:v>6.6</c:v>
                </c:pt>
                <c:pt idx="3">
                  <c:v>1.1000000000000001</c:v>
                </c:pt>
                <c:pt idx="4">
                  <c:v>0.48</c:v>
                </c:pt>
                <c:pt idx="5">
                  <c:v>2.59</c:v>
                </c:pt>
                <c:pt idx="6">
                  <c:v>1.54</c:v>
                </c:pt>
                <c:pt idx="7">
                  <c:v>0.74</c:v>
                </c:pt>
                <c:pt idx="8">
                  <c:v>0.98</c:v>
                </c:pt>
                <c:pt idx="9">
                  <c:v>2.17</c:v>
                </c:pt>
                <c:pt idx="10">
                  <c:v>0.74</c:v>
                </c:pt>
                <c:pt idx="11">
                  <c:v>1.03</c:v>
                </c:pt>
                <c:pt idx="12">
                  <c:v>0.9</c:v>
                </c:pt>
                <c:pt idx="13">
                  <c:v>1.18</c:v>
                </c:pt>
                <c:pt idx="14">
                  <c:v>0.73</c:v>
                </c:pt>
                <c:pt idx="15">
                  <c:v>1.41</c:v>
                </c:pt>
                <c:pt idx="16">
                  <c:v>3.25</c:v>
                </c:pt>
                <c:pt idx="17">
                  <c:v>0.46</c:v>
                </c:pt>
                <c:pt idx="18">
                  <c:v>0.87</c:v>
                </c:pt>
                <c:pt idx="19">
                  <c:v>0.64</c:v>
                </c:pt>
                <c:pt idx="20">
                  <c:v>0.41</c:v>
                </c:pt>
                <c:pt idx="21">
                  <c:v>0.51</c:v>
                </c:pt>
                <c:pt idx="22">
                  <c:v>0.32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99-4537-A4A5-28BEE7008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123072"/>
        <c:axId val="261129344"/>
      </c:scatterChart>
      <c:valAx>
        <c:axId val="261123072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Índex de Vulnerabilitat Social</a:t>
                </a:r>
              </a:p>
            </c:rich>
          </c:tx>
          <c:layout>
            <c:manualLayout>
              <c:xMode val="edge"/>
              <c:yMode val="edge"/>
              <c:x val="0.16555235174287278"/>
              <c:y val="0.8961216378226014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1129344"/>
        <c:crosses val="autoZero"/>
        <c:crossBetween val="midCat"/>
      </c:valAx>
      <c:valAx>
        <c:axId val="2611293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a-ES"/>
                  <a:t>% despesa s. pressupost</a:t>
                </a:r>
              </a:p>
            </c:rich>
          </c:tx>
          <c:layout>
            <c:manualLayout>
              <c:xMode val="edge"/>
              <c:yMode val="edge"/>
              <c:x val="2.2809875789613957E-3"/>
              <c:y val="9.70011608956126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1123072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dispersió!$U$3:$U$318</c:f>
              <c:numCache>
                <c:formatCode>0.00</c:formatCode>
                <c:ptCount val="316"/>
                <c:pt idx="0">
                  <c:v>1502.2893749615525</c:v>
                </c:pt>
                <c:pt idx="1">
                  <c:v>3077.5644685447187</c:v>
                </c:pt>
                <c:pt idx="2">
                  <c:v>389.105112401479</c:v>
                </c:pt>
                <c:pt idx="3">
                  <c:v>526.10538839746675</c:v>
                </c:pt>
                <c:pt idx="4">
                  <c:v>2323.3787094547088</c:v>
                </c:pt>
                <c:pt idx="5">
                  <c:v>1848.9715384142185</c:v>
                </c:pt>
                <c:pt idx="6">
                  <c:v>324.28471617041504</c:v>
                </c:pt>
                <c:pt idx="7">
                  <c:v>1070.4572064503368</c:v>
                </c:pt>
                <c:pt idx="8">
                  <c:v>3078</c:v>
                </c:pt>
                <c:pt idx="9">
                  <c:v>1544.8643774908273</c:v>
                </c:pt>
                <c:pt idx="10">
                  <c:v>1131.2786386350151</c:v>
                </c:pt>
                <c:pt idx="11">
                  <c:v>3078</c:v>
                </c:pt>
                <c:pt idx="12">
                  <c:v>3053.2358956708476</c:v>
                </c:pt>
                <c:pt idx="13">
                  <c:v>3078</c:v>
                </c:pt>
                <c:pt idx="14">
                  <c:v>460.45401895106403</c:v>
                </c:pt>
                <c:pt idx="15">
                  <c:v>1921.9572570358321</c:v>
                </c:pt>
                <c:pt idx="16">
                  <c:v>649.57289573236346</c:v>
                </c:pt>
                <c:pt idx="17">
                  <c:v>3078</c:v>
                </c:pt>
                <c:pt idx="18">
                  <c:v>275.8921897299914</c:v>
                </c:pt>
                <c:pt idx="19">
                  <c:v>3078</c:v>
                </c:pt>
                <c:pt idx="20">
                  <c:v>101.60252810997132</c:v>
                </c:pt>
                <c:pt idx="21">
                  <c:v>149.22753411776105</c:v>
                </c:pt>
                <c:pt idx="22">
                  <c:v>458.83688440121256</c:v>
                </c:pt>
                <c:pt idx="23">
                  <c:v>835.28100200291442</c:v>
                </c:pt>
                <c:pt idx="24">
                  <c:v>225.59222119407926</c:v>
                </c:pt>
                <c:pt idx="25">
                  <c:v>360.64213026838729</c:v>
                </c:pt>
                <c:pt idx="26">
                  <c:v>286.4689455898345</c:v>
                </c:pt>
                <c:pt idx="27">
                  <c:v>298.11215442725103</c:v>
                </c:pt>
                <c:pt idx="28">
                  <c:v>1743.5477226274427</c:v>
                </c:pt>
                <c:pt idx="29">
                  <c:v>221.53598458947201</c:v>
                </c:pt>
                <c:pt idx="30">
                  <c:v>163.86910064414568</c:v>
                </c:pt>
                <c:pt idx="31">
                  <c:v>311.28097087337892</c:v>
                </c:pt>
                <c:pt idx="32">
                  <c:v>139.7860668825592</c:v>
                </c:pt>
                <c:pt idx="33">
                  <c:v>130.49073066101087</c:v>
                </c:pt>
                <c:pt idx="34">
                  <c:v>665.5602436209075</c:v>
                </c:pt>
                <c:pt idx="35">
                  <c:v>344.07553064475121</c:v>
                </c:pt>
                <c:pt idx="36">
                  <c:v>246.56072893327254</c:v>
                </c:pt>
                <c:pt idx="37">
                  <c:v>130.78194565762811</c:v>
                </c:pt>
                <c:pt idx="38">
                  <c:v>299.39720855299237</c:v>
                </c:pt>
                <c:pt idx="39">
                  <c:v>648.35646708867</c:v>
                </c:pt>
                <c:pt idx="40">
                  <c:v>216.48743710340318</c:v>
                </c:pt>
                <c:pt idx="41">
                  <c:v>255.45001517564859</c:v>
                </c:pt>
                <c:pt idx="42">
                  <c:v>189.55823556024765</c:v>
                </c:pt>
                <c:pt idx="43">
                  <c:v>388.9398367705424</c:v>
                </c:pt>
                <c:pt idx="44">
                  <c:v>279.7785880495199</c:v>
                </c:pt>
                <c:pt idx="45">
                  <c:v>389.25716598194072</c:v>
                </c:pt>
                <c:pt idx="46">
                  <c:v>229.60090649716031</c:v>
                </c:pt>
                <c:pt idx="47">
                  <c:v>358.88726964274565</c:v>
                </c:pt>
                <c:pt idx="48">
                  <c:v>454.13336031226419</c:v>
                </c:pt>
                <c:pt idx="49">
                  <c:v>235.52770085633293</c:v>
                </c:pt>
                <c:pt idx="50">
                  <c:v>374.38970478124162</c:v>
                </c:pt>
                <c:pt idx="51">
                  <c:v>1119.1143521980796</c:v>
                </c:pt>
                <c:pt idx="52">
                  <c:v>902.59005362062487</c:v>
                </c:pt>
                <c:pt idx="53">
                  <c:v>225.10613582197396</c:v>
                </c:pt>
                <c:pt idx="54">
                  <c:v>243.28572873871295</c:v>
                </c:pt>
                <c:pt idx="55">
                  <c:v>293.15930313014911</c:v>
                </c:pt>
                <c:pt idx="56">
                  <c:v>174.2494537654548</c:v>
                </c:pt>
                <c:pt idx="57">
                  <c:v>262.43895065577891</c:v>
                </c:pt>
                <c:pt idx="58">
                  <c:v>612.26908399242757</c:v>
                </c:pt>
                <c:pt idx="59">
                  <c:v>125.43203074126946</c:v>
                </c:pt>
                <c:pt idx="60">
                  <c:v>234.44761437437688</c:v>
                </c:pt>
                <c:pt idx="61">
                  <c:v>284.34019546337078</c:v>
                </c:pt>
                <c:pt idx="62">
                  <c:v>492.65360069589372</c:v>
                </c:pt>
                <c:pt idx="63">
                  <c:v>434.26502579860255</c:v>
                </c:pt>
                <c:pt idx="64">
                  <c:v>496.05960089823571</c:v>
                </c:pt>
                <c:pt idx="65">
                  <c:v>184.29727122261406</c:v>
                </c:pt>
                <c:pt idx="66">
                  <c:v>361.15346973108939</c:v>
                </c:pt>
                <c:pt idx="67">
                  <c:v>89.752708034687345</c:v>
                </c:pt>
                <c:pt idx="68">
                  <c:v>376.14808059844694</c:v>
                </c:pt>
                <c:pt idx="69">
                  <c:v>214.77780605550342</c:v>
                </c:pt>
                <c:pt idx="70">
                  <c:v>541.31074644363628</c:v>
                </c:pt>
                <c:pt idx="71">
                  <c:v>511.83574469259992</c:v>
                </c:pt>
                <c:pt idx="72">
                  <c:v>954.89648529944816</c:v>
                </c:pt>
                <c:pt idx="73">
                  <c:v>176.91360274300581</c:v>
                </c:pt>
                <c:pt idx="74">
                  <c:v>225.82128892568389</c:v>
                </c:pt>
                <c:pt idx="75">
                  <c:v>351.98454472004812</c:v>
                </c:pt>
                <c:pt idx="76">
                  <c:v>138.87227991281941</c:v>
                </c:pt>
                <c:pt idx="77">
                  <c:v>271.42274643162483</c:v>
                </c:pt>
                <c:pt idx="78">
                  <c:v>237.9000141330468</c:v>
                </c:pt>
                <c:pt idx="79">
                  <c:v>299.42858921687747</c:v>
                </c:pt>
                <c:pt idx="80">
                  <c:v>461.78385492668912</c:v>
                </c:pt>
                <c:pt idx="81">
                  <c:v>206.20955276835704</c:v>
                </c:pt>
                <c:pt idx="82">
                  <c:v>458.18812245790934</c:v>
                </c:pt>
                <c:pt idx="83">
                  <c:v>225.27626570221082</c:v>
                </c:pt>
                <c:pt idx="84">
                  <c:v>216.25398110107818</c:v>
                </c:pt>
                <c:pt idx="85">
                  <c:v>172.70752514107591</c:v>
                </c:pt>
                <c:pt idx="86">
                  <c:v>851.50005058549527</c:v>
                </c:pt>
                <c:pt idx="87">
                  <c:v>149.73431962352498</c:v>
                </c:pt>
                <c:pt idx="88">
                  <c:v>353.25087812861119</c:v>
                </c:pt>
                <c:pt idx="89">
                  <c:v>193.1749890142296</c:v>
                </c:pt>
                <c:pt idx="90">
                  <c:v>227.7273891664716</c:v>
                </c:pt>
                <c:pt idx="91">
                  <c:v>552.02690354284152</c:v>
                </c:pt>
                <c:pt idx="92">
                  <c:v>144.89234731737056</c:v>
                </c:pt>
                <c:pt idx="93">
                  <c:v>280.79227858593123</c:v>
                </c:pt>
                <c:pt idx="94">
                  <c:v>273.03121041653208</c:v>
                </c:pt>
                <c:pt idx="95">
                  <c:v>270.77972930992809</c:v>
                </c:pt>
                <c:pt idx="96">
                  <c:v>266.60061107617292</c:v>
                </c:pt>
                <c:pt idx="97">
                  <c:v>329.54157801880206</c:v>
                </c:pt>
                <c:pt idx="98">
                  <c:v>215.65714152452443</c:v>
                </c:pt>
                <c:pt idx="99">
                  <c:v>200.72205236068299</c:v>
                </c:pt>
                <c:pt idx="100">
                  <c:v>266.82587563981991</c:v>
                </c:pt>
                <c:pt idx="101">
                  <c:v>319.82090480089164</c:v>
                </c:pt>
                <c:pt idx="102">
                  <c:v>202.00296627001916</c:v>
                </c:pt>
                <c:pt idx="103">
                  <c:v>195.76898484443308</c:v>
                </c:pt>
                <c:pt idx="104">
                  <c:v>407.75184638095516</c:v>
                </c:pt>
                <c:pt idx="105">
                  <c:v>77.139145457405263</c:v>
                </c:pt>
                <c:pt idx="106">
                  <c:v>224.29454685247669</c:v>
                </c:pt>
                <c:pt idx="107">
                  <c:v>167.33259768179121</c:v>
                </c:pt>
                <c:pt idx="108">
                  <c:v>222.82761064023026</c:v>
                </c:pt>
                <c:pt idx="109">
                  <c:v>138.19466247445465</c:v>
                </c:pt>
                <c:pt idx="110">
                  <c:v>130.92474380275738</c:v>
                </c:pt>
                <c:pt idx="111">
                  <c:v>188.67277509158052</c:v>
                </c:pt>
                <c:pt idx="112">
                  <c:v>205.87288137805373</c:v>
                </c:pt>
                <c:pt idx="113">
                  <c:v>656.87146759452503</c:v>
                </c:pt>
                <c:pt idx="114">
                  <c:v>114.66045053463525</c:v>
                </c:pt>
                <c:pt idx="115">
                  <c:v>819.06195342033357</c:v>
                </c:pt>
                <c:pt idx="116">
                  <c:v>360.06287853329513</c:v>
                </c:pt>
                <c:pt idx="117">
                  <c:v>170.49007709267619</c:v>
                </c:pt>
                <c:pt idx="118">
                  <c:v>416.0185961431992</c:v>
                </c:pt>
                <c:pt idx="119">
                  <c:v>532.79574593778148</c:v>
                </c:pt>
                <c:pt idx="120">
                  <c:v>289.80409884919209</c:v>
                </c:pt>
                <c:pt idx="121">
                  <c:v>100.22168962739012</c:v>
                </c:pt>
                <c:pt idx="122">
                  <c:v>213.77035352624978</c:v>
                </c:pt>
                <c:pt idx="123">
                  <c:v>160.54562948370727</c:v>
                </c:pt>
                <c:pt idx="124">
                  <c:v>78.253419942668984</c:v>
                </c:pt>
                <c:pt idx="125">
                  <c:v>254.05860632844278</c:v>
                </c:pt>
                <c:pt idx="126">
                  <c:v>387.43252301640041</c:v>
                </c:pt>
                <c:pt idx="127">
                  <c:v>246.51868440742052</c:v>
                </c:pt>
                <c:pt idx="128">
                  <c:v>200.71072620943818</c:v>
                </c:pt>
                <c:pt idx="129">
                  <c:v>221.91749105967114</c:v>
                </c:pt>
                <c:pt idx="130">
                  <c:v>355.39442265749824</c:v>
                </c:pt>
                <c:pt idx="131">
                  <c:v>538.70411363572157</c:v>
                </c:pt>
                <c:pt idx="132">
                  <c:v>1084.6488739600952</c:v>
                </c:pt>
                <c:pt idx="133">
                  <c:v>138.87240572640414</c:v>
                </c:pt>
                <c:pt idx="134">
                  <c:v>513.94110196053111</c:v>
                </c:pt>
                <c:pt idx="135">
                  <c:v>469.84556362663932</c:v>
                </c:pt>
                <c:pt idx="136">
                  <c:v>256.90668575880267</c:v>
                </c:pt>
                <c:pt idx="137">
                  <c:v>326.56430511465697</c:v>
                </c:pt>
                <c:pt idx="138">
                  <c:v>410.00800755083094</c:v>
                </c:pt>
                <c:pt idx="139">
                  <c:v>205.26226384974854</c:v>
                </c:pt>
                <c:pt idx="140">
                  <c:v>179.13713110002965</c:v>
                </c:pt>
                <c:pt idx="141">
                  <c:v>669.03575403146056</c:v>
                </c:pt>
                <c:pt idx="142">
                  <c:v>565.63931931750756</c:v>
                </c:pt>
                <c:pt idx="143">
                  <c:v>170.70820764853985</c:v>
                </c:pt>
                <c:pt idx="144">
                  <c:v>185.30390916076419</c:v>
                </c:pt>
                <c:pt idx="145">
                  <c:v>214.46363214373483</c:v>
                </c:pt>
                <c:pt idx="146">
                  <c:v>145.42308473667921</c:v>
                </c:pt>
                <c:pt idx="147">
                  <c:v>182.40151314016666</c:v>
                </c:pt>
                <c:pt idx="148">
                  <c:v>242.58562592219866</c:v>
                </c:pt>
                <c:pt idx="149">
                  <c:v>714.88575675529501</c:v>
                </c:pt>
                <c:pt idx="150">
                  <c:v>188.51432708391508</c:v>
                </c:pt>
                <c:pt idx="151">
                  <c:v>228.68858501439016</c:v>
                </c:pt>
                <c:pt idx="152">
                  <c:v>189.95001128445662</c:v>
                </c:pt>
                <c:pt idx="153">
                  <c:v>845.4179073670274</c:v>
                </c:pt>
                <c:pt idx="154">
                  <c:v>223.51876327869252</c:v>
                </c:pt>
                <c:pt idx="155">
                  <c:v>124.25482771471076</c:v>
                </c:pt>
                <c:pt idx="156">
                  <c:v>374.02646567236087</c:v>
                </c:pt>
                <c:pt idx="157">
                  <c:v>231.58929947242865</c:v>
                </c:pt>
                <c:pt idx="158">
                  <c:v>313.83859007293972</c:v>
                </c:pt>
                <c:pt idx="159">
                  <c:v>592.30717804463575</c:v>
                </c:pt>
                <c:pt idx="160">
                  <c:v>312.2166852146816</c:v>
                </c:pt>
                <c:pt idx="161">
                  <c:v>150.77072568046245</c:v>
                </c:pt>
                <c:pt idx="162">
                  <c:v>229.06773160463234</c:v>
                </c:pt>
                <c:pt idx="163">
                  <c:v>166.65072418601838</c:v>
                </c:pt>
                <c:pt idx="164">
                  <c:v>82.969156892565039</c:v>
                </c:pt>
                <c:pt idx="165">
                  <c:v>607.34544424414412</c:v>
                </c:pt>
                <c:pt idx="166">
                  <c:v>332.42058625074134</c:v>
                </c:pt>
                <c:pt idx="167">
                  <c:v>559.55717609903979</c:v>
                </c:pt>
                <c:pt idx="168">
                  <c:v>88.009699670997932</c:v>
                </c:pt>
                <c:pt idx="169">
                  <c:v>199.41453175304341</c:v>
                </c:pt>
                <c:pt idx="170">
                  <c:v>207.26775148099958</c:v>
                </c:pt>
                <c:pt idx="171">
                  <c:v>269.08381272577105</c:v>
                </c:pt>
                <c:pt idx="172">
                  <c:v>486.57145747742589</c:v>
                </c:pt>
                <c:pt idx="173">
                  <c:v>283.23061528162327</c:v>
                </c:pt>
                <c:pt idx="174">
                  <c:v>213.34420655179849</c:v>
                </c:pt>
                <c:pt idx="175">
                  <c:v>252.13248251102979</c:v>
                </c:pt>
                <c:pt idx="176">
                  <c:v>287.38126707260466</c:v>
                </c:pt>
                <c:pt idx="177">
                  <c:v>135.70693446893711</c:v>
                </c:pt>
                <c:pt idx="178">
                  <c:v>320.32620950597203</c:v>
                </c:pt>
                <c:pt idx="179">
                  <c:v>136.17554298122542</c:v>
                </c:pt>
                <c:pt idx="180">
                  <c:v>320.84205202745949</c:v>
                </c:pt>
                <c:pt idx="181">
                  <c:v>333.96495490496051</c:v>
                </c:pt>
                <c:pt idx="182">
                  <c:v>120.3317061097796</c:v>
                </c:pt>
                <c:pt idx="183">
                  <c:v>212.4277962332512</c:v>
                </c:pt>
                <c:pt idx="184">
                  <c:v>284.34019546337078</c:v>
                </c:pt>
                <c:pt idx="185">
                  <c:v>194.53204103512164</c:v>
                </c:pt>
                <c:pt idx="186">
                  <c:v>521.32656158295629</c:v>
                </c:pt>
                <c:pt idx="187">
                  <c:v>112.51964954165474</c:v>
                </c:pt>
                <c:pt idx="188">
                  <c:v>224.14486625706419</c:v>
                </c:pt>
                <c:pt idx="189">
                  <c:v>171.08480279044974</c:v>
                </c:pt>
                <c:pt idx="190">
                  <c:v>321.13716193510106</c:v>
                </c:pt>
                <c:pt idx="191">
                  <c:v>119.63416221499361</c:v>
                </c:pt>
                <c:pt idx="192">
                  <c:v>77.047004921958447</c:v>
                </c:pt>
                <c:pt idx="193">
                  <c:v>190.90081779255459</c:v>
                </c:pt>
                <c:pt idx="194">
                  <c:v>115.69709207506953</c:v>
                </c:pt>
                <c:pt idx="195">
                  <c:v>154.45640247392981</c:v>
                </c:pt>
                <c:pt idx="196">
                  <c:v>129.80035907208355</c:v>
                </c:pt>
                <c:pt idx="197">
                  <c:v>136.11033803521445</c:v>
                </c:pt>
                <c:pt idx="198">
                  <c:v>276.30307763896684</c:v>
                </c:pt>
                <c:pt idx="199">
                  <c:v>182.03597660907218</c:v>
                </c:pt>
                <c:pt idx="200">
                  <c:v>91.268176050524701</c:v>
                </c:pt>
                <c:pt idx="201">
                  <c:v>109.45065074151935</c:v>
                </c:pt>
                <c:pt idx="202">
                  <c:v>504.8178871328293</c:v>
                </c:pt>
                <c:pt idx="203">
                  <c:v>124.0757216567436</c:v>
                </c:pt>
                <c:pt idx="204">
                  <c:v>133.30639115880248</c:v>
                </c:pt>
                <c:pt idx="205">
                  <c:v>269.11606537023061</c:v>
                </c:pt>
                <c:pt idx="206">
                  <c:v>173.05516901093489</c:v>
                </c:pt>
                <c:pt idx="207">
                  <c:v>77.793521031002314</c:v>
                </c:pt>
                <c:pt idx="208">
                  <c:v>138.72328729375835</c:v>
                </c:pt>
                <c:pt idx="209">
                  <c:v>272.4800161873585</c:v>
                </c:pt>
                <c:pt idx="210">
                  <c:v>251.03957214003449</c:v>
                </c:pt>
                <c:pt idx="211">
                  <c:v>520.68738725457877</c:v>
                </c:pt>
                <c:pt idx="212">
                  <c:v>137.49152602517168</c:v>
                </c:pt>
                <c:pt idx="213">
                  <c:v>250.7194593390625</c:v>
                </c:pt>
                <c:pt idx="214">
                  <c:v>177.66834132800273</c:v>
                </c:pt>
                <c:pt idx="215">
                  <c:v>99.828381126787605</c:v>
                </c:pt>
                <c:pt idx="216">
                  <c:v>160.07730265195966</c:v>
                </c:pt>
                <c:pt idx="217">
                  <c:v>375.06549847218241</c:v>
                </c:pt>
                <c:pt idx="218">
                  <c:v>284.97605589075602</c:v>
                </c:pt>
                <c:pt idx="219">
                  <c:v>255.74913697327815</c:v>
                </c:pt>
                <c:pt idx="220">
                  <c:v>67.229447930644938</c:v>
                </c:pt>
                <c:pt idx="221">
                  <c:v>252.16425964383265</c:v>
                </c:pt>
                <c:pt idx="222">
                  <c:v>228.08037069254337</c:v>
                </c:pt>
                <c:pt idx="223">
                  <c:v>159.50634750404348</c:v>
                </c:pt>
                <c:pt idx="224">
                  <c:v>774.64387718849275</c:v>
                </c:pt>
                <c:pt idx="225">
                  <c:v>156.19895181729936</c:v>
                </c:pt>
                <c:pt idx="226">
                  <c:v>380.46616906113002</c:v>
                </c:pt>
                <c:pt idx="227">
                  <c:v>147.90611500655749</c:v>
                </c:pt>
                <c:pt idx="228">
                  <c:v>193.31858291314654</c:v>
                </c:pt>
                <c:pt idx="229">
                  <c:v>145.92096302564713</c:v>
                </c:pt>
                <c:pt idx="230">
                  <c:v>200.998827730313</c:v>
                </c:pt>
                <c:pt idx="231">
                  <c:v>131.21558065754718</c:v>
                </c:pt>
                <c:pt idx="232">
                  <c:v>151.63155419755699</c:v>
                </c:pt>
                <c:pt idx="233">
                  <c:v>297.71249651187958</c:v>
                </c:pt>
                <c:pt idx="234">
                  <c:v>172.20067987287027</c:v>
                </c:pt>
                <c:pt idx="235">
                  <c:v>94.440029721356922</c:v>
                </c:pt>
                <c:pt idx="236">
                  <c:v>464.98965896028199</c:v>
                </c:pt>
                <c:pt idx="237">
                  <c:v>280.54653542558907</c:v>
                </c:pt>
                <c:pt idx="238">
                  <c:v>135.11249414089329</c:v>
                </c:pt>
                <c:pt idx="239">
                  <c:v>94.25470815834143</c:v>
                </c:pt>
                <c:pt idx="240">
                  <c:v>216.15674459878451</c:v>
                </c:pt>
                <c:pt idx="241">
                  <c:v>296.40311284666529</c:v>
                </c:pt>
                <c:pt idx="242">
                  <c:v>194.76984567217346</c:v>
                </c:pt>
                <c:pt idx="243">
                  <c:v>68.376811962276093</c:v>
                </c:pt>
                <c:pt idx="244">
                  <c:v>212.40715547572245</c:v>
                </c:pt>
                <c:pt idx="245">
                  <c:v>210.29470946278141</c:v>
                </c:pt>
                <c:pt idx="246">
                  <c:v>275.77717803737005</c:v>
                </c:pt>
                <c:pt idx="247">
                  <c:v>356.52293450277125</c:v>
                </c:pt>
                <c:pt idx="248">
                  <c:v>53.171308390955602</c:v>
                </c:pt>
                <c:pt idx="249">
                  <c:v>216.66003739606407</c:v>
                </c:pt>
                <c:pt idx="250">
                  <c:v>459.47827404970565</c:v>
                </c:pt>
                <c:pt idx="251">
                  <c:v>111.3442660362453</c:v>
                </c:pt>
                <c:pt idx="252">
                  <c:v>213.5508063373147</c:v>
                </c:pt>
                <c:pt idx="253">
                  <c:v>117.63056046607402</c:v>
                </c:pt>
                <c:pt idx="254">
                  <c:v>79.730844276218008</c:v>
                </c:pt>
                <c:pt idx="255">
                  <c:v>110.67275483263218</c:v>
                </c:pt>
                <c:pt idx="256">
                  <c:v>143.51855643907203</c:v>
                </c:pt>
                <c:pt idx="257">
                  <c:v>143.11475541677515</c:v>
                </c:pt>
                <c:pt idx="258">
                  <c:v>154.79761716956247</c:v>
                </c:pt>
                <c:pt idx="259">
                  <c:v>147.76616802900514</c:v>
                </c:pt>
                <c:pt idx="260">
                  <c:v>280.4335880884318</c:v>
                </c:pt>
                <c:pt idx="261">
                  <c:v>196.45322595651069</c:v>
                </c:pt>
                <c:pt idx="262">
                  <c:v>114.93874317065574</c:v>
                </c:pt>
                <c:pt idx="263">
                  <c:v>107.48775802376632</c:v>
                </c:pt>
                <c:pt idx="264">
                  <c:v>88.087949769281494</c:v>
                </c:pt>
                <c:pt idx="265">
                  <c:v>208.18307359212719</c:v>
                </c:pt>
                <c:pt idx="266">
                  <c:v>199.76255939591277</c:v>
                </c:pt>
                <c:pt idx="267">
                  <c:v>341.14306873584707</c:v>
                </c:pt>
                <c:pt idx="268">
                  <c:v>104.29559360459778</c:v>
                </c:pt>
                <c:pt idx="269">
                  <c:v>95.860311130127556</c:v>
                </c:pt>
                <c:pt idx="270">
                  <c:v>479.08574274700396</c:v>
                </c:pt>
                <c:pt idx="271">
                  <c:v>149.44208680005977</c:v>
                </c:pt>
                <c:pt idx="272">
                  <c:v>168.70127532824469</c:v>
                </c:pt>
                <c:pt idx="273">
                  <c:v>117.19968269289144</c:v>
                </c:pt>
                <c:pt idx="274">
                  <c:v>135.78508356026538</c:v>
                </c:pt>
                <c:pt idx="275">
                  <c:v>373.35002217979411</c:v>
                </c:pt>
                <c:pt idx="276">
                  <c:v>151.99975618542595</c:v>
                </c:pt>
                <c:pt idx="277">
                  <c:v>129.97403160751497</c:v>
                </c:pt>
                <c:pt idx="278">
                  <c:v>233.11196190054855</c:v>
                </c:pt>
                <c:pt idx="279">
                  <c:v>66.273933476464563</c:v>
                </c:pt>
                <c:pt idx="280">
                  <c:v>157.10189979822522</c:v>
                </c:pt>
                <c:pt idx="281">
                  <c:v>132.90642952188179</c:v>
                </c:pt>
                <c:pt idx="282">
                  <c:v>159.07143802146615</c:v>
                </c:pt>
                <c:pt idx="283">
                  <c:v>109.86693311217881</c:v>
                </c:pt>
                <c:pt idx="284">
                  <c:v>119.64210205017561</c:v>
                </c:pt>
                <c:pt idx="285">
                  <c:v>66.057881608464342</c:v>
                </c:pt>
                <c:pt idx="286">
                  <c:v>303.56652597063845</c:v>
                </c:pt>
                <c:pt idx="287">
                  <c:v>119.7769754379643</c:v>
                </c:pt>
                <c:pt idx="288">
                  <c:v>56.684863434340187</c:v>
                </c:pt>
                <c:pt idx="289">
                  <c:v>110.11326178835134</c:v>
                </c:pt>
                <c:pt idx="290">
                  <c:v>223.36670969823086</c:v>
                </c:pt>
                <c:pt idx="291">
                  <c:v>138.70395620902019</c:v>
                </c:pt>
                <c:pt idx="292">
                  <c:v>109.41785770062246</c:v>
                </c:pt>
                <c:pt idx="293">
                  <c:v>164.72346069703886</c:v>
                </c:pt>
                <c:pt idx="294">
                  <c:v>73.09952260000874</c:v>
                </c:pt>
                <c:pt idx="295">
                  <c:v>104.42562816434</c:v>
                </c:pt>
                <c:pt idx="296">
                  <c:v>131.95027768010692</c:v>
                </c:pt>
                <c:pt idx="297">
                  <c:v>165.99950481111171</c:v>
                </c:pt>
                <c:pt idx="298">
                  <c:v>345.56176864926397</c:v>
                </c:pt>
                <c:pt idx="299">
                  <c:v>177.50628486427203</c:v>
                </c:pt>
                <c:pt idx="300">
                  <c:v>92.503043874906155</c:v>
                </c:pt>
                <c:pt idx="301">
                  <c:v>79.410450965041434</c:v>
                </c:pt>
                <c:pt idx="302">
                  <c:v>238.72412132486204</c:v>
                </c:pt>
                <c:pt idx="303">
                  <c:v>426.96645393644121</c:v>
                </c:pt>
                <c:pt idx="304">
                  <c:v>87.876771132774337</c:v>
                </c:pt>
                <c:pt idx="305">
                  <c:v>723.77504299767099</c:v>
                </c:pt>
                <c:pt idx="306">
                  <c:v>47.865905446411816</c:v>
                </c:pt>
                <c:pt idx="307">
                  <c:v>83.165939579257781</c:v>
                </c:pt>
                <c:pt idx="308">
                  <c:v>87.806130894462697</c:v>
                </c:pt>
                <c:pt idx="309">
                  <c:v>54.977919406902579</c:v>
                </c:pt>
                <c:pt idx="310">
                  <c:v>230.82137451490794</c:v>
                </c:pt>
                <c:pt idx="311">
                  <c:v>204.09876572039676</c:v>
                </c:pt>
                <c:pt idx="312">
                  <c:v>83.612886229217793</c:v>
                </c:pt>
                <c:pt idx="313">
                  <c:v>82.714273751921539</c:v>
                </c:pt>
                <c:pt idx="314">
                  <c:v>102.96769347068397</c:v>
                </c:pt>
                <c:pt idx="315">
                  <c:v>93.947714606670189</c:v>
                </c:pt>
              </c:numCache>
            </c:numRef>
          </c:xVal>
          <c:yVal>
            <c:numRef>
              <c:f>dispersió!$Y$3:$Y$318</c:f>
              <c:numCache>
                <c:formatCode>0.00</c:formatCode>
                <c:ptCount val="316"/>
                <c:pt idx="0">
                  <c:v>131.98151964625094</c:v>
                </c:pt>
                <c:pt idx="1">
                  <c:v>130.76722110587838</c:v>
                </c:pt>
                <c:pt idx="2">
                  <c:v>129.90718292464166</c:v>
                </c:pt>
                <c:pt idx="3">
                  <c:v>129.58043860565081</c:v>
                </c:pt>
                <c:pt idx="4">
                  <c:v>127.8797270474179</c:v>
                </c:pt>
                <c:pt idx="5">
                  <c:v>125.98481239396435</c:v>
                </c:pt>
                <c:pt idx="6">
                  <c:v>124.80900475140598</c:v>
                </c:pt>
                <c:pt idx="7">
                  <c:v>124.62495225616942</c:v>
                </c:pt>
                <c:pt idx="8">
                  <c:v>123.22184300402799</c:v>
                </c:pt>
                <c:pt idx="9">
                  <c:v>121.82471028884694</c:v>
                </c:pt>
                <c:pt idx="10">
                  <c:v>120.61246032971576</c:v>
                </c:pt>
                <c:pt idx="11">
                  <c:v>119.63141698528725</c:v>
                </c:pt>
                <c:pt idx="12">
                  <c:v>119.41346018615639</c:v>
                </c:pt>
                <c:pt idx="13">
                  <c:v>119.28950013899933</c:v>
                </c:pt>
                <c:pt idx="14">
                  <c:v>118.93510841766629</c:v>
                </c:pt>
                <c:pt idx="15">
                  <c:v>118.69185512483182</c:v>
                </c:pt>
                <c:pt idx="16">
                  <c:v>118.00986095607811</c:v>
                </c:pt>
                <c:pt idx="17">
                  <c:v>117.33392231651072</c:v>
                </c:pt>
                <c:pt idx="18">
                  <c:v>116.05112159295686</c:v>
                </c:pt>
                <c:pt idx="19">
                  <c:v>116.04346531633141</c:v>
                </c:pt>
                <c:pt idx="20">
                  <c:v>115.74655082711678</c:v>
                </c:pt>
                <c:pt idx="21">
                  <c:v>115.49846976800961</c:v>
                </c:pt>
                <c:pt idx="22">
                  <c:v>115.30556050100904</c:v>
                </c:pt>
                <c:pt idx="23">
                  <c:v>114.36648749076195</c:v>
                </c:pt>
                <c:pt idx="24">
                  <c:v>114.30697554421508</c:v>
                </c:pt>
                <c:pt idx="25">
                  <c:v>113.90523894971741</c:v>
                </c:pt>
                <c:pt idx="26">
                  <c:v>113.36554315382094</c:v>
                </c:pt>
                <c:pt idx="27">
                  <c:v>112.91061297004124</c:v>
                </c:pt>
                <c:pt idx="28">
                  <c:v>112.69461654291891</c:v>
                </c:pt>
                <c:pt idx="29">
                  <c:v>111.74373580408526</c:v>
                </c:pt>
                <c:pt idx="30">
                  <c:v>111.57291210058251</c:v>
                </c:pt>
                <c:pt idx="31">
                  <c:v>111.23147571723993</c:v>
                </c:pt>
                <c:pt idx="32">
                  <c:v>110.53545895573546</c:v>
                </c:pt>
                <c:pt idx="33">
                  <c:v>110.53439786969645</c:v>
                </c:pt>
                <c:pt idx="34">
                  <c:v>110.44837712665486</c:v>
                </c:pt>
                <c:pt idx="35">
                  <c:v>110.41889635992524</c:v>
                </c:pt>
                <c:pt idx="36">
                  <c:v>110.36023411087103</c:v>
                </c:pt>
                <c:pt idx="37">
                  <c:v>110.35371521428098</c:v>
                </c:pt>
                <c:pt idx="38">
                  <c:v>110.27421056521041</c:v>
                </c:pt>
                <c:pt idx="39">
                  <c:v>109.92600710214516</c:v>
                </c:pt>
                <c:pt idx="40">
                  <c:v>109.57609866847574</c:v>
                </c:pt>
                <c:pt idx="41">
                  <c:v>109.1630079660797</c:v>
                </c:pt>
                <c:pt idx="42">
                  <c:v>108.71991952563322</c:v>
                </c:pt>
                <c:pt idx="43">
                  <c:v>108.36280012429792</c:v>
                </c:pt>
                <c:pt idx="44">
                  <c:v>108.34026930767897</c:v>
                </c:pt>
                <c:pt idx="45">
                  <c:v>108.17244781594994</c:v>
                </c:pt>
                <c:pt idx="46">
                  <c:v>108.11011200188437</c:v>
                </c:pt>
                <c:pt idx="47">
                  <c:v>107.87835327246172</c:v>
                </c:pt>
                <c:pt idx="48">
                  <c:v>107.83246098447168</c:v>
                </c:pt>
                <c:pt idx="49">
                  <c:v>107.53970068926191</c:v>
                </c:pt>
                <c:pt idx="50">
                  <c:v>107.52908600235116</c:v>
                </c:pt>
                <c:pt idx="51">
                  <c:v>107.28394906496507</c:v>
                </c:pt>
                <c:pt idx="52">
                  <c:v>107.2229878392472</c:v>
                </c:pt>
                <c:pt idx="53">
                  <c:v>107.21284167950054</c:v>
                </c:pt>
                <c:pt idx="54">
                  <c:v>106.89974191473158</c:v>
                </c:pt>
                <c:pt idx="55">
                  <c:v>106.81802430034105</c:v>
                </c:pt>
                <c:pt idx="56">
                  <c:v>106.73314600593019</c:v>
                </c:pt>
                <c:pt idx="57">
                  <c:v>106.71883738566723</c:v>
                </c:pt>
                <c:pt idx="58">
                  <c:v>106.55137072697832</c:v>
                </c:pt>
                <c:pt idx="59">
                  <c:v>106.49397325618634</c:v>
                </c:pt>
                <c:pt idx="60">
                  <c:v>106.31600128210678</c:v>
                </c:pt>
                <c:pt idx="61">
                  <c:v>106.19919729654021</c:v>
                </c:pt>
                <c:pt idx="62">
                  <c:v>106.1643877008681</c:v>
                </c:pt>
                <c:pt idx="63">
                  <c:v>105.96204570938792</c:v>
                </c:pt>
                <c:pt idx="64">
                  <c:v>105.73166763697677</c:v>
                </c:pt>
                <c:pt idx="65">
                  <c:v>105.71166809056287</c:v>
                </c:pt>
                <c:pt idx="66">
                  <c:v>105.51818293676712</c:v>
                </c:pt>
                <c:pt idx="67">
                  <c:v>105.31664329644686</c:v>
                </c:pt>
                <c:pt idx="68">
                  <c:v>105.23765895927409</c:v>
                </c:pt>
                <c:pt idx="69">
                  <c:v>105.13178434665488</c:v>
                </c:pt>
                <c:pt idx="70">
                  <c:v>105.10716516107868</c:v>
                </c:pt>
                <c:pt idx="71">
                  <c:v>105.08247171041907</c:v>
                </c:pt>
                <c:pt idx="72">
                  <c:v>104.93294058398524</c:v>
                </c:pt>
                <c:pt idx="73">
                  <c:v>104.84746091176581</c:v>
                </c:pt>
                <c:pt idx="74">
                  <c:v>104.62729638507173</c:v>
                </c:pt>
                <c:pt idx="75">
                  <c:v>104.56374565845493</c:v>
                </c:pt>
                <c:pt idx="76">
                  <c:v>104.29127718519609</c:v>
                </c:pt>
                <c:pt idx="77">
                  <c:v>104.19692991813739</c:v>
                </c:pt>
                <c:pt idx="78">
                  <c:v>104.18298663361614</c:v>
                </c:pt>
                <c:pt idx="79">
                  <c:v>104.18068126585412</c:v>
                </c:pt>
                <c:pt idx="80">
                  <c:v>103.95067747876331</c:v>
                </c:pt>
                <c:pt idx="81">
                  <c:v>103.90479961887353</c:v>
                </c:pt>
                <c:pt idx="82">
                  <c:v>103.76724694805438</c:v>
                </c:pt>
                <c:pt idx="83">
                  <c:v>103.68888669135487</c:v>
                </c:pt>
                <c:pt idx="84">
                  <c:v>103.62703413893682</c:v>
                </c:pt>
                <c:pt idx="85">
                  <c:v>103.49822016750525</c:v>
                </c:pt>
                <c:pt idx="86">
                  <c:v>103.39032942569284</c:v>
                </c:pt>
                <c:pt idx="87">
                  <c:v>103.23149501733855</c:v>
                </c:pt>
                <c:pt idx="88">
                  <c:v>103.21345393393472</c:v>
                </c:pt>
                <c:pt idx="89">
                  <c:v>103.18207481610497</c:v>
                </c:pt>
                <c:pt idx="90">
                  <c:v>102.8529184978282</c:v>
                </c:pt>
                <c:pt idx="91">
                  <c:v>102.82333743563404</c:v>
                </c:pt>
                <c:pt idx="92">
                  <c:v>102.78356864743728</c:v>
                </c:pt>
                <c:pt idx="93">
                  <c:v>102.76641343849451</c:v>
                </c:pt>
                <c:pt idx="94">
                  <c:v>102.67682718925522</c:v>
                </c:pt>
                <c:pt idx="95">
                  <c:v>102.65039106261844</c:v>
                </c:pt>
                <c:pt idx="96">
                  <c:v>102.63845669161427</c:v>
                </c:pt>
                <c:pt idx="97">
                  <c:v>102.6019394404362</c:v>
                </c:pt>
                <c:pt idx="98">
                  <c:v>102.56414012722786</c:v>
                </c:pt>
                <c:pt idx="99">
                  <c:v>102.48725340021744</c:v>
                </c:pt>
                <c:pt idx="100">
                  <c:v>102.4306616730708</c:v>
                </c:pt>
                <c:pt idx="101">
                  <c:v>102.09245666654034</c:v>
                </c:pt>
                <c:pt idx="102">
                  <c:v>102.01896202676171</c:v>
                </c:pt>
                <c:pt idx="103">
                  <c:v>102.00144211036641</c:v>
                </c:pt>
                <c:pt idx="104">
                  <c:v>101.85765965325774</c:v>
                </c:pt>
                <c:pt idx="105">
                  <c:v>101.47413360202665</c:v>
                </c:pt>
                <c:pt idx="106">
                  <c:v>101.46756402189141</c:v>
                </c:pt>
                <c:pt idx="107">
                  <c:v>101.40845970594478</c:v>
                </c:pt>
                <c:pt idx="108">
                  <c:v>101.30133770173737</c:v>
                </c:pt>
                <c:pt idx="109">
                  <c:v>101.29267224732889</c:v>
                </c:pt>
                <c:pt idx="110">
                  <c:v>101.2257380077761</c:v>
                </c:pt>
                <c:pt idx="111">
                  <c:v>101.12001422446512</c:v>
                </c:pt>
                <c:pt idx="112">
                  <c:v>101.05918023034829</c:v>
                </c:pt>
                <c:pt idx="113">
                  <c:v>101.04378254154977</c:v>
                </c:pt>
                <c:pt idx="114">
                  <c:v>100.93628455923903</c:v>
                </c:pt>
                <c:pt idx="115">
                  <c:v>100.9022691637644</c:v>
                </c:pt>
                <c:pt idx="116">
                  <c:v>100.83649914768472</c:v>
                </c:pt>
                <c:pt idx="117">
                  <c:v>100.79367434543909</c:v>
                </c:pt>
                <c:pt idx="118">
                  <c:v>100.77057602045571</c:v>
                </c:pt>
                <c:pt idx="119">
                  <c:v>100.74432465589155</c:v>
                </c:pt>
                <c:pt idx="120">
                  <c:v>100.71002453122171</c:v>
                </c:pt>
                <c:pt idx="121">
                  <c:v>100.69938901154399</c:v>
                </c:pt>
                <c:pt idx="122">
                  <c:v>100.66720206051126</c:v>
                </c:pt>
                <c:pt idx="123">
                  <c:v>100.62321265703314</c:v>
                </c:pt>
                <c:pt idx="124">
                  <c:v>100.5532991784585</c:v>
                </c:pt>
                <c:pt idx="125">
                  <c:v>100.42707791096211</c:v>
                </c:pt>
                <c:pt idx="126">
                  <c:v>100.42626713894634</c:v>
                </c:pt>
                <c:pt idx="127">
                  <c:v>100.41281963955404</c:v>
                </c:pt>
                <c:pt idx="128">
                  <c:v>100.38871995041011</c:v>
                </c:pt>
                <c:pt idx="129">
                  <c:v>100.33823894994887</c:v>
                </c:pt>
                <c:pt idx="130">
                  <c:v>100.31763031841214</c:v>
                </c:pt>
                <c:pt idx="131">
                  <c:v>100.19306608597287</c:v>
                </c:pt>
                <c:pt idx="132">
                  <c:v>100.13548107380393</c:v>
                </c:pt>
                <c:pt idx="133">
                  <c:v>100.1207248674894</c:v>
                </c:pt>
                <c:pt idx="134">
                  <c:v>99.815479005493501</c:v>
                </c:pt>
                <c:pt idx="135">
                  <c:v>99.804910475713399</c:v>
                </c:pt>
                <c:pt idx="136">
                  <c:v>99.778691521065269</c:v>
                </c:pt>
                <c:pt idx="137">
                  <c:v>99.727675338272121</c:v>
                </c:pt>
                <c:pt idx="138">
                  <c:v>99.635059309729016</c:v>
                </c:pt>
                <c:pt idx="139">
                  <c:v>99.562070271560785</c:v>
                </c:pt>
                <c:pt idx="140">
                  <c:v>99.418874730411062</c:v>
                </c:pt>
                <c:pt idx="141">
                  <c:v>99.350806931858102</c:v>
                </c:pt>
                <c:pt idx="142">
                  <c:v>99.258549047990016</c:v>
                </c:pt>
                <c:pt idx="143">
                  <c:v>99.23634237793928</c:v>
                </c:pt>
                <c:pt idx="144">
                  <c:v>99.202218274781288</c:v>
                </c:pt>
                <c:pt idx="145">
                  <c:v>99.096506203546767</c:v>
                </c:pt>
                <c:pt idx="146">
                  <c:v>99.087985858682018</c:v>
                </c:pt>
                <c:pt idx="147">
                  <c:v>99.063371824133469</c:v>
                </c:pt>
                <c:pt idx="148">
                  <c:v>99.043627553166075</c:v>
                </c:pt>
                <c:pt idx="149">
                  <c:v>99.012770001701909</c:v>
                </c:pt>
                <c:pt idx="150">
                  <c:v>98.882965107162192</c:v>
                </c:pt>
                <c:pt idx="151">
                  <c:v>98.677032364267518</c:v>
                </c:pt>
                <c:pt idx="152">
                  <c:v>98.652854494029043</c:v>
                </c:pt>
                <c:pt idx="153">
                  <c:v>98.647988902140469</c:v>
                </c:pt>
                <c:pt idx="154">
                  <c:v>98.592611415071445</c:v>
                </c:pt>
                <c:pt idx="155">
                  <c:v>98.465853942775652</c:v>
                </c:pt>
                <c:pt idx="156">
                  <c:v>98.373977383176737</c:v>
                </c:pt>
                <c:pt idx="157">
                  <c:v>98.349534603341809</c:v>
                </c:pt>
                <c:pt idx="158">
                  <c:v>98.345268259015427</c:v>
                </c:pt>
                <c:pt idx="159">
                  <c:v>98.31965989984532</c:v>
                </c:pt>
                <c:pt idx="160">
                  <c:v>98.243647406905666</c:v>
                </c:pt>
                <c:pt idx="161">
                  <c:v>98.190930166704248</c:v>
                </c:pt>
                <c:pt idx="162">
                  <c:v>97.957443971913506</c:v>
                </c:pt>
                <c:pt idx="163">
                  <c:v>97.911947581847244</c:v>
                </c:pt>
                <c:pt idx="164">
                  <c:v>97.870695808301193</c:v>
                </c:pt>
                <c:pt idx="165">
                  <c:v>97.815113300193204</c:v>
                </c:pt>
                <c:pt idx="166">
                  <c:v>97.771324144608599</c:v>
                </c:pt>
                <c:pt idx="167">
                  <c:v>97.738139087450321</c:v>
                </c:pt>
                <c:pt idx="168">
                  <c:v>97.685069963625637</c:v>
                </c:pt>
                <c:pt idx="169">
                  <c:v>97.627444226368524</c:v>
                </c:pt>
                <c:pt idx="170">
                  <c:v>97.547646677856832</c:v>
                </c:pt>
                <c:pt idx="171">
                  <c:v>97.510573261149176</c:v>
                </c:pt>
                <c:pt idx="172">
                  <c:v>97.46410902108147</c:v>
                </c:pt>
                <c:pt idx="173">
                  <c:v>97.306855747308759</c:v>
                </c:pt>
                <c:pt idx="174">
                  <c:v>97.294434507941162</c:v>
                </c:pt>
                <c:pt idx="175">
                  <c:v>97.155377023835413</c:v>
                </c:pt>
                <c:pt idx="176">
                  <c:v>97.133710967381489</c:v>
                </c:pt>
                <c:pt idx="177">
                  <c:v>97.125222701283448</c:v>
                </c:pt>
                <c:pt idx="178">
                  <c:v>97.105058709911731</c:v>
                </c:pt>
                <c:pt idx="179">
                  <c:v>97.046582412926242</c:v>
                </c:pt>
                <c:pt idx="180">
                  <c:v>97.016040739561461</c:v>
                </c:pt>
                <c:pt idx="181">
                  <c:v>97.013388359420702</c:v>
                </c:pt>
                <c:pt idx="182">
                  <c:v>97.003849634946334</c:v>
                </c:pt>
                <c:pt idx="183">
                  <c:v>96.912681053930015</c:v>
                </c:pt>
                <c:pt idx="184">
                  <c:v>96.884627703091127</c:v>
                </c:pt>
                <c:pt idx="185">
                  <c:v>96.87289696404207</c:v>
                </c:pt>
                <c:pt idx="186">
                  <c:v>96.748408363862865</c:v>
                </c:pt>
                <c:pt idx="187">
                  <c:v>96.727941253452371</c:v>
                </c:pt>
                <c:pt idx="188">
                  <c:v>96.665254337602221</c:v>
                </c:pt>
                <c:pt idx="189">
                  <c:v>96.660411389211475</c:v>
                </c:pt>
                <c:pt idx="190">
                  <c:v>96.567929802850415</c:v>
                </c:pt>
                <c:pt idx="191">
                  <c:v>96.565535617695559</c:v>
                </c:pt>
                <c:pt idx="192">
                  <c:v>96.402302298863177</c:v>
                </c:pt>
                <c:pt idx="193">
                  <c:v>96.282937093946543</c:v>
                </c:pt>
                <c:pt idx="194">
                  <c:v>96.240069114453007</c:v>
                </c:pt>
                <c:pt idx="195">
                  <c:v>96.23418053292653</c:v>
                </c:pt>
                <c:pt idx="196">
                  <c:v>96.13643093188756</c:v>
                </c:pt>
                <c:pt idx="197">
                  <c:v>96.11463775749634</c:v>
                </c:pt>
                <c:pt idx="198">
                  <c:v>96.090078513473685</c:v>
                </c:pt>
                <c:pt idx="199">
                  <c:v>95.967128632793873</c:v>
                </c:pt>
                <c:pt idx="200">
                  <c:v>95.923656453083623</c:v>
                </c:pt>
                <c:pt idx="201">
                  <c:v>95.879135400908353</c:v>
                </c:pt>
                <c:pt idx="202">
                  <c:v>95.846743105022398</c:v>
                </c:pt>
                <c:pt idx="203">
                  <c:v>95.791768809295178</c:v>
                </c:pt>
                <c:pt idx="204">
                  <c:v>95.771110661584032</c:v>
                </c:pt>
                <c:pt idx="205">
                  <c:v>95.663229128903794</c:v>
                </c:pt>
                <c:pt idx="206">
                  <c:v>95.602710993022242</c:v>
                </c:pt>
                <c:pt idx="207">
                  <c:v>95.598785373772515</c:v>
                </c:pt>
                <c:pt idx="208">
                  <c:v>95.409062320058922</c:v>
                </c:pt>
                <c:pt idx="209">
                  <c:v>95.3438412227176</c:v>
                </c:pt>
                <c:pt idx="210">
                  <c:v>95.275506726930203</c:v>
                </c:pt>
                <c:pt idx="211">
                  <c:v>95.14812220539423</c:v>
                </c:pt>
                <c:pt idx="212">
                  <c:v>95.12725481474034</c:v>
                </c:pt>
                <c:pt idx="213">
                  <c:v>95.027128788229348</c:v>
                </c:pt>
                <c:pt idx="214">
                  <c:v>94.903134300013704</c:v>
                </c:pt>
                <c:pt idx="215">
                  <c:v>94.900614759417977</c:v>
                </c:pt>
                <c:pt idx="216">
                  <c:v>94.894105900792908</c:v>
                </c:pt>
                <c:pt idx="217">
                  <c:v>94.855596605447204</c:v>
                </c:pt>
                <c:pt idx="218">
                  <c:v>94.798637835165962</c:v>
                </c:pt>
                <c:pt idx="219">
                  <c:v>94.724379738843879</c:v>
                </c:pt>
                <c:pt idx="220">
                  <c:v>94.70714670541534</c:v>
                </c:pt>
                <c:pt idx="221">
                  <c:v>94.687436224068747</c:v>
                </c:pt>
                <c:pt idx="222">
                  <c:v>94.576185070654674</c:v>
                </c:pt>
                <c:pt idx="223">
                  <c:v>94.409248485796326</c:v>
                </c:pt>
                <c:pt idx="224">
                  <c:v>94.393625259783391</c:v>
                </c:pt>
                <c:pt idx="225">
                  <c:v>94.35701970960838</c:v>
                </c:pt>
                <c:pt idx="226">
                  <c:v>94.309769258310283</c:v>
                </c:pt>
                <c:pt idx="227">
                  <c:v>94.246879194179613</c:v>
                </c:pt>
                <c:pt idx="228">
                  <c:v>94.167452352930695</c:v>
                </c:pt>
                <c:pt idx="229">
                  <c:v>94.030038856369814</c:v>
                </c:pt>
                <c:pt idx="230">
                  <c:v>93.946975459247284</c:v>
                </c:pt>
                <c:pt idx="231">
                  <c:v>93.833662686191261</c:v>
                </c:pt>
                <c:pt idx="232">
                  <c:v>93.829861467029133</c:v>
                </c:pt>
                <c:pt idx="233">
                  <c:v>93.793572576993697</c:v>
                </c:pt>
                <c:pt idx="234">
                  <c:v>93.738132991523031</c:v>
                </c:pt>
                <c:pt idx="235">
                  <c:v>93.63724891070305</c:v>
                </c:pt>
                <c:pt idx="236">
                  <c:v>93.561127104798032</c:v>
                </c:pt>
                <c:pt idx="237">
                  <c:v>93.56037782213258</c:v>
                </c:pt>
                <c:pt idx="238">
                  <c:v>93.458608230736758</c:v>
                </c:pt>
                <c:pt idx="239">
                  <c:v>93.405406895033764</c:v>
                </c:pt>
                <c:pt idx="240">
                  <c:v>93.40305427515969</c:v>
                </c:pt>
                <c:pt idx="241">
                  <c:v>93.32288107008705</c:v>
                </c:pt>
                <c:pt idx="242">
                  <c:v>93.16510645152141</c:v>
                </c:pt>
                <c:pt idx="243">
                  <c:v>93.076778463110472</c:v>
                </c:pt>
                <c:pt idx="244">
                  <c:v>93.003900180183365</c:v>
                </c:pt>
                <c:pt idx="245">
                  <c:v>92.936113547310669</c:v>
                </c:pt>
                <c:pt idx="246">
                  <c:v>92.820614374161664</c:v>
                </c:pt>
                <c:pt idx="247">
                  <c:v>92.762257645820185</c:v>
                </c:pt>
                <c:pt idx="248">
                  <c:v>92.516284379653897</c:v>
                </c:pt>
                <c:pt idx="249">
                  <c:v>92.491881448898198</c:v>
                </c:pt>
                <c:pt idx="250">
                  <c:v>92.431516610298033</c:v>
                </c:pt>
                <c:pt idx="251">
                  <c:v>92.422266627630492</c:v>
                </c:pt>
                <c:pt idx="252">
                  <c:v>92.420469195535347</c:v>
                </c:pt>
                <c:pt idx="253">
                  <c:v>92.417121588431016</c:v>
                </c:pt>
                <c:pt idx="254">
                  <c:v>92.366588833648223</c:v>
                </c:pt>
                <c:pt idx="255">
                  <c:v>92.302546510859713</c:v>
                </c:pt>
                <c:pt idx="256">
                  <c:v>92.292610079263738</c:v>
                </c:pt>
                <c:pt idx="257">
                  <c:v>92.070147409401812</c:v>
                </c:pt>
                <c:pt idx="258">
                  <c:v>92.018825743268948</c:v>
                </c:pt>
                <c:pt idx="259">
                  <c:v>91.991828207430245</c:v>
                </c:pt>
                <c:pt idx="260">
                  <c:v>91.95027864260598</c:v>
                </c:pt>
                <c:pt idx="261">
                  <c:v>91.934610177849663</c:v>
                </c:pt>
                <c:pt idx="262">
                  <c:v>91.910509011351564</c:v>
                </c:pt>
                <c:pt idx="263">
                  <c:v>91.863307926310213</c:v>
                </c:pt>
                <c:pt idx="264">
                  <c:v>91.723137166754242</c:v>
                </c:pt>
                <c:pt idx="265">
                  <c:v>91.645286330520591</c:v>
                </c:pt>
                <c:pt idx="266">
                  <c:v>91.540185910676769</c:v>
                </c:pt>
                <c:pt idx="267">
                  <c:v>91.512505008025514</c:v>
                </c:pt>
                <c:pt idx="268">
                  <c:v>91.378272924888506</c:v>
                </c:pt>
                <c:pt idx="269">
                  <c:v>91.352441285208528</c:v>
                </c:pt>
                <c:pt idx="270">
                  <c:v>90.821308847904817</c:v>
                </c:pt>
                <c:pt idx="271">
                  <c:v>90.804194973918229</c:v>
                </c:pt>
                <c:pt idx="272">
                  <c:v>90.735219291476909</c:v>
                </c:pt>
                <c:pt idx="273">
                  <c:v>90.651368229571858</c:v>
                </c:pt>
                <c:pt idx="274">
                  <c:v>90.532783317700762</c:v>
                </c:pt>
                <c:pt idx="275">
                  <c:v>90.515671633091898</c:v>
                </c:pt>
                <c:pt idx="276">
                  <c:v>90.249076587271503</c:v>
                </c:pt>
                <c:pt idx="277">
                  <c:v>90.137755476026754</c:v>
                </c:pt>
                <c:pt idx="278">
                  <c:v>90.011586457941235</c:v>
                </c:pt>
                <c:pt idx="279">
                  <c:v>89.969239147635079</c:v>
                </c:pt>
                <c:pt idx="280">
                  <c:v>89.849881527152434</c:v>
                </c:pt>
                <c:pt idx="281">
                  <c:v>89.834107459382267</c:v>
                </c:pt>
                <c:pt idx="282">
                  <c:v>89.764385455190421</c:v>
                </c:pt>
                <c:pt idx="283">
                  <c:v>89.727701041103529</c:v>
                </c:pt>
                <c:pt idx="284">
                  <c:v>89.509129595786845</c:v>
                </c:pt>
                <c:pt idx="285">
                  <c:v>89.485197061488165</c:v>
                </c:pt>
                <c:pt idx="286">
                  <c:v>89.204924057050931</c:v>
                </c:pt>
                <c:pt idx="287">
                  <c:v>88.915849655264168</c:v>
                </c:pt>
                <c:pt idx="288">
                  <c:v>88.890903115150365</c:v>
                </c:pt>
                <c:pt idx="289">
                  <c:v>88.729511664989104</c:v>
                </c:pt>
                <c:pt idx="290">
                  <c:v>88.623618213353936</c:v>
                </c:pt>
                <c:pt idx="291">
                  <c:v>88.593345974961608</c:v>
                </c:pt>
                <c:pt idx="292">
                  <c:v>88.448268732010519</c:v>
                </c:pt>
                <c:pt idx="293">
                  <c:v>88.411528325006486</c:v>
                </c:pt>
                <c:pt idx="294">
                  <c:v>88.350201947395888</c:v>
                </c:pt>
                <c:pt idx="295">
                  <c:v>88.236237273971128</c:v>
                </c:pt>
                <c:pt idx="296">
                  <c:v>88.174748564394307</c:v>
                </c:pt>
                <c:pt idx="297">
                  <c:v>88.126796885002648</c:v>
                </c:pt>
                <c:pt idx="298">
                  <c:v>87.641006047992818</c:v>
                </c:pt>
                <c:pt idx="299">
                  <c:v>87.059455792496919</c:v>
                </c:pt>
                <c:pt idx="300">
                  <c:v>86.940873317773267</c:v>
                </c:pt>
                <c:pt idx="301">
                  <c:v>86.921946501621193</c:v>
                </c:pt>
                <c:pt idx="302">
                  <c:v>86.693171867849742</c:v>
                </c:pt>
                <c:pt idx="303">
                  <c:v>86.620423870817618</c:v>
                </c:pt>
                <c:pt idx="304">
                  <c:v>86.338644102062148</c:v>
                </c:pt>
                <c:pt idx="305">
                  <c:v>85.797338648356927</c:v>
                </c:pt>
                <c:pt idx="306">
                  <c:v>85.717983863429055</c:v>
                </c:pt>
                <c:pt idx="307">
                  <c:v>84.22798224766268</c:v>
                </c:pt>
                <c:pt idx="308">
                  <c:v>82.839228120537101</c:v>
                </c:pt>
                <c:pt idx="309">
                  <c:v>82.064344685298551</c:v>
                </c:pt>
                <c:pt idx="310">
                  <c:v>99.539535054844947</c:v>
                </c:pt>
                <c:pt idx="311">
                  <c:v>99.08234565979339</c:v>
                </c:pt>
                <c:pt idx="312">
                  <c:v>102.36536512345984</c:v>
                </c:pt>
                <c:pt idx="313">
                  <c:v>98.371835742899776</c:v>
                </c:pt>
                <c:pt idx="314">
                  <c:v>97.16279727755375</c:v>
                </c:pt>
                <c:pt idx="315">
                  <c:v>97.494095647012813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3A-4857-B986-23906CE9F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399104"/>
        <c:axId val="218401408"/>
      </c:scatterChart>
      <c:valAx>
        <c:axId val="218399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% població nascuda fora de la UE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401408"/>
        <c:crosses val="autoZero"/>
        <c:crossBetween val="midCat"/>
      </c:valAx>
      <c:valAx>
        <c:axId val="218401408"/>
        <c:scaling>
          <c:orientation val="minMax"/>
          <c:min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a-ES" sz="1000" b="1" i="0" baseline="0">
                    <a:effectLst/>
                  </a:rPr>
                  <a:t>Índex de vulnerabilitat social</a:t>
                </a:r>
                <a:endParaRPr lang="ca-ES" sz="1000">
                  <a:effectLst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39910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>
                  <a:alpha val="64000"/>
                </a:schemeClr>
              </a:solidFill>
            </c:spPr>
          </c:marker>
          <c:xVal>
            <c:numRef>
              <c:f>dispersió!$W$3:$W$318</c:f>
              <c:numCache>
                <c:formatCode>0.00</c:formatCode>
                <c:ptCount val="316"/>
                <c:pt idx="0">
                  <c:v>114.83272273127756</c:v>
                </c:pt>
                <c:pt idx="1">
                  <c:v>103.08083590205324</c:v>
                </c:pt>
                <c:pt idx="2">
                  <c:v>119.91721254310522</c:v>
                </c:pt>
                <c:pt idx="3">
                  <c:v>100.19083107976441</c:v>
                </c:pt>
                <c:pt idx="4">
                  <c:v>100.19083107976441</c:v>
                </c:pt>
                <c:pt idx="5">
                  <c:v>114.83272273127756</c:v>
                </c:pt>
                <c:pt idx="6">
                  <c:v>105.06021275900369</c:v>
                </c:pt>
                <c:pt idx="7">
                  <c:v>114.83272273127756</c:v>
                </c:pt>
                <c:pt idx="8">
                  <c:v>114.83272273127756</c:v>
                </c:pt>
                <c:pt idx="9">
                  <c:v>114.83272273127756</c:v>
                </c:pt>
                <c:pt idx="10">
                  <c:v>114.83272273127756</c:v>
                </c:pt>
                <c:pt idx="11">
                  <c:v>100.93431779753166</c:v>
                </c:pt>
                <c:pt idx="12">
                  <c:v>114.83272273127756</c:v>
                </c:pt>
                <c:pt idx="13">
                  <c:v>114.83272273127756</c:v>
                </c:pt>
                <c:pt idx="14">
                  <c:v>106.59307781609353</c:v>
                </c:pt>
                <c:pt idx="15">
                  <c:v>100.19083107976441</c:v>
                </c:pt>
                <c:pt idx="16">
                  <c:v>100.93431779753166</c:v>
                </c:pt>
                <c:pt idx="17">
                  <c:v>114.83272273127756</c:v>
                </c:pt>
                <c:pt idx="18">
                  <c:v>108.0335248136083</c:v>
                </c:pt>
                <c:pt idx="19">
                  <c:v>100.93431779753166</c:v>
                </c:pt>
                <c:pt idx="20">
                  <c:v>101.10890449214291</c:v>
                </c:pt>
                <c:pt idx="21">
                  <c:v>117.6965234219366</c:v>
                </c:pt>
                <c:pt idx="22">
                  <c:v>119.91721254310522</c:v>
                </c:pt>
                <c:pt idx="23">
                  <c:v>119.91721254310522</c:v>
                </c:pt>
                <c:pt idx="24">
                  <c:v>103.08083590205324</c:v>
                </c:pt>
                <c:pt idx="25">
                  <c:v>111.55089538893506</c:v>
                </c:pt>
                <c:pt idx="26">
                  <c:v>119.91721254310522</c:v>
                </c:pt>
                <c:pt idx="27">
                  <c:v>109.33628202459593</c:v>
                </c:pt>
                <c:pt idx="28">
                  <c:v>119.91721254310522</c:v>
                </c:pt>
                <c:pt idx="29">
                  <c:v>114.70342069340499</c:v>
                </c:pt>
                <c:pt idx="30">
                  <c:v>109.63859432512477</c:v>
                </c:pt>
                <c:pt idx="31">
                  <c:v>119.91721254310522</c:v>
                </c:pt>
                <c:pt idx="32">
                  <c:v>94.274538162818573</c:v>
                </c:pt>
                <c:pt idx="33">
                  <c:v>117.08452248303185</c:v>
                </c:pt>
                <c:pt idx="34">
                  <c:v>103.9282508706912</c:v>
                </c:pt>
                <c:pt idx="35">
                  <c:v>100.19083107976441</c:v>
                </c:pt>
                <c:pt idx="36">
                  <c:v>99.931010452587685</c:v>
                </c:pt>
                <c:pt idx="37">
                  <c:v>101.46841061339671</c:v>
                </c:pt>
                <c:pt idx="38">
                  <c:v>119.91721254310522</c:v>
                </c:pt>
                <c:pt idx="39">
                  <c:v>95.933770034484169</c:v>
                </c:pt>
                <c:pt idx="40">
                  <c:v>111.35169736145485</c:v>
                </c:pt>
                <c:pt idx="41">
                  <c:v>100.27477312854458</c:v>
                </c:pt>
                <c:pt idx="42">
                  <c:v>99.390842828519638</c:v>
                </c:pt>
                <c:pt idx="43">
                  <c:v>107.79075284773501</c:v>
                </c:pt>
                <c:pt idx="44">
                  <c:v>114.83272273127756</c:v>
                </c:pt>
                <c:pt idx="45">
                  <c:v>115.70959105036471</c:v>
                </c:pt>
                <c:pt idx="46">
                  <c:v>100.19083107976441</c:v>
                </c:pt>
                <c:pt idx="47">
                  <c:v>114.70342069340499</c:v>
                </c:pt>
                <c:pt idx="48">
                  <c:v>119.91721254310522</c:v>
                </c:pt>
                <c:pt idx="49">
                  <c:v>101.81650121584406</c:v>
                </c:pt>
                <c:pt idx="50">
                  <c:v>119.91721254310522</c:v>
                </c:pt>
                <c:pt idx="51">
                  <c:v>114.83272273127756</c:v>
                </c:pt>
                <c:pt idx="52">
                  <c:v>119.91721254310522</c:v>
                </c:pt>
                <c:pt idx="53">
                  <c:v>98.666060953187838</c:v>
                </c:pt>
                <c:pt idx="54">
                  <c:v>100.93431779753166</c:v>
                </c:pt>
                <c:pt idx="55">
                  <c:v>74.948257839440757</c:v>
                </c:pt>
                <c:pt idx="56">
                  <c:v>119.91721254310522</c:v>
                </c:pt>
                <c:pt idx="57">
                  <c:v>105.52714703793259</c:v>
                </c:pt>
                <c:pt idx="58">
                  <c:v>114.83272273127756</c:v>
                </c:pt>
                <c:pt idx="59">
                  <c:v>103.73790608887673</c:v>
                </c:pt>
                <c:pt idx="60">
                  <c:v>119.91721254310522</c:v>
                </c:pt>
                <c:pt idx="61">
                  <c:v>119.91721254310522</c:v>
                </c:pt>
                <c:pt idx="62">
                  <c:v>114.83272273127756</c:v>
                </c:pt>
                <c:pt idx="63">
                  <c:v>119.91721254310522</c:v>
                </c:pt>
                <c:pt idx="64">
                  <c:v>99.931010452587685</c:v>
                </c:pt>
                <c:pt idx="65">
                  <c:v>114.20686908867162</c:v>
                </c:pt>
                <c:pt idx="66">
                  <c:v>119.91721254310522</c:v>
                </c:pt>
                <c:pt idx="67">
                  <c:v>104.92756097521706</c:v>
                </c:pt>
                <c:pt idx="68">
                  <c:v>114.98910791804609</c:v>
                </c:pt>
                <c:pt idx="69">
                  <c:v>111.8146981820846</c:v>
                </c:pt>
                <c:pt idx="70">
                  <c:v>114.83272273127756</c:v>
                </c:pt>
                <c:pt idx="71">
                  <c:v>100.93431779753166</c:v>
                </c:pt>
                <c:pt idx="72">
                  <c:v>114.83272273127756</c:v>
                </c:pt>
                <c:pt idx="73">
                  <c:v>103.99070775222405</c:v>
                </c:pt>
                <c:pt idx="74">
                  <c:v>119.91721254310522</c:v>
                </c:pt>
                <c:pt idx="75">
                  <c:v>103.9282508706912</c:v>
                </c:pt>
                <c:pt idx="76">
                  <c:v>99.241831070156053</c:v>
                </c:pt>
                <c:pt idx="77">
                  <c:v>105.29316223297045</c:v>
                </c:pt>
                <c:pt idx="78">
                  <c:v>119.91721254310522</c:v>
                </c:pt>
                <c:pt idx="79">
                  <c:v>100.27477312854458</c:v>
                </c:pt>
                <c:pt idx="80">
                  <c:v>119.91721254310522</c:v>
                </c:pt>
                <c:pt idx="81">
                  <c:v>115.94644391585008</c:v>
                </c:pt>
                <c:pt idx="82">
                  <c:v>119.91721254310522</c:v>
                </c:pt>
                <c:pt idx="83">
                  <c:v>113.25514517959935</c:v>
                </c:pt>
                <c:pt idx="84">
                  <c:v>103.08083590205324</c:v>
                </c:pt>
                <c:pt idx="85">
                  <c:v>119.91721254310522</c:v>
                </c:pt>
                <c:pt idx="86">
                  <c:v>100.93431779753166</c:v>
                </c:pt>
                <c:pt idx="87">
                  <c:v>109.17835768849876</c:v>
                </c:pt>
                <c:pt idx="88">
                  <c:v>119.91721254310522</c:v>
                </c:pt>
                <c:pt idx="89">
                  <c:v>105.80930518509284</c:v>
                </c:pt>
                <c:pt idx="90">
                  <c:v>97.996861863182758</c:v>
                </c:pt>
                <c:pt idx="91">
                  <c:v>101.46841061339671</c:v>
                </c:pt>
                <c:pt idx="92">
                  <c:v>112.27542939084853</c:v>
                </c:pt>
                <c:pt idx="93">
                  <c:v>103.08083590205324</c:v>
                </c:pt>
                <c:pt idx="94">
                  <c:v>119.91721254310522</c:v>
                </c:pt>
                <c:pt idx="95">
                  <c:v>115.85222228740675</c:v>
                </c:pt>
                <c:pt idx="96">
                  <c:v>100.93431779753166</c:v>
                </c:pt>
                <c:pt idx="97">
                  <c:v>95.933770034484169</c:v>
                </c:pt>
                <c:pt idx="98">
                  <c:v>106.45711725765462</c:v>
                </c:pt>
                <c:pt idx="99">
                  <c:v>108.25859465697</c:v>
                </c:pt>
                <c:pt idx="100">
                  <c:v>101.46841061339671</c:v>
                </c:pt>
                <c:pt idx="101">
                  <c:v>109.15541141744191</c:v>
                </c:pt>
                <c:pt idx="102">
                  <c:v>104.44402382786583</c:v>
                </c:pt>
                <c:pt idx="103">
                  <c:v>119.91721254310522</c:v>
                </c:pt>
                <c:pt idx="104">
                  <c:v>111.92273170689819</c:v>
                </c:pt>
                <c:pt idx="105">
                  <c:v>100.24825175561176</c:v>
                </c:pt>
                <c:pt idx="106">
                  <c:v>101.92963066163944</c:v>
                </c:pt>
                <c:pt idx="107">
                  <c:v>107.12604320517397</c:v>
                </c:pt>
                <c:pt idx="108">
                  <c:v>119.91721254310522</c:v>
                </c:pt>
                <c:pt idx="109">
                  <c:v>108.65738037943336</c:v>
                </c:pt>
                <c:pt idx="110">
                  <c:v>100.83947418397484</c:v>
                </c:pt>
                <c:pt idx="111">
                  <c:v>98.598596979886494</c:v>
                </c:pt>
                <c:pt idx="112">
                  <c:v>119.91721254310522</c:v>
                </c:pt>
                <c:pt idx="113">
                  <c:v>114.83272273127756</c:v>
                </c:pt>
                <c:pt idx="114">
                  <c:v>119.91721254310522</c:v>
                </c:pt>
                <c:pt idx="115">
                  <c:v>93.439492013587582</c:v>
                </c:pt>
                <c:pt idx="116">
                  <c:v>100.93431779753166</c:v>
                </c:pt>
                <c:pt idx="117">
                  <c:v>119.91721254310522</c:v>
                </c:pt>
                <c:pt idx="118">
                  <c:v>114.83272273127756</c:v>
                </c:pt>
                <c:pt idx="119">
                  <c:v>103.08083590205324</c:v>
                </c:pt>
                <c:pt idx="120">
                  <c:v>103.56486537813632</c:v>
                </c:pt>
                <c:pt idx="121">
                  <c:v>109.68427707276022</c:v>
                </c:pt>
                <c:pt idx="122">
                  <c:v>104.44402382786583</c:v>
                </c:pt>
                <c:pt idx="123">
                  <c:v>103.77451085461028</c:v>
                </c:pt>
                <c:pt idx="124">
                  <c:v>105.29767582874518</c:v>
                </c:pt>
                <c:pt idx="125">
                  <c:v>106.59307781609354</c:v>
                </c:pt>
                <c:pt idx="126">
                  <c:v>93.439492013587582</c:v>
                </c:pt>
                <c:pt idx="127">
                  <c:v>105.31859536394461</c:v>
                </c:pt>
                <c:pt idx="128">
                  <c:v>79.944808362070134</c:v>
                </c:pt>
                <c:pt idx="129">
                  <c:v>116.28335761755656</c:v>
                </c:pt>
                <c:pt idx="130">
                  <c:v>111.35169736145485</c:v>
                </c:pt>
                <c:pt idx="131">
                  <c:v>100.93431779753166</c:v>
                </c:pt>
                <c:pt idx="132">
                  <c:v>100.19083107976441</c:v>
                </c:pt>
                <c:pt idx="133">
                  <c:v>96.297155527039038</c:v>
                </c:pt>
                <c:pt idx="134">
                  <c:v>104.92756097521706</c:v>
                </c:pt>
                <c:pt idx="135">
                  <c:v>100.93431779753166</c:v>
                </c:pt>
                <c:pt idx="136">
                  <c:v>110.47491234286072</c:v>
                </c:pt>
                <c:pt idx="137">
                  <c:v>93.439492013587582</c:v>
                </c:pt>
                <c:pt idx="138">
                  <c:v>85.655151816503732</c:v>
                </c:pt>
                <c:pt idx="139">
                  <c:v>95.276689417809621</c:v>
                </c:pt>
                <c:pt idx="140">
                  <c:v>104.99418164885213</c:v>
                </c:pt>
                <c:pt idx="141">
                  <c:v>100.19083107976441</c:v>
                </c:pt>
                <c:pt idx="142">
                  <c:v>103.08083590205324</c:v>
                </c:pt>
                <c:pt idx="143">
                  <c:v>119.91721254310522</c:v>
                </c:pt>
                <c:pt idx="144">
                  <c:v>104.13863194532821</c:v>
                </c:pt>
                <c:pt idx="145">
                  <c:v>107.61801125663288</c:v>
                </c:pt>
                <c:pt idx="146">
                  <c:v>104.83780258259499</c:v>
                </c:pt>
                <c:pt idx="147">
                  <c:v>119.91721254310522</c:v>
                </c:pt>
                <c:pt idx="148">
                  <c:v>109.01564776645928</c:v>
                </c:pt>
                <c:pt idx="149">
                  <c:v>119.91721254310522</c:v>
                </c:pt>
                <c:pt idx="150">
                  <c:v>103.37690736474586</c:v>
                </c:pt>
                <c:pt idx="151">
                  <c:v>100.27477312854458</c:v>
                </c:pt>
                <c:pt idx="152">
                  <c:v>105.0602127590037</c:v>
                </c:pt>
                <c:pt idx="153">
                  <c:v>100.19083107976441</c:v>
                </c:pt>
                <c:pt idx="154">
                  <c:v>119.91721254310522</c:v>
                </c:pt>
                <c:pt idx="155">
                  <c:v>119.91721254310522</c:v>
                </c:pt>
                <c:pt idx="156">
                  <c:v>96.790321552649218</c:v>
                </c:pt>
                <c:pt idx="157">
                  <c:v>95.933770034484169</c:v>
                </c:pt>
                <c:pt idx="158">
                  <c:v>113.76761189986904</c:v>
                </c:pt>
                <c:pt idx="159">
                  <c:v>89.937909407328917</c:v>
                </c:pt>
                <c:pt idx="160">
                  <c:v>100.19083107976441</c:v>
                </c:pt>
                <c:pt idx="161">
                  <c:v>102.17797991838552</c:v>
                </c:pt>
                <c:pt idx="162">
                  <c:v>106.88273291885463</c:v>
                </c:pt>
                <c:pt idx="163">
                  <c:v>100.93431779753166</c:v>
                </c:pt>
                <c:pt idx="164">
                  <c:v>109.33628202459593</c:v>
                </c:pt>
                <c:pt idx="165">
                  <c:v>93.439492013587582</c:v>
                </c:pt>
                <c:pt idx="166">
                  <c:v>99.931010452587685</c:v>
                </c:pt>
                <c:pt idx="167">
                  <c:v>100.93431779753166</c:v>
                </c:pt>
                <c:pt idx="168">
                  <c:v>108.35159305925244</c:v>
                </c:pt>
                <c:pt idx="169">
                  <c:v>79.944808362070134</c:v>
                </c:pt>
                <c:pt idx="170">
                  <c:v>96.813896365075777</c:v>
                </c:pt>
                <c:pt idx="171">
                  <c:v>96.326941223150101</c:v>
                </c:pt>
                <c:pt idx="172">
                  <c:v>114.83272273127756</c:v>
                </c:pt>
                <c:pt idx="173">
                  <c:v>119.91721254310522</c:v>
                </c:pt>
                <c:pt idx="174">
                  <c:v>104.38836487565274</c:v>
                </c:pt>
                <c:pt idx="175">
                  <c:v>68.52412145320298</c:v>
                </c:pt>
                <c:pt idx="176">
                  <c:v>100.93431779753166</c:v>
                </c:pt>
                <c:pt idx="177">
                  <c:v>98.681872821930327</c:v>
                </c:pt>
                <c:pt idx="178">
                  <c:v>93.439492013587582</c:v>
                </c:pt>
                <c:pt idx="179">
                  <c:v>102.59583739799002</c:v>
                </c:pt>
                <c:pt idx="180">
                  <c:v>96.518732046889582</c:v>
                </c:pt>
                <c:pt idx="181">
                  <c:v>100.93431779753166</c:v>
                </c:pt>
                <c:pt idx="182">
                  <c:v>107.15036101760352</c:v>
                </c:pt>
                <c:pt idx="183">
                  <c:v>99.062045144304292</c:v>
                </c:pt>
                <c:pt idx="184">
                  <c:v>102.03755615292823</c:v>
                </c:pt>
                <c:pt idx="185">
                  <c:v>97.432735191272982</c:v>
                </c:pt>
                <c:pt idx="186">
                  <c:v>100.19083107976441</c:v>
                </c:pt>
                <c:pt idx="187">
                  <c:v>98.292797166479687</c:v>
                </c:pt>
                <c:pt idx="188">
                  <c:v>106.59307781609353</c:v>
                </c:pt>
                <c:pt idx="189">
                  <c:v>104.92756097521706</c:v>
                </c:pt>
                <c:pt idx="190">
                  <c:v>100.19083107976441</c:v>
                </c:pt>
                <c:pt idx="191">
                  <c:v>103.86530220268956</c:v>
                </c:pt>
                <c:pt idx="192">
                  <c:v>104.37864415723804</c:v>
                </c:pt>
                <c:pt idx="193">
                  <c:v>66.620673635058452</c:v>
                </c:pt>
                <c:pt idx="194">
                  <c:v>111.92273170689819</c:v>
                </c:pt>
                <c:pt idx="195">
                  <c:v>101.46841061339671</c:v>
                </c:pt>
                <c:pt idx="196">
                  <c:v>100.67124015964389</c:v>
                </c:pt>
                <c:pt idx="197">
                  <c:v>104.88922427043988</c:v>
                </c:pt>
                <c:pt idx="198">
                  <c:v>68.52412145320298</c:v>
                </c:pt>
                <c:pt idx="199">
                  <c:v>101.92963066163944</c:v>
                </c:pt>
                <c:pt idx="200">
                  <c:v>111.27910824974595</c:v>
                </c:pt>
                <c:pt idx="201">
                  <c:v>101.82625375427469</c:v>
                </c:pt>
                <c:pt idx="202">
                  <c:v>100.93431779753166</c:v>
                </c:pt>
                <c:pt idx="203">
                  <c:v>89.937909407328917</c:v>
                </c:pt>
                <c:pt idx="204">
                  <c:v>107.34162471086945</c:v>
                </c:pt>
                <c:pt idx="205">
                  <c:v>119.91721254310522</c:v>
                </c:pt>
                <c:pt idx="206">
                  <c:v>111.92273170689819</c:v>
                </c:pt>
                <c:pt idx="207">
                  <c:v>88.360051347551206</c:v>
                </c:pt>
                <c:pt idx="208">
                  <c:v>119.91721254310522</c:v>
                </c:pt>
                <c:pt idx="209">
                  <c:v>100.93431779753166</c:v>
                </c:pt>
                <c:pt idx="210">
                  <c:v>88.174420987577363</c:v>
                </c:pt>
                <c:pt idx="211">
                  <c:v>81.025143610206229</c:v>
                </c:pt>
                <c:pt idx="212">
                  <c:v>91.701397827080456</c:v>
                </c:pt>
                <c:pt idx="213">
                  <c:v>97.932390243535934</c:v>
                </c:pt>
                <c:pt idx="214">
                  <c:v>99.359976107144334</c:v>
                </c:pt>
                <c:pt idx="215">
                  <c:v>106.91414130349139</c:v>
                </c:pt>
                <c:pt idx="216">
                  <c:v>96.897390492419845</c:v>
                </c:pt>
                <c:pt idx="217">
                  <c:v>114.83272273127756</c:v>
                </c:pt>
                <c:pt idx="218">
                  <c:v>89.937909407328917</c:v>
                </c:pt>
                <c:pt idx="219">
                  <c:v>105.52714703793259</c:v>
                </c:pt>
                <c:pt idx="220">
                  <c:v>98.071828862772094</c:v>
                </c:pt>
                <c:pt idx="221">
                  <c:v>91.936529616380668</c:v>
                </c:pt>
                <c:pt idx="222">
                  <c:v>100.19083107976441</c:v>
                </c:pt>
                <c:pt idx="223">
                  <c:v>100.93431779753166</c:v>
                </c:pt>
                <c:pt idx="224">
                  <c:v>57.103434544335812</c:v>
                </c:pt>
                <c:pt idx="225">
                  <c:v>101.46841061339671</c:v>
                </c:pt>
                <c:pt idx="226">
                  <c:v>112.64950269200793</c:v>
                </c:pt>
                <c:pt idx="227">
                  <c:v>95.489632210250463</c:v>
                </c:pt>
                <c:pt idx="228">
                  <c:v>97.432735191272982</c:v>
                </c:pt>
                <c:pt idx="229">
                  <c:v>95.933770034484169</c:v>
                </c:pt>
                <c:pt idx="230">
                  <c:v>97.94285422368803</c:v>
                </c:pt>
                <c:pt idx="231">
                  <c:v>99.744223517162283</c:v>
                </c:pt>
                <c:pt idx="232">
                  <c:v>94.480228064264708</c:v>
                </c:pt>
                <c:pt idx="233">
                  <c:v>100.73045853620837</c:v>
                </c:pt>
                <c:pt idx="234">
                  <c:v>103.81233089856619</c:v>
                </c:pt>
                <c:pt idx="235">
                  <c:v>98.114082989813369</c:v>
                </c:pt>
                <c:pt idx="236">
                  <c:v>92.244009648542487</c:v>
                </c:pt>
                <c:pt idx="237">
                  <c:v>96.485113540429481</c:v>
                </c:pt>
                <c:pt idx="238">
                  <c:v>103.77451085461028</c:v>
                </c:pt>
                <c:pt idx="239">
                  <c:v>102.86420812781544</c:v>
                </c:pt>
                <c:pt idx="240">
                  <c:v>100.47117807665572</c:v>
                </c:pt>
                <c:pt idx="241">
                  <c:v>99.931010452587685</c:v>
                </c:pt>
                <c:pt idx="242">
                  <c:v>104.51500175775226</c:v>
                </c:pt>
                <c:pt idx="243">
                  <c:v>99.123487135799081</c:v>
                </c:pt>
                <c:pt idx="244">
                  <c:v>79.944808362070134</c:v>
                </c:pt>
                <c:pt idx="245">
                  <c:v>93.268943089081844</c:v>
                </c:pt>
                <c:pt idx="246">
                  <c:v>77.089636634853363</c:v>
                </c:pt>
                <c:pt idx="247">
                  <c:v>83.207861764603607</c:v>
                </c:pt>
                <c:pt idx="248">
                  <c:v>103.55204000781086</c:v>
                </c:pt>
                <c:pt idx="249">
                  <c:v>84.316790069370853</c:v>
                </c:pt>
                <c:pt idx="250">
                  <c:v>85.655151816503732</c:v>
                </c:pt>
                <c:pt idx="251">
                  <c:v>89.937909407328917</c:v>
                </c:pt>
                <c:pt idx="252">
                  <c:v>100.27477312854458</c:v>
                </c:pt>
                <c:pt idx="253">
                  <c:v>97.196056482306332</c:v>
                </c:pt>
                <c:pt idx="254">
                  <c:v>81.54370452931154</c:v>
                </c:pt>
                <c:pt idx="255">
                  <c:v>97.849114401492102</c:v>
                </c:pt>
                <c:pt idx="256">
                  <c:v>83.42066959520362</c:v>
                </c:pt>
                <c:pt idx="257">
                  <c:v>102.9019323849619</c:v>
                </c:pt>
                <c:pt idx="258">
                  <c:v>98.992061361086854</c:v>
                </c:pt>
                <c:pt idx="259">
                  <c:v>102.28232834558975</c:v>
                </c:pt>
                <c:pt idx="260">
                  <c:v>92.244009648542487</c:v>
                </c:pt>
                <c:pt idx="261">
                  <c:v>89.937909407328917</c:v>
                </c:pt>
                <c:pt idx="262">
                  <c:v>99.997409795081083</c:v>
                </c:pt>
                <c:pt idx="263">
                  <c:v>100.48277676797005</c:v>
                </c:pt>
                <c:pt idx="264">
                  <c:v>100.07604820360737</c:v>
                </c:pt>
                <c:pt idx="265">
                  <c:v>88.040485158229146</c:v>
                </c:pt>
                <c:pt idx="266">
                  <c:v>95.933770034484169</c:v>
                </c:pt>
                <c:pt idx="267">
                  <c:v>67.453432055496677</c:v>
                </c:pt>
                <c:pt idx="268">
                  <c:v>92.368663715635108</c:v>
                </c:pt>
                <c:pt idx="269">
                  <c:v>101.50774707806561</c:v>
                </c:pt>
                <c:pt idx="270">
                  <c:v>79.944808362070134</c:v>
                </c:pt>
                <c:pt idx="271">
                  <c:v>98.598596979886494</c:v>
                </c:pt>
                <c:pt idx="272">
                  <c:v>92.244009648542487</c:v>
                </c:pt>
                <c:pt idx="273">
                  <c:v>94.199306611167444</c:v>
                </c:pt>
                <c:pt idx="274">
                  <c:v>106.73949687902773</c:v>
                </c:pt>
                <c:pt idx="275">
                  <c:v>73.282740998564307</c:v>
                </c:pt>
                <c:pt idx="276">
                  <c:v>77.089636634853363</c:v>
                </c:pt>
                <c:pt idx="277">
                  <c:v>107.29434806488362</c:v>
                </c:pt>
                <c:pt idx="278">
                  <c:v>71.950327525863131</c:v>
                </c:pt>
                <c:pt idx="279">
                  <c:v>89.795827401946084</c:v>
                </c:pt>
                <c:pt idx="280">
                  <c:v>100.58989623579154</c:v>
                </c:pt>
                <c:pt idx="281">
                  <c:v>86.069612228519077</c:v>
                </c:pt>
                <c:pt idx="282">
                  <c:v>59.958606271552611</c:v>
                </c:pt>
                <c:pt idx="283">
                  <c:v>85.978378804490532</c:v>
                </c:pt>
                <c:pt idx="284">
                  <c:v>98.309021562160538</c:v>
                </c:pt>
                <c:pt idx="285">
                  <c:v>103.32489382644917</c:v>
                </c:pt>
                <c:pt idx="286">
                  <c:v>89.937909407328917</c:v>
                </c:pt>
                <c:pt idx="287">
                  <c:v>103.80893026119556</c:v>
                </c:pt>
                <c:pt idx="288">
                  <c:v>91.788483674969413</c:v>
                </c:pt>
                <c:pt idx="289">
                  <c:v>98.145499603002548</c:v>
                </c:pt>
                <c:pt idx="290">
                  <c:v>82.443083623384837</c:v>
                </c:pt>
                <c:pt idx="291">
                  <c:v>78.695670731412804</c:v>
                </c:pt>
                <c:pt idx="292">
                  <c:v>98.93170034806181</c:v>
                </c:pt>
                <c:pt idx="293">
                  <c:v>86.271375930291512</c:v>
                </c:pt>
                <c:pt idx="294">
                  <c:v>99.571361571781452</c:v>
                </c:pt>
                <c:pt idx="295">
                  <c:v>93.464886246832009</c:v>
                </c:pt>
                <c:pt idx="296">
                  <c:v>95.203091678486757</c:v>
                </c:pt>
                <c:pt idx="297">
                  <c:v>87.212518213167428</c:v>
                </c:pt>
                <c:pt idx="298">
                  <c:v>72.993085895803176</c:v>
                </c:pt>
                <c:pt idx="299">
                  <c:v>79.944808362070134</c:v>
                </c:pt>
                <c:pt idx="300">
                  <c:v>92.868217232630343</c:v>
                </c:pt>
                <c:pt idx="301">
                  <c:v>98.402011385553593</c:v>
                </c:pt>
                <c:pt idx="302">
                  <c:v>59.958606271552611</c:v>
                </c:pt>
                <c:pt idx="303">
                  <c:v>68.52412145320298</c:v>
                </c:pt>
                <c:pt idx="304">
                  <c:v>95.68523695149328</c:v>
                </c:pt>
                <c:pt idx="305">
                  <c:v>65.40938865987556</c:v>
                </c:pt>
                <c:pt idx="306">
                  <c:v>94.83361212124467</c:v>
                </c:pt>
                <c:pt idx="307">
                  <c:v>94.550109889756044</c:v>
                </c:pt>
                <c:pt idx="308">
                  <c:v>88.729952138121817</c:v>
                </c:pt>
                <c:pt idx="309">
                  <c:v>86.678651181989849</c:v>
                </c:pt>
                <c:pt idx="310">
                  <c:v>103.16477795083341</c:v>
                </c:pt>
                <c:pt idx="311">
                  <c:v>100.88635091251442</c:v>
                </c:pt>
                <c:pt idx="312">
                  <c:v>111.88275930271716</c:v>
                </c:pt>
                <c:pt idx="313">
                  <c:v>111.64292487763096</c:v>
                </c:pt>
                <c:pt idx="314">
                  <c:v>107.44582243862227</c:v>
                </c:pt>
                <c:pt idx="315">
                  <c:v>112.00267651526028</c:v>
                </c:pt>
              </c:numCache>
            </c:numRef>
          </c:xVal>
          <c:yVal>
            <c:numRef>
              <c:f>dispersió!$Y$3:$Y$318</c:f>
              <c:numCache>
                <c:formatCode>0.00</c:formatCode>
                <c:ptCount val="316"/>
                <c:pt idx="0">
                  <c:v>131.98151964625094</c:v>
                </c:pt>
                <c:pt idx="1">
                  <c:v>130.76722110587838</c:v>
                </c:pt>
                <c:pt idx="2">
                  <c:v>129.90718292464166</c:v>
                </c:pt>
                <c:pt idx="3">
                  <c:v>129.58043860565081</c:v>
                </c:pt>
                <c:pt idx="4">
                  <c:v>127.8797270474179</c:v>
                </c:pt>
                <c:pt idx="5">
                  <c:v>125.98481239396435</c:v>
                </c:pt>
                <c:pt idx="6">
                  <c:v>124.80900475140598</c:v>
                </c:pt>
                <c:pt idx="7">
                  <c:v>124.62495225616942</c:v>
                </c:pt>
                <c:pt idx="8">
                  <c:v>123.22184300402799</c:v>
                </c:pt>
                <c:pt idx="9">
                  <c:v>121.82471028884694</c:v>
                </c:pt>
                <c:pt idx="10">
                  <c:v>120.61246032971576</c:v>
                </c:pt>
                <c:pt idx="11">
                  <c:v>119.63141698528725</c:v>
                </c:pt>
                <c:pt idx="12">
                  <c:v>119.41346018615639</c:v>
                </c:pt>
                <c:pt idx="13">
                  <c:v>119.28950013899933</c:v>
                </c:pt>
                <c:pt idx="14">
                  <c:v>118.93510841766629</c:v>
                </c:pt>
                <c:pt idx="15">
                  <c:v>118.69185512483182</c:v>
                </c:pt>
                <c:pt idx="16">
                  <c:v>118.00986095607811</c:v>
                </c:pt>
                <c:pt idx="17">
                  <c:v>117.33392231651072</c:v>
                </c:pt>
                <c:pt idx="18">
                  <c:v>116.05112159295686</c:v>
                </c:pt>
                <c:pt idx="19">
                  <c:v>116.04346531633141</c:v>
                </c:pt>
                <c:pt idx="20">
                  <c:v>115.74655082711678</c:v>
                </c:pt>
                <c:pt idx="21">
                  <c:v>115.49846976800961</c:v>
                </c:pt>
                <c:pt idx="22">
                  <c:v>115.30556050100904</c:v>
                </c:pt>
                <c:pt idx="23">
                  <c:v>114.36648749076195</c:v>
                </c:pt>
                <c:pt idx="24">
                  <c:v>114.30697554421508</c:v>
                </c:pt>
                <c:pt idx="25">
                  <c:v>113.90523894971741</c:v>
                </c:pt>
                <c:pt idx="26">
                  <c:v>113.36554315382094</c:v>
                </c:pt>
                <c:pt idx="27">
                  <c:v>112.91061297004124</c:v>
                </c:pt>
                <c:pt idx="28">
                  <c:v>112.69461654291891</c:v>
                </c:pt>
                <c:pt idx="29">
                  <c:v>111.74373580408526</c:v>
                </c:pt>
                <c:pt idx="30">
                  <c:v>111.57291210058251</c:v>
                </c:pt>
                <c:pt idx="31">
                  <c:v>111.23147571723993</c:v>
                </c:pt>
                <c:pt idx="32">
                  <c:v>110.53545895573546</c:v>
                </c:pt>
                <c:pt idx="33">
                  <c:v>110.53439786969645</c:v>
                </c:pt>
                <c:pt idx="34">
                  <c:v>110.44837712665486</c:v>
                </c:pt>
                <c:pt idx="35">
                  <c:v>110.41889635992524</c:v>
                </c:pt>
                <c:pt idx="36">
                  <c:v>110.36023411087103</c:v>
                </c:pt>
                <c:pt idx="37">
                  <c:v>110.35371521428098</c:v>
                </c:pt>
                <c:pt idx="38">
                  <c:v>110.27421056521041</c:v>
                </c:pt>
                <c:pt idx="39">
                  <c:v>109.92600710214516</c:v>
                </c:pt>
                <c:pt idx="40">
                  <c:v>109.57609866847574</c:v>
                </c:pt>
                <c:pt idx="41">
                  <c:v>109.1630079660797</c:v>
                </c:pt>
                <c:pt idx="42">
                  <c:v>108.71991952563322</c:v>
                </c:pt>
                <c:pt idx="43">
                  <c:v>108.36280012429792</c:v>
                </c:pt>
                <c:pt idx="44">
                  <c:v>108.34026930767897</c:v>
                </c:pt>
                <c:pt idx="45">
                  <c:v>108.17244781594994</c:v>
                </c:pt>
                <c:pt idx="46">
                  <c:v>108.11011200188437</c:v>
                </c:pt>
                <c:pt idx="47">
                  <c:v>107.87835327246172</c:v>
                </c:pt>
                <c:pt idx="48">
                  <c:v>107.83246098447168</c:v>
                </c:pt>
                <c:pt idx="49">
                  <c:v>107.53970068926191</c:v>
                </c:pt>
                <c:pt idx="50">
                  <c:v>107.52908600235116</c:v>
                </c:pt>
                <c:pt idx="51">
                  <c:v>107.28394906496507</c:v>
                </c:pt>
                <c:pt idx="52">
                  <c:v>107.2229878392472</c:v>
                </c:pt>
                <c:pt idx="53">
                  <c:v>107.21284167950054</c:v>
                </c:pt>
                <c:pt idx="54">
                  <c:v>106.89974191473158</c:v>
                </c:pt>
                <c:pt idx="55">
                  <c:v>106.81802430034105</c:v>
                </c:pt>
                <c:pt idx="56">
                  <c:v>106.73314600593019</c:v>
                </c:pt>
                <c:pt idx="57">
                  <c:v>106.71883738566723</c:v>
                </c:pt>
                <c:pt idx="58">
                  <c:v>106.55137072697832</c:v>
                </c:pt>
                <c:pt idx="59">
                  <c:v>106.49397325618634</c:v>
                </c:pt>
                <c:pt idx="60">
                  <c:v>106.31600128210678</c:v>
                </c:pt>
                <c:pt idx="61">
                  <c:v>106.19919729654021</c:v>
                </c:pt>
                <c:pt idx="62">
                  <c:v>106.1643877008681</c:v>
                </c:pt>
                <c:pt idx="63">
                  <c:v>105.96204570938792</c:v>
                </c:pt>
                <c:pt idx="64">
                  <c:v>105.73166763697677</c:v>
                </c:pt>
                <c:pt idx="65">
                  <c:v>105.71166809056287</c:v>
                </c:pt>
                <c:pt idx="66">
                  <c:v>105.51818293676712</c:v>
                </c:pt>
                <c:pt idx="67">
                  <c:v>105.31664329644686</c:v>
                </c:pt>
                <c:pt idx="68">
                  <c:v>105.23765895927409</c:v>
                </c:pt>
                <c:pt idx="69">
                  <c:v>105.13178434665488</c:v>
                </c:pt>
                <c:pt idx="70">
                  <c:v>105.10716516107868</c:v>
                </c:pt>
                <c:pt idx="71">
                  <c:v>105.08247171041907</c:v>
                </c:pt>
                <c:pt idx="72">
                  <c:v>104.93294058398524</c:v>
                </c:pt>
                <c:pt idx="73">
                  <c:v>104.84746091176581</c:v>
                </c:pt>
                <c:pt idx="74">
                  <c:v>104.62729638507173</c:v>
                </c:pt>
                <c:pt idx="75">
                  <c:v>104.56374565845493</c:v>
                </c:pt>
                <c:pt idx="76">
                  <c:v>104.29127718519609</c:v>
                </c:pt>
                <c:pt idx="77">
                  <c:v>104.19692991813739</c:v>
                </c:pt>
                <c:pt idx="78">
                  <c:v>104.18298663361614</c:v>
                </c:pt>
                <c:pt idx="79">
                  <c:v>104.18068126585412</c:v>
                </c:pt>
                <c:pt idx="80">
                  <c:v>103.95067747876331</c:v>
                </c:pt>
                <c:pt idx="81">
                  <c:v>103.90479961887353</c:v>
                </c:pt>
                <c:pt idx="82">
                  <c:v>103.76724694805438</c:v>
                </c:pt>
                <c:pt idx="83">
                  <c:v>103.68888669135487</c:v>
                </c:pt>
                <c:pt idx="84">
                  <c:v>103.62703413893682</c:v>
                </c:pt>
                <c:pt idx="85">
                  <c:v>103.49822016750525</c:v>
                </c:pt>
                <c:pt idx="86">
                  <c:v>103.39032942569284</c:v>
                </c:pt>
                <c:pt idx="87">
                  <c:v>103.23149501733855</c:v>
                </c:pt>
                <c:pt idx="88">
                  <c:v>103.21345393393472</c:v>
                </c:pt>
                <c:pt idx="89">
                  <c:v>103.18207481610497</c:v>
                </c:pt>
                <c:pt idx="90">
                  <c:v>102.8529184978282</c:v>
                </c:pt>
                <c:pt idx="91">
                  <c:v>102.82333743563404</c:v>
                </c:pt>
                <c:pt idx="92">
                  <c:v>102.78356864743728</c:v>
                </c:pt>
                <c:pt idx="93">
                  <c:v>102.76641343849451</c:v>
                </c:pt>
                <c:pt idx="94">
                  <c:v>102.67682718925522</c:v>
                </c:pt>
                <c:pt idx="95">
                  <c:v>102.65039106261844</c:v>
                </c:pt>
                <c:pt idx="96">
                  <c:v>102.63845669161427</c:v>
                </c:pt>
                <c:pt idx="97">
                  <c:v>102.6019394404362</c:v>
                </c:pt>
                <c:pt idx="98">
                  <c:v>102.56414012722786</c:v>
                </c:pt>
                <c:pt idx="99">
                  <c:v>102.48725340021744</c:v>
                </c:pt>
                <c:pt idx="100">
                  <c:v>102.4306616730708</c:v>
                </c:pt>
                <c:pt idx="101">
                  <c:v>102.09245666654034</c:v>
                </c:pt>
                <c:pt idx="102">
                  <c:v>102.01896202676171</c:v>
                </c:pt>
                <c:pt idx="103">
                  <c:v>102.00144211036641</c:v>
                </c:pt>
                <c:pt idx="104">
                  <c:v>101.85765965325774</c:v>
                </c:pt>
                <c:pt idx="105">
                  <c:v>101.47413360202665</c:v>
                </c:pt>
                <c:pt idx="106">
                  <c:v>101.46756402189141</c:v>
                </c:pt>
                <c:pt idx="107">
                  <c:v>101.40845970594478</c:v>
                </c:pt>
                <c:pt idx="108">
                  <c:v>101.30133770173737</c:v>
                </c:pt>
                <c:pt idx="109">
                  <c:v>101.29267224732889</c:v>
                </c:pt>
                <c:pt idx="110">
                  <c:v>101.2257380077761</c:v>
                </c:pt>
                <c:pt idx="111">
                  <c:v>101.12001422446512</c:v>
                </c:pt>
                <c:pt idx="112">
                  <c:v>101.05918023034829</c:v>
                </c:pt>
                <c:pt idx="113">
                  <c:v>101.04378254154977</c:v>
                </c:pt>
                <c:pt idx="114">
                  <c:v>100.93628455923903</c:v>
                </c:pt>
                <c:pt idx="115">
                  <c:v>100.9022691637644</c:v>
                </c:pt>
                <c:pt idx="116">
                  <c:v>100.83649914768472</c:v>
                </c:pt>
                <c:pt idx="117">
                  <c:v>100.79367434543909</c:v>
                </c:pt>
                <c:pt idx="118">
                  <c:v>100.77057602045571</c:v>
                </c:pt>
                <c:pt idx="119">
                  <c:v>100.74432465589155</c:v>
                </c:pt>
                <c:pt idx="120">
                  <c:v>100.71002453122171</c:v>
                </c:pt>
                <c:pt idx="121">
                  <c:v>100.69938901154399</c:v>
                </c:pt>
                <c:pt idx="122">
                  <c:v>100.66720206051126</c:v>
                </c:pt>
                <c:pt idx="123">
                  <c:v>100.62321265703314</c:v>
                </c:pt>
                <c:pt idx="124">
                  <c:v>100.5532991784585</c:v>
                </c:pt>
                <c:pt idx="125">
                  <c:v>100.42707791096211</c:v>
                </c:pt>
                <c:pt idx="126">
                  <c:v>100.42626713894634</c:v>
                </c:pt>
                <c:pt idx="127">
                  <c:v>100.41281963955404</c:v>
                </c:pt>
                <c:pt idx="128">
                  <c:v>100.38871995041011</c:v>
                </c:pt>
                <c:pt idx="129">
                  <c:v>100.33823894994887</c:v>
                </c:pt>
                <c:pt idx="130">
                  <c:v>100.31763031841214</c:v>
                </c:pt>
                <c:pt idx="131">
                  <c:v>100.19306608597287</c:v>
                </c:pt>
                <c:pt idx="132">
                  <c:v>100.13548107380393</c:v>
                </c:pt>
                <c:pt idx="133">
                  <c:v>100.1207248674894</c:v>
                </c:pt>
                <c:pt idx="134">
                  <c:v>99.815479005493501</c:v>
                </c:pt>
                <c:pt idx="135">
                  <c:v>99.804910475713399</c:v>
                </c:pt>
                <c:pt idx="136">
                  <c:v>99.778691521065269</c:v>
                </c:pt>
                <c:pt idx="137">
                  <c:v>99.727675338272121</c:v>
                </c:pt>
                <c:pt idx="138">
                  <c:v>99.635059309729016</c:v>
                </c:pt>
                <c:pt idx="139">
                  <c:v>99.562070271560785</c:v>
                </c:pt>
                <c:pt idx="140">
                  <c:v>99.418874730411062</c:v>
                </c:pt>
                <c:pt idx="141">
                  <c:v>99.350806931858102</c:v>
                </c:pt>
                <c:pt idx="142">
                  <c:v>99.258549047990016</c:v>
                </c:pt>
                <c:pt idx="143">
                  <c:v>99.23634237793928</c:v>
                </c:pt>
                <c:pt idx="144">
                  <c:v>99.202218274781288</c:v>
                </c:pt>
                <c:pt idx="145">
                  <c:v>99.096506203546767</c:v>
                </c:pt>
                <c:pt idx="146">
                  <c:v>99.087985858682018</c:v>
                </c:pt>
                <c:pt idx="147">
                  <c:v>99.063371824133469</c:v>
                </c:pt>
                <c:pt idx="148">
                  <c:v>99.043627553166075</c:v>
                </c:pt>
                <c:pt idx="149">
                  <c:v>99.012770001701909</c:v>
                </c:pt>
                <c:pt idx="150">
                  <c:v>98.882965107162192</c:v>
                </c:pt>
                <c:pt idx="151">
                  <c:v>98.677032364267518</c:v>
                </c:pt>
                <c:pt idx="152">
                  <c:v>98.652854494029043</c:v>
                </c:pt>
                <c:pt idx="153">
                  <c:v>98.647988902140469</c:v>
                </c:pt>
                <c:pt idx="154">
                  <c:v>98.592611415071445</c:v>
                </c:pt>
                <c:pt idx="155">
                  <c:v>98.465853942775652</c:v>
                </c:pt>
                <c:pt idx="156">
                  <c:v>98.373977383176737</c:v>
                </c:pt>
                <c:pt idx="157">
                  <c:v>98.349534603341809</c:v>
                </c:pt>
                <c:pt idx="158">
                  <c:v>98.345268259015427</c:v>
                </c:pt>
                <c:pt idx="159">
                  <c:v>98.31965989984532</c:v>
                </c:pt>
                <c:pt idx="160">
                  <c:v>98.243647406905666</c:v>
                </c:pt>
                <c:pt idx="161">
                  <c:v>98.190930166704248</c:v>
                </c:pt>
                <c:pt idx="162">
                  <c:v>97.957443971913506</c:v>
                </c:pt>
                <c:pt idx="163">
                  <c:v>97.911947581847244</c:v>
                </c:pt>
                <c:pt idx="164">
                  <c:v>97.870695808301193</c:v>
                </c:pt>
                <c:pt idx="165">
                  <c:v>97.815113300193204</c:v>
                </c:pt>
                <c:pt idx="166">
                  <c:v>97.771324144608599</c:v>
                </c:pt>
                <c:pt idx="167">
                  <c:v>97.738139087450321</c:v>
                </c:pt>
                <c:pt idx="168">
                  <c:v>97.685069963625637</c:v>
                </c:pt>
                <c:pt idx="169">
                  <c:v>97.627444226368524</c:v>
                </c:pt>
                <c:pt idx="170">
                  <c:v>97.547646677856832</c:v>
                </c:pt>
                <c:pt idx="171">
                  <c:v>97.510573261149176</c:v>
                </c:pt>
                <c:pt idx="172">
                  <c:v>97.46410902108147</c:v>
                </c:pt>
                <c:pt idx="173">
                  <c:v>97.306855747308759</c:v>
                </c:pt>
                <c:pt idx="174">
                  <c:v>97.294434507941162</c:v>
                </c:pt>
                <c:pt idx="175">
                  <c:v>97.155377023835413</c:v>
                </c:pt>
                <c:pt idx="176">
                  <c:v>97.133710967381489</c:v>
                </c:pt>
                <c:pt idx="177">
                  <c:v>97.125222701283448</c:v>
                </c:pt>
                <c:pt idx="178">
                  <c:v>97.105058709911731</c:v>
                </c:pt>
                <c:pt idx="179">
                  <c:v>97.046582412926242</c:v>
                </c:pt>
                <c:pt idx="180">
                  <c:v>97.016040739561461</c:v>
                </c:pt>
                <c:pt idx="181">
                  <c:v>97.013388359420702</c:v>
                </c:pt>
                <c:pt idx="182">
                  <c:v>97.003849634946334</c:v>
                </c:pt>
                <c:pt idx="183">
                  <c:v>96.912681053930015</c:v>
                </c:pt>
                <c:pt idx="184">
                  <c:v>96.884627703091127</c:v>
                </c:pt>
                <c:pt idx="185">
                  <c:v>96.87289696404207</c:v>
                </c:pt>
                <c:pt idx="186">
                  <c:v>96.748408363862865</c:v>
                </c:pt>
                <c:pt idx="187">
                  <c:v>96.727941253452371</c:v>
                </c:pt>
                <c:pt idx="188">
                  <c:v>96.665254337602221</c:v>
                </c:pt>
                <c:pt idx="189">
                  <c:v>96.660411389211475</c:v>
                </c:pt>
                <c:pt idx="190">
                  <c:v>96.567929802850415</c:v>
                </c:pt>
                <c:pt idx="191">
                  <c:v>96.565535617695559</c:v>
                </c:pt>
                <c:pt idx="192">
                  <c:v>96.402302298863177</c:v>
                </c:pt>
                <c:pt idx="193">
                  <c:v>96.282937093946543</c:v>
                </c:pt>
                <c:pt idx="194">
                  <c:v>96.240069114453007</c:v>
                </c:pt>
                <c:pt idx="195">
                  <c:v>96.23418053292653</c:v>
                </c:pt>
                <c:pt idx="196">
                  <c:v>96.13643093188756</c:v>
                </c:pt>
                <c:pt idx="197">
                  <c:v>96.11463775749634</c:v>
                </c:pt>
                <c:pt idx="198">
                  <c:v>96.090078513473685</c:v>
                </c:pt>
                <c:pt idx="199">
                  <c:v>95.967128632793873</c:v>
                </c:pt>
                <c:pt idx="200">
                  <c:v>95.923656453083623</c:v>
                </c:pt>
                <c:pt idx="201">
                  <c:v>95.879135400908353</c:v>
                </c:pt>
                <c:pt idx="202">
                  <c:v>95.846743105022398</c:v>
                </c:pt>
                <c:pt idx="203">
                  <c:v>95.791768809295178</c:v>
                </c:pt>
                <c:pt idx="204">
                  <c:v>95.771110661584032</c:v>
                </c:pt>
                <c:pt idx="205">
                  <c:v>95.663229128903794</c:v>
                </c:pt>
                <c:pt idx="206">
                  <c:v>95.602710993022242</c:v>
                </c:pt>
                <c:pt idx="207">
                  <c:v>95.598785373772515</c:v>
                </c:pt>
                <c:pt idx="208">
                  <c:v>95.409062320058922</c:v>
                </c:pt>
                <c:pt idx="209">
                  <c:v>95.3438412227176</c:v>
                </c:pt>
                <c:pt idx="210">
                  <c:v>95.275506726930203</c:v>
                </c:pt>
                <c:pt idx="211">
                  <c:v>95.14812220539423</c:v>
                </c:pt>
                <c:pt idx="212">
                  <c:v>95.12725481474034</c:v>
                </c:pt>
                <c:pt idx="213">
                  <c:v>95.027128788229348</c:v>
                </c:pt>
                <c:pt idx="214">
                  <c:v>94.903134300013704</c:v>
                </c:pt>
                <c:pt idx="215">
                  <c:v>94.900614759417977</c:v>
                </c:pt>
                <c:pt idx="216">
                  <c:v>94.894105900792908</c:v>
                </c:pt>
                <c:pt idx="217">
                  <c:v>94.855596605447204</c:v>
                </c:pt>
                <c:pt idx="218">
                  <c:v>94.798637835165962</c:v>
                </c:pt>
                <c:pt idx="219">
                  <c:v>94.724379738843879</c:v>
                </c:pt>
                <c:pt idx="220">
                  <c:v>94.70714670541534</c:v>
                </c:pt>
                <c:pt idx="221">
                  <c:v>94.687436224068747</c:v>
                </c:pt>
                <c:pt idx="222">
                  <c:v>94.576185070654674</c:v>
                </c:pt>
                <c:pt idx="223">
                  <c:v>94.409248485796326</c:v>
                </c:pt>
                <c:pt idx="224">
                  <c:v>94.393625259783391</c:v>
                </c:pt>
                <c:pt idx="225">
                  <c:v>94.35701970960838</c:v>
                </c:pt>
                <c:pt idx="226">
                  <c:v>94.309769258310283</c:v>
                </c:pt>
                <c:pt idx="227">
                  <c:v>94.246879194179613</c:v>
                </c:pt>
                <c:pt idx="228">
                  <c:v>94.167452352930695</c:v>
                </c:pt>
                <c:pt idx="229">
                  <c:v>94.030038856369814</c:v>
                </c:pt>
                <c:pt idx="230">
                  <c:v>93.946975459247284</c:v>
                </c:pt>
                <c:pt idx="231">
                  <c:v>93.833662686191261</c:v>
                </c:pt>
                <c:pt idx="232">
                  <c:v>93.829861467029133</c:v>
                </c:pt>
                <c:pt idx="233">
                  <c:v>93.793572576993697</c:v>
                </c:pt>
                <c:pt idx="234">
                  <c:v>93.738132991523031</c:v>
                </c:pt>
                <c:pt idx="235">
                  <c:v>93.63724891070305</c:v>
                </c:pt>
                <c:pt idx="236">
                  <c:v>93.561127104798032</c:v>
                </c:pt>
                <c:pt idx="237">
                  <c:v>93.56037782213258</c:v>
                </c:pt>
                <c:pt idx="238">
                  <c:v>93.458608230736758</c:v>
                </c:pt>
                <c:pt idx="239">
                  <c:v>93.405406895033764</c:v>
                </c:pt>
                <c:pt idx="240">
                  <c:v>93.40305427515969</c:v>
                </c:pt>
                <c:pt idx="241">
                  <c:v>93.32288107008705</c:v>
                </c:pt>
                <c:pt idx="242">
                  <c:v>93.16510645152141</c:v>
                </c:pt>
                <c:pt idx="243">
                  <c:v>93.076778463110472</c:v>
                </c:pt>
                <c:pt idx="244">
                  <c:v>93.003900180183365</c:v>
                </c:pt>
                <c:pt idx="245">
                  <c:v>92.936113547310669</c:v>
                </c:pt>
                <c:pt idx="246">
                  <c:v>92.820614374161664</c:v>
                </c:pt>
                <c:pt idx="247">
                  <c:v>92.762257645820185</c:v>
                </c:pt>
                <c:pt idx="248">
                  <c:v>92.516284379653897</c:v>
                </c:pt>
                <c:pt idx="249">
                  <c:v>92.491881448898198</c:v>
                </c:pt>
                <c:pt idx="250">
                  <c:v>92.431516610298033</c:v>
                </c:pt>
                <c:pt idx="251">
                  <c:v>92.422266627630492</c:v>
                </c:pt>
                <c:pt idx="252">
                  <c:v>92.420469195535347</c:v>
                </c:pt>
                <c:pt idx="253">
                  <c:v>92.417121588431016</c:v>
                </c:pt>
                <c:pt idx="254">
                  <c:v>92.366588833648223</c:v>
                </c:pt>
                <c:pt idx="255">
                  <c:v>92.302546510859713</c:v>
                </c:pt>
                <c:pt idx="256">
                  <c:v>92.292610079263738</c:v>
                </c:pt>
                <c:pt idx="257">
                  <c:v>92.070147409401812</c:v>
                </c:pt>
                <c:pt idx="258">
                  <c:v>92.018825743268948</c:v>
                </c:pt>
                <c:pt idx="259">
                  <c:v>91.991828207430245</c:v>
                </c:pt>
                <c:pt idx="260">
                  <c:v>91.95027864260598</c:v>
                </c:pt>
                <c:pt idx="261">
                  <c:v>91.934610177849663</c:v>
                </c:pt>
                <c:pt idx="262">
                  <c:v>91.910509011351564</c:v>
                </c:pt>
                <c:pt idx="263">
                  <c:v>91.863307926310213</c:v>
                </c:pt>
                <c:pt idx="264">
                  <c:v>91.723137166754242</c:v>
                </c:pt>
                <c:pt idx="265">
                  <c:v>91.645286330520591</c:v>
                </c:pt>
                <c:pt idx="266">
                  <c:v>91.540185910676769</c:v>
                </c:pt>
                <c:pt idx="267">
                  <c:v>91.512505008025514</c:v>
                </c:pt>
                <c:pt idx="268">
                  <c:v>91.378272924888506</c:v>
                </c:pt>
                <c:pt idx="269">
                  <c:v>91.352441285208528</c:v>
                </c:pt>
                <c:pt idx="270">
                  <c:v>90.821308847904817</c:v>
                </c:pt>
                <c:pt idx="271">
                  <c:v>90.804194973918229</c:v>
                </c:pt>
                <c:pt idx="272">
                  <c:v>90.735219291476909</c:v>
                </c:pt>
                <c:pt idx="273">
                  <c:v>90.651368229571858</c:v>
                </c:pt>
                <c:pt idx="274">
                  <c:v>90.532783317700762</c:v>
                </c:pt>
                <c:pt idx="275">
                  <c:v>90.515671633091898</c:v>
                </c:pt>
                <c:pt idx="276">
                  <c:v>90.249076587271503</c:v>
                </c:pt>
                <c:pt idx="277">
                  <c:v>90.137755476026754</c:v>
                </c:pt>
                <c:pt idx="278">
                  <c:v>90.011586457941235</c:v>
                </c:pt>
                <c:pt idx="279">
                  <c:v>89.969239147635079</c:v>
                </c:pt>
                <c:pt idx="280">
                  <c:v>89.849881527152434</c:v>
                </c:pt>
                <c:pt idx="281">
                  <c:v>89.834107459382267</c:v>
                </c:pt>
                <c:pt idx="282">
                  <c:v>89.764385455190421</c:v>
                </c:pt>
                <c:pt idx="283">
                  <c:v>89.727701041103529</c:v>
                </c:pt>
                <c:pt idx="284">
                  <c:v>89.509129595786845</c:v>
                </c:pt>
                <c:pt idx="285">
                  <c:v>89.485197061488165</c:v>
                </c:pt>
                <c:pt idx="286">
                  <c:v>89.204924057050931</c:v>
                </c:pt>
                <c:pt idx="287">
                  <c:v>88.915849655264168</c:v>
                </c:pt>
                <c:pt idx="288">
                  <c:v>88.890903115150365</c:v>
                </c:pt>
                <c:pt idx="289">
                  <c:v>88.729511664989104</c:v>
                </c:pt>
                <c:pt idx="290">
                  <c:v>88.623618213353936</c:v>
                </c:pt>
                <c:pt idx="291">
                  <c:v>88.593345974961608</c:v>
                </c:pt>
                <c:pt idx="292">
                  <c:v>88.448268732010519</c:v>
                </c:pt>
                <c:pt idx="293">
                  <c:v>88.411528325006486</c:v>
                </c:pt>
                <c:pt idx="294">
                  <c:v>88.350201947395888</c:v>
                </c:pt>
                <c:pt idx="295">
                  <c:v>88.236237273971128</c:v>
                </c:pt>
                <c:pt idx="296">
                  <c:v>88.174748564394307</c:v>
                </c:pt>
                <c:pt idx="297">
                  <c:v>88.126796885002648</c:v>
                </c:pt>
                <c:pt idx="298">
                  <c:v>87.641006047992818</c:v>
                </c:pt>
                <c:pt idx="299">
                  <c:v>87.059455792496919</c:v>
                </c:pt>
                <c:pt idx="300">
                  <c:v>86.940873317773267</c:v>
                </c:pt>
                <c:pt idx="301">
                  <c:v>86.921946501621193</c:v>
                </c:pt>
                <c:pt idx="302">
                  <c:v>86.693171867849742</c:v>
                </c:pt>
                <c:pt idx="303">
                  <c:v>86.620423870817618</c:v>
                </c:pt>
                <c:pt idx="304">
                  <c:v>86.338644102062148</c:v>
                </c:pt>
                <c:pt idx="305">
                  <c:v>85.797338648356927</c:v>
                </c:pt>
                <c:pt idx="306">
                  <c:v>85.717983863429055</c:v>
                </c:pt>
                <c:pt idx="307">
                  <c:v>84.22798224766268</c:v>
                </c:pt>
                <c:pt idx="308">
                  <c:v>82.839228120537101</c:v>
                </c:pt>
                <c:pt idx="309">
                  <c:v>82.064344685298551</c:v>
                </c:pt>
                <c:pt idx="310">
                  <c:v>99.539535054844947</c:v>
                </c:pt>
                <c:pt idx="311">
                  <c:v>99.08234565979339</c:v>
                </c:pt>
                <c:pt idx="312">
                  <c:v>102.36536512345984</c:v>
                </c:pt>
                <c:pt idx="313">
                  <c:v>98.371835742899776</c:v>
                </c:pt>
                <c:pt idx="314">
                  <c:v>97.16279727755375</c:v>
                </c:pt>
                <c:pt idx="315">
                  <c:v>97.494095647012813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F1-45CB-A6FB-01CE3E69F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421504"/>
        <c:axId val="218424064"/>
      </c:scatterChart>
      <c:valAx>
        <c:axId val="218421504"/>
        <c:scaling>
          <c:orientation val="minMax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Taxa d'escolarització als 17 anys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424064"/>
        <c:crosses val="autoZero"/>
        <c:crossBetween val="midCat"/>
      </c:valAx>
      <c:valAx>
        <c:axId val="218424064"/>
        <c:scaling>
          <c:orientation val="minMax"/>
          <c:min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a-ES" sz="1000" b="1" i="0" baseline="0">
                    <a:effectLst/>
                  </a:rPr>
                  <a:t>Índex de vulnerabilitat social</a:t>
                </a:r>
                <a:endParaRPr lang="ca-ES" sz="1000">
                  <a:effectLst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842150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DD86-45E9-8165-45DDF799FF2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DD86-45E9-8165-45DDF799FF2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DD86-45E9-8165-45DDF799FF2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7-DD86-45E9-8165-45DDF799FF2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DD86-45E9-8165-45DDF799FF2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DD86-45E9-8165-45DDF799FF2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DD86-45E9-8165-45DDF799FF2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DD86-45E9-8165-45DDF799FF2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DD86-45E9-8165-45DDF799FF2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DD86-45E9-8165-45DDF799FF2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DD86-45E9-8165-45DDF799FF2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DD86-45E9-8165-45DDF799FF20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DD86-45E9-8165-45DDF799FF20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'COMARCA MITJ DE MITJ'!$X$5:$X$15</c:f>
              <c:strCache>
                <c:ptCount val="11"/>
                <c:pt idx="0">
                  <c:v>Osona</c:v>
                </c:pt>
                <c:pt idx="1">
                  <c:v>Berguedà</c:v>
                </c:pt>
                <c:pt idx="2">
                  <c:v>Baix Llobregat</c:v>
                </c:pt>
                <c:pt idx="3">
                  <c:v>Alt Penedès</c:v>
                </c:pt>
                <c:pt idx="4">
                  <c:v>Vallès Occidental</c:v>
                </c:pt>
                <c:pt idx="5">
                  <c:v>Bages</c:v>
                </c:pt>
                <c:pt idx="6">
                  <c:v>Maresme</c:v>
                </c:pt>
                <c:pt idx="7">
                  <c:v>Vallès Oriental</c:v>
                </c:pt>
                <c:pt idx="8">
                  <c:v>Barcelonès</c:v>
                </c:pt>
                <c:pt idx="9">
                  <c:v>Garraf</c:v>
                </c:pt>
                <c:pt idx="10">
                  <c:v>Anoia</c:v>
                </c:pt>
              </c:strCache>
            </c:strRef>
          </c:cat>
          <c:val>
            <c:numRef>
              <c:f>'COMARCA MITJ DE MITJ'!$Y$5:$Y$15</c:f>
              <c:numCache>
                <c:formatCode>###0.00</c:formatCode>
                <c:ptCount val="11"/>
                <c:pt idx="0">
                  <c:v>127.30544536224181</c:v>
                </c:pt>
                <c:pt idx="1">
                  <c:v>119.30243311938381</c:v>
                </c:pt>
                <c:pt idx="2">
                  <c:v>112.18334644633859</c:v>
                </c:pt>
                <c:pt idx="3">
                  <c:v>111.82454057868738</c:v>
                </c:pt>
                <c:pt idx="4">
                  <c:v>107.68485309209946</c:v>
                </c:pt>
                <c:pt idx="5">
                  <c:v>107.08506328097673</c:v>
                </c:pt>
                <c:pt idx="6">
                  <c:v>100.85751640411773</c:v>
                </c:pt>
                <c:pt idx="7">
                  <c:v>94.919835839397606</c:v>
                </c:pt>
                <c:pt idx="8">
                  <c:v>94.322315959153116</c:v>
                </c:pt>
                <c:pt idx="9">
                  <c:v>90.428922832865808</c:v>
                </c:pt>
                <c:pt idx="10">
                  <c:v>90.014023267292998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D86-45E9-8165-45DDF799F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4242048"/>
        <c:axId val="234243584"/>
      </c:barChart>
      <c:catAx>
        <c:axId val="23424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4243584"/>
        <c:crosses val="autoZero"/>
        <c:auto val="1"/>
        <c:lblAlgn val="ctr"/>
        <c:lblOffset val="100"/>
        <c:noMultiLvlLbl val="1"/>
      </c:catAx>
      <c:valAx>
        <c:axId val="234243584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42420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22D-44DF-9FD3-823D20E3ED4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22D-44DF-9FD3-823D20E3ED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22D-44DF-9FD3-823D20E3ED4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22D-44DF-9FD3-823D20E3ED4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22D-44DF-9FD3-823D20E3ED4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722D-44DF-9FD3-823D20E3ED4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22D-44DF-9FD3-823D20E3ED4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22D-44DF-9FD3-823D20E3ED4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722D-44DF-9FD3-823D20E3ED4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3-722D-44DF-9FD3-823D20E3ED4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5-722D-44DF-9FD3-823D20E3ED4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7-722D-44DF-9FD3-823D20E3ED4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722D-44DF-9FD3-823D20E3ED41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'COMARCA MITJ DE MITJ'!$X$22:$X$32</c:f>
              <c:strCache>
                <c:ptCount val="11"/>
                <c:pt idx="0">
                  <c:v>Garraf</c:v>
                </c:pt>
                <c:pt idx="1">
                  <c:v>Vallès Occidental</c:v>
                </c:pt>
                <c:pt idx="2">
                  <c:v>Baix Llobregat</c:v>
                </c:pt>
                <c:pt idx="3">
                  <c:v>Maresme</c:v>
                </c:pt>
                <c:pt idx="4">
                  <c:v>Alt Penedès</c:v>
                </c:pt>
                <c:pt idx="5">
                  <c:v>Bages</c:v>
                </c:pt>
                <c:pt idx="6">
                  <c:v>Vallès Oriental</c:v>
                </c:pt>
                <c:pt idx="7">
                  <c:v>Osona</c:v>
                </c:pt>
                <c:pt idx="8">
                  <c:v>Anoia</c:v>
                </c:pt>
                <c:pt idx="9">
                  <c:v>Barcelonès</c:v>
                </c:pt>
                <c:pt idx="10">
                  <c:v>Berguedà</c:v>
                </c:pt>
              </c:strCache>
            </c:strRef>
          </c:cat>
          <c:val>
            <c:numRef>
              <c:f>'COMARCA MITJ DE MITJ'!$Y$22:$Y$32</c:f>
              <c:numCache>
                <c:formatCode>###0.00</c:formatCode>
                <c:ptCount val="11"/>
                <c:pt idx="0">
                  <c:v>108.71004725074212</c:v>
                </c:pt>
                <c:pt idx="1">
                  <c:v>106.66545873883041</c:v>
                </c:pt>
                <c:pt idx="2">
                  <c:v>105.62091318128668</c:v>
                </c:pt>
                <c:pt idx="3">
                  <c:v>103.2447689833637</c:v>
                </c:pt>
                <c:pt idx="4">
                  <c:v>96.488729428369794</c:v>
                </c:pt>
                <c:pt idx="5">
                  <c:v>94.126443018448086</c:v>
                </c:pt>
                <c:pt idx="6">
                  <c:v>92.061546681664765</c:v>
                </c:pt>
                <c:pt idx="7">
                  <c:v>91.502570833927621</c:v>
                </c:pt>
                <c:pt idx="8">
                  <c:v>90.017754884940103</c:v>
                </c:pt>
                <c:pt idx="9">
                  <c:v>86.32273058083247</c:v>
                </c:pt>
                <c:pt idx="10">
                  <c:v>82.467801283697057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22D-44DF-9FD3-823D20E3E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4274816"/>
        <c:axId val="234276352"/>
      </c:barChart>
      <c:catAx>
        <c:axId val="23427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4276352"/>
        <c:crosses val="autoZero"/>
        <c:auto val="1"/>
        <c:lblAlgn val="ctr"/>
        <c:lblOffset val="100"/>
        <c:noMultiLvlLbl val="1"/>
      </c:catAx>
      <c:valAx>
        <c:axId val="234276352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42748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7FD9-496B-9404-29AA3E6FC0F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7FD9-496B-9404-29AA3E6FC0F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7FD9-496B-9404-29AA3E6FC0F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7-7FD9-496B-9404-29AA3E6FC0F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9-7FD9-496B-9404-29AA3E6FC0F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7FD9-496B-9404-29AA3E6FC0F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FD9-496B-9404-29AA3E6FC0F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FD9-496B-9404-29AA3E6FC0F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7FD9-496B-9404-29AA3E6FC0F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7FD9-496B-9404-29AA3E6FC0F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7FD9-496B-9404-29AA3E6FC0F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7-7FD9-496B-9404-29AA3E6FC0F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7FD9-496B-9404-29AA3E6FC0FA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'COMARCA MITJ DE MITJ'!$X$40:$X$50</c:f>
              <c:strCache>
                <c:ptCount val="11"/>
                <c:pt idx="0">
                  <c:v>Bages</c:v>
                </c:pt>
                <c:pt idx="1">
                  <c:v>Berguedà</c:v>
                </c:pt>
                <c:pt idx="2">
                  <c:v>Anoia</c:v>
                </c:pt>
                <c:pt idx="3">
                  <c:v>Osona</c:v>
                </c:pt>
                <c:pt idx="4">
                  <c:v>Alt Penedès</c:v>
                </c:pt>
                <c:pt idx="5">
                  <c:v>Vallès Occidental</c:v>
                </c:pt>
                <c:pt idx="6">
                  <c:v>Garraf</c:v>
                </c:pt>
                <c:pt idx="7">
                  <c:v>Maresme</c:v>
                </c:pt>
                <c:pt idx="8">
                  <c:v>Vallès Oriental</c:v>
                </c:pt>
                <c:pt idx="9">
                  <c:v>Baix Llobregat</c:v>
                </c:pt>
                <c:pt idx="10">
                  <c:v>Barcelonès</c:v>
                </c:pt>
              </c:strCache>
            </c:strRef>
          </c:cat>
          <c:val>
            <c:numRef>
              <c:f>'COMARCA MITJ DE MITJ'!$Y$40:$Y$50</c:f>
              <c:numCache>
                <c:formatCode>###0.00</c:formatCode>
                <c:ptCount val="11"/>
                <c:pt idx="0">
                  <c:v>143.93014164387176</c:v>
                </c:pt>
                <c:pt idx="1">
                  <c:v>143.12543671373561</c:v>
                </c:pt>
                <c:pt idx="2">
                  <c:v>128.09477575231483</c:v>
                </c:pt>
                <c:pt idx="3">
                  <c:v>124.06169560537884</c:v>
                </c:pt>
                <c:pt idx="4">
                  <c:v>121.71834288402732</c:v>
                </c:pt>
                <c:pt idx="5">
                  <c:v>105.80794442847029</c:v>
                </c:pt>
                <c:pt idx="6">
                  <c:v>99.41005235709035</c:v>
                </c:pt>
                <c:pt idx="7">
                  <c:v>94.992299973952711</c:v>
                </c:pt>
                <c:pt idx="8">
                  <c:v>94.64650839053283</c:v>
                </c:pt>
                <c:pt idx="9">
                  <c:v>92.96350655588526</c:v>
                </c:pt>
                <c:pt idx="10">
                  <c:v>87.951805068844578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FD9-496B-9404-29AA3E6FC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4315776"/>
        <c:axId val="234317312"/>
      </c:barChart>
      <c:catAx>
        <c:axId val="23431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ca-ES"/>
          </a:p>
        </c:txPr>
        <c:crossAx val="234317312"/>
        <c:crosses val="autoZero"/>
        <c:auto val="1"/>
        <c:lblAlgn val="ctr"/>
        <c:lblOffset val="100"/>
        <c:noMultiLvlLbl val="1"/>
      </c:catAx>
      <c:valAx>
        <c:axId val="234317312"/>
        <c:scaling>
          <c:orientation val="minMax"/>
          <c:max val="150"/>
        </c:scaling>
        <c:delete val="0"/>
        <c:axPos val="l"/>
        <c:numFmt formatCode="#,##0" sourceLinked="0"/>
        <c:majorTickMark val="out"/>
        <c:minorTickMark val="none"/>
        <c:tickLblPos val="nextTo"/>
        <c:crossAx val="2343157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13" Type="http://schemas.openxmlformats.org/officeDocument/2006/relationships/chart" Target="../charts/chart40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17" Type="http://schemas.openxmlformats.org/officeDocument/2006/relationships/chart" Target="../charts/chart44.xml"/><Relationship Id="rId2" Type="http://schemas.openxmlformats.org/officeDocument/2006/relationships/chart" Target="../charts/chart29.xml"/><Relationship Id="rId16" Type="http://schemas.openxmlformats.org/officeDocument/2006/relationships/chart" Target="../charts/chart43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5" Type="http://schemas.openxmlformats.org/officeDocument/2006/relationships/chart" Target="../charts/chart4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Relationship Id="rId14" Type="http://schemas.openxmlformats.org/officeDocument/2006/relationships/chart" Target="../charts/char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940376</xdr:colOff>
      <xdr:row>31</xdr:row>
      <xdr:rowOff>4329</xdr:rowOff>
    </xdr:from>
    <xdr:to>
      <xdr:col>25</xdr:col>
      <xdr:colOff>2585604</xdr:colOff>
      <xdr:row>33</xdr:row>
      <xdr:rowOff>151950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8626" y="7224279"/>
          <a:ext cx="1645228" cy="5286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61478</xdr:colOff>
      <xdr:row>31</xdr:row>
      <xdr:rowOff>74868</xdr:rowOff>
    </xdr:from>
    <xdr:to>
      <xdr:col>0</xdr:col>
      <xdr:colOff>2571749</xdr:colOff>
      <xdr:row>33</xdr:row>
      <xdr:rowOff>90020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8" y="7294818"/>
          <a:ext cx="2510271" cy="396152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6</xdr:row>
      <xdr:rowOff>123825</xdr:rowOff>
    </xdr:from>
    <xdr:ext cx="275653" cy="311496"/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3590925" y="1504950"/>
          <a:ext cx="27565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400" b="1">
              <a:solidFill>
                <a:srgbClr val="385D8A"/>
              </a:solidFill>
            </a:rPr>
            <a:t>0</a:t>
          </a:r>
        </a:p>
      </xdr:txBody>
    </xdr:sp>
    <xdr:clientData/>
  </xdr:oneCellAnchor>
  <xdr:oneCellAnchor>
    <xdr:from>
      <xdr:col>10</xdr:col>
      <xdr:colOff>28576</xdr:colOff>
      <xdr:row>5</xdr:row>
      <xdr:rowOff>142875</xdr:rowOff>
    </xdr:from>
    <xdr:ext cx="1285874" cy="616296"/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5286376" y="1333500"/>
          <a:ext cx="1285874" cy="6162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lnSpc>
              <a:spcPts val="1400"/>
            </a:lnSpc>
          </a:pPr>
          <a:r>
            <a:rPr lang="ca-ES" sz="1400" b="1">
              <a:solidFill>
                <a:srgbClr val="385D8A"/>
              </a:solidFill>
            </a:rPr>
            <a:t>Mitjana</a:t>
          </a:r>
        </a:p>
        <a:p>
          <a:pPr algn="ctr">
            <a:lnSpc>
              <a:spcPts val="1400"/>
            </a:lnSpc>
          </a:pPr>
          <a:r>
            <a:rPr lang="ca-ES" sz="1400" b="1">
              <a:solidFill>
                <a:srgbClr val="385D8A"/>
              </a:solidFill>
            </a:rPr>
            <a:t>100</a:t>
          </a:r>
        </a:p>
      </xdr:txBody>
    </xdr:sp>
    <xdr:clientData/>
  </xdr:oneCellAnchor>
  <xdr:oneCellAnchor>
    <xdr:from>
      <xdr:col>11</xdr:col>
      <xdr:colOff>66675</xdr:colOff>
      <xdr:row>7</xdr:row>
      <xdr:rowOff>161925</xdr:rowOff>
    </xdr:from>
    <xdr:ext cx="327654" cy="264560"/>
    <xdr:sp macro="" textlink="">
      <xdr:nvSpPr>
        <xdr:cNvPr id="6" name="QuadreDeText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5543550" y="1733550"/>
          <a:ext cx="3276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100" b="1">
              <a:solidFill>
                <a:srgbClr val="385D8A"/>
              </a:solidFill>
            </a:rPr>
            <a:t>90</a:t>
          </a:r>
        </a:p>
      </xdr:txBody>
    </xdr:sp>
    <xdr:clientData/>
  </xdr:oneCellAnchor>
  <xdr:oneCellAnchor>
    <xdr:from>
      <xdr:col>13</xdr:col>
      <xdr:colOff>38100</xdr:colOff>
      <xdr:row>7</xdr:row>
      <xdr:rowOff>161925</xdr:rowOff>
    </xdr:from>
    <xdr:ext cx="399148" cy="264560"/>
    <xdr:sp macro="" textlink="">
      <xdr:nvSpPr>
        <xdr:cNvPr id="7" name="QuadreDeText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5953125" y="1733550"/>
          <a:ext cx="3991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100" b="1">
              <a:solidFill>
                <a:srgbClr val="385D8A"/>
              </a:solidFill>
            </a:rPr>
            <a:t>110</a:t>
          </a:r>
        </a:p>
      </xdr:txBody>
    </xdr:sp>
    <xdr:clientData/>
  </xdr:oneCellAnchor>
  <xdr:oneCellAnchor>
    <xdr:from>
      <xdr:col>21</xdr:col>
      <xdr:colOff>200025</xdr:colOff>
      <xdr:row>6</xdr:row>
      <xdr:rowOff>133350</xdr:rowOff>
    </xdr:from>
    <xdr:ext cx="457626" cy="311496"/>
    <xdr:sp macro="" textlink="">
      <xdr:nvSpPr>
        <xdr:cNvPr id="8" name="QuadreDeText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7867650" y="1514475"/>
          <a:ext cx="4576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400" b="1">
              <a:solidFill>
                <a:srgbClr val="385D8A"/>
              </a:solidFill>
            </a:rPr>
            <a:t>200</a:t>
          </a:r>
        </a:p>
      </xdr:txBody>
    </xdr:sp>
    <xdr:clientData/>
  </xdr:oneCellAnchor>
  <xdr:twoCellAnchor>
    <xdr:from>
      <xdr:col>3</xdr:col>
      <xdr:colOff>9525</xdr:colOff>
      <xdr:row>21</xdr:row>
      <xdr:rowOff>165952</xdr:rowOff>
    </xdr:from>
    <xdr:to>
      <xdr:col>12</xdr:col>
      <xdr:colOff>38099</xdr:colOff>
      <xdr:row>24</xdr:row>
      <xdr:rowOff>144824</xdr:rowOff>
    </xdr:to>
    <xdr:sp macro="" textlink="">
      <xdr:nvSpPr>
        <xdr:cNvPr id="9" name="Rectangle 7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>
          <a:spLocks noChangeArrowheads="1"/>
        </xdr:cNvSpPr>
      </xdr:nvSpPr>
      <xdr:spPr bwMode="auto">
        <a:xfrm>
          <a:off x="3733800" y="5090377"/>
          <a:ext cx="2000249" cy="550372"/>
        </a:xfrm>
        <a:prstGeom prst="rect">
          <a:avLst/>
        </a:prstGeom>
        <a:solidFill>
          <a:srgbClr val="C0504D"/>
        </a:solidFill>
        <a:ln w="12700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ca-ES" sz="1100" b="1" i="0" u="none" strike="noStrike" baseline="0">
              <a:solidFill>
                <a:srgbClr val="000000"/>
              </a:solidFill>
              <a:latin typeface="Calibri"/>
            </a:rPr>
            <a:t>VULNERABILITAT             </a:t>
          </a:r>
        </a:p>
        <a:p>
          <a:pPr algn="ctr" rtl="0">
            <a:defRPr sz="1000"/>
          </a:pPr>
          <a:r>
            <a:rPr lang="ca-ES" sz="1100" b="1" i="0" u="none" strike="noStrike" baseline="0">
              <a:solidFill>
                <a:srgbClr val="000000"/>
              </a:solidFill>
              <a:latin typeface="Calibri"/>
            </a:rPr>
            <a:t>ALTA</a:t>
          </a:r>
        </a:p>
      </xdr:txBody>
    </xdr:sp>
    <xdr:clientData/>
  </xdr:twoCellAnchor>
  <xdr:twoCellAnchor>
    <xdr:from>
      <xdr:col>12</xdr:col>
      <xdr:colOff>28575</xdr:colOff>
      <xdr:row>21</xdr:row>
      <xdr:rowOff>165952</xdr:rowOff>
    </xdr:from>
    <xdr:to>
      <xdr:col>13</xdr:col>
      <xdr:colOff>12698</xdr:colOff>
      <xdr:row>24</xdr:row>
      <xdr:rowOff>144824</xdr:rowOff>
    </xdr:to>
    <xdr:sp macro="" textlink="">
      <xdr:nvSpPr>
        <xdr:cNvPr id="10" name="Rectangle 7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>
          <a:spLocks noChangeArrowheads="1"/>
        </xdr:cNvSpPr>
      </xdr:nvSpPr>
      <xdr:spPr bwMode="auto">
        <a:xfrm>
          <a:off x="5724525" y="5090377"/>
          <a:ext cx="203198" cy="550372"/>
        </a:xfrm>
        <a:prstGeom prst="rect">
          <a:avLst/>
        </a:prstGeom>
        <a:solidFill>
          <a:srgbClr val="D99594"/>
        </a:solidFill>
        <a:ln w="12700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endParaRPr lang="ca-ES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13</xdr:col>
      <xdr:colOff>6351</xdr:colOff>
      <xdr:row>21</xdr:row>
      <xdr:rowOff>165952</xdr:rowOff>
    </xdr:from>
    <xdr:to>
      <xdr:col>13</xdr:col>
      <xdr:colOff>200025</xdr:colOff>
      <xdr:row>24</xdr:row>
      <xdr:rowOff>144824</xdr:rowOff>
    </xdr:to>
    <xdr:sp macro="" textlink="">
      <xdr:nvSpPr>
        <xdr:cNvPr id="11" name="Rectangle 8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>
          <a:spLocks noChangeArrowheads="1"/>
        </xdr:cNvSpPr>
      </xdr:nvSpPr>
      <xdr:spPr bwMode="auto">
        <a:xfrm>
          <a:off x="5921376" y="5090377"/>
          <a:ext cx="193674" cy="550372"/>
        </a:xfrm>
        <a:prstGeom prst="rect">
          <a:avLst/>
        </a:prstGeom>
        <a:solidFill>
          <a:srgbClr val="D6E3BC"/>
        </a:solidFill>
        <a:ln w="12700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endParaRPr lang="ca-ES" sz="11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13</xdr:col>
      <xdr:colOff>203201</xdr:colOff>
      <xdr:row>21</xdr:row>
      <xdr:rowOff>164738</xdr:rowOff>
    </xdr:from>
    <xdr:to>
      <xdr:col>22</xdr:col>
      <xdr:colOff>209550</xdr:colOff>
      <xdr:row>24</xdr:row>
      <xdr:rowOff>143610</xdr:rowOff>
    </xdr:to>
    <xdr:sp macro="" textlink="">
      <xdr:nvSpPr>
        <xdr:cNvPr id="12" name="Rectangle 8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>
          <a:spLocks noChangeArrowheads="1"/>
        </xdr:cNvSpPr>
      </xdr:nvSpPr>
      <xdr:spPr bwMode="auto">
        <a:xfrm>
          <a:off x="6118226" y="5089163"/>
          <a:ext cx="1978024" cy="550372"/>
        </a:xfrm>
        <a:prstGeom prst="rect">
          <a:avLst/>
        </a:prstGeom>
        <a:solidFill>
          <a:srgbClr val="9BBB59"/>
        </a:solidFill>
        <a:ln w="12700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ca-ES" sz="1100" b="1" i="0" u="none" strike="noStrike" baseline="0">
              <a:solidFill>
                <a:srgbClr val="000000"/>
              </a:solidFill>
              <a:latin typeface="Calibri"/>
            </a:rPr>
            <a:t>VULNERABILITAT </a:t>
          </a:r>
          <a:endParaRPr lang="ca-ES" sz="11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ca-ES" sz="1100" b="1" i="0" u="none" strike="noStrike" baseline="0">
              <a:solidFill>
                <a:srgbClr val="000000"/>
              </a:solidFill>
              <a:latin typeface="Calibri"/>
            </a:rPr>
            <a:t>BAIXA</a:t>
          </a:r>
        </a:p>
      </xdr:txBody>
    </xdr:sp>
    <xdr:clientData/>
  </xdr:twoCellAnchor>
  <xdr:twoCellAnchor>
    <xdr:from>
      <xdr:col>13</xdr:col>
      <xdr:colOff>6351</xdr:colOff>
      <xdr:row>20</xdr:row>
      <xdr:rowOff>149531</xdr:rowOff>
    </xdr:from>
    <xdr:to>
      <xdr:col>13</xdr:col>
      <xdr:colOff>6351</xdr:colOff>
      <xdr:row>26</xdr:row>
      <xdr:rowOff>0</xdr:rowOff>
    </xdr:to>
    <xdr:sp macro="" textlink="">
      <xdr:nvSpPr>
        <xdr:cNvPr id="13" name="Connector recte 83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>
          <a:spLocks noChangeShapeType="1"/>
        </xdr:cNvSpPr>
      </xdr:nvSpPr>
      <xdr:spPr bwMode="auto">
        <a:xfrm>
          <a:off x="5921376" y="4883456"/>
          <a:ext cx="0" cy="1031569"/>
        </a:xfrm>
        <a:prstGeom prst="line">
          <a:avLst/>
        </a:prstGeom>
        <a:noFill/>
        <a:ln w="28575">
          <a:solidFill>
            <a:srgbClr val="385D8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211562</xdr:colOff>
      <xdr:row>19</xdr:row>
      <xdr:rowOff>0</xdr:rowOff>
    </xdr:from>
    <xdr:to>
      <xdr:col>14</xdr:col>
      <xdr:colOff>22755</xdr:colOff>
      <xdr:row>20</xdr:row>
      <xdr:rowOff>106228</xdr:rowOff>
    </xdr:to>
    <xdr:sp macro="" textlink="">
      <xdr:nvSpPr>
        <xdr:cNvPr id="14" name="QuadreDeText 86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 txBox="1">
          <a:spLocks noChangeArrowheads="1"/>
        </xdr:cNvSpPr>
      </xdr:nvSpPr>
      <xdr:spPr bwMode="auto">
        <a:xfrm>
          <a:off x="5688437" y="4543425"/>
          <a:ext cx="468418" cy="296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ca-ES" sz="1400" b="1" i="0" u="none" strike="noStrike" baseline="0">
              <a:solidFill>
                <a:srgbClr val="385D8A"/>
              </a:solidFill>
              <a:latin typeface="Calibri"/>
            </a:rPr>
            <a:t>100</a:t>
          </a:r>
        </a:p>
      </xdr:txBody>
    </xdr:sp>
    <xdr:clientData/>
  </xdr:twoCellAnchor>
  <xdr:twoCellAnchor>
    <xdr:from>
      <xdr:col>13</xdr:col>
      <xdr:colOff>203201</xdr:colOff>
      <xdr:row>21</xdr:row>
      <xdr:rowOff>30028</xdr:rowOff>
    </xdr:from>
    <xdr:to>
      <xdr:col>13</xdr:col>
      <xdr:colOff>203201</xdr:colOff>
      <xdr:row>25</xdr:row>
      <xdr:rowOff>55183</xdr:rowOff>
    </xdr:to>
    <xdr:sp macro="" textlink="">
      <xdr:nvSpPr>
        <xdr:cNvPr id="15" name="Connector recte 88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>
          <a:spLocks noChangeShapeType="1"/>
        </xdr:cNvSpPr>
      </xdr:nvSpPr>
      <xdr:spPr bwMode="auto">
        <a:xfrm>
          <a:off x="6118226" y="4954453"/>
          <a:ext cx="0" cy="825255"/>
        </a:xfrm>
        <a:prstGeom prst="line">
          <a:avLst/>
        </a:prstGeom>
        <a:noFill/>
        <a:ln w="12700">
          <a:solidFill>
            <a:srgbClr val="385D8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2631</xdr:colOff>
      <xdr:row>20</xdr:row>
      <xdr:rowOff>4505</xdr:rowOff>
    </xdr:from>
    <xdr:to>
      <xdr:col>14</xdr:col>
      <xdr:colOff>201832</xdr:colOff>
      <xdr:row>21</xdr:row>
      <xdr:rowOff>82213</xdr:rowOff>
    </xdr:to>
    <xdr:sp macro="" textlink="">
      <xdr:nvSpPr>
        <xdr:cNvPr id="16" name="QuadreDeText 89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 txBox="1">
          <a:spLocks noChangeArrowheads="1"/>
        </xdr:cNvSpPr>
      </xdr:nvSpPr>
      <xdr:spPr bwMode="auto">
        <a:xfrm>
          <a:off x="5917656" y="4738430"/>
          <a:ext cx="418276" cy="26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ca-ES" sz="1200" b="1" i="0" u="none" strike="noStrike" baseline="0">
              <a:solidFill>
                <a:srgbClr val="385D8A"/>
              </a:solidFill>
              <a:latin typeface="Calibri"/>
            </a:rPr>
            <a:t>110</a:t>
          </a:r>
        </a:p>
      </xdr:txBody>
    </xdr:sp>
    <xdr:clientData/>
  </xdr:twoCellAnchor>
  <xdr:twoCellAnchor>
    <xdr:from>
      <xdr:col>12</xdr:col>
      <xdr:colOff>25399</xdr:colOff>
      <xdr:row>21</xdr:row>
      <xdr:rowOff>39553</xdr:rowOff>
    </xdr:from>
    <xdr:to>
      <xdr:col>12</xdr:col>
      <xdr:colOff>25399</xdr:colOff>
      <xdr:row>25</xdr:row>
      <xdr:rowOff>64708</xdr:rowOff>
    </xdr:to>
    <xdr:sp macro="" textlink="">
      <xdr:nvSpPr>
        <xdr:cNvPr id="17" name="Connector recte 9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>
          <a:spLocks noChangeShapeType="1"/>
        </xdr:cNvSpPr>
      </xdr:nvSpPr>
      <xdr:spPr bwMode="auto">
        <a:xfrm>
          <a:off x="5721349" y="4963978"/>
          <a:ext cx="0" cy="825255"/>
        </a:xfrm>
        <a:prstGeom prst="line">
          <a:avLst/>
        </a:prstGeom>
        <a:noFill/>
        <a:ln w="12700">
          <a:solidFill>
            <a:srgbClr val="385D8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76910</xdr:colOff>
      <xdr:row>20</xdr:row>
      <xdr:rowOff>2869</xdr:rowOff>
    </xdr:from>
    <xdr:to>
      <xdr:col>12</xdr:col>
      <xdr:colOff>198676</xdr:colOff>
      <xdr:row>21</xdr:row>
      <xdr:rowOff>80577</xdr:rowOff>
    </xdr:to>
    <xdr:sp macro="" textlink="">
      <xdr:nvSpPr>
        <xdr:cNvPr id="18" name="QuadreDeText 9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 txBox="1">
          <a:spLocks noChangeArrowheads="1"/>
        </xdr:cNvSpPr>
      </xdr:nvSpPr>
      <xdr:spPr bwMode="auto">
        <a:xfrm>
          <a:off x="5553785" y="4736794"/>
          <a:ext cx="340841" cy="26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ca-ES" sz="1200" b="1" i="0" u="none" strike="noStrike" baseline="0">
              <a:solidFill>
                <a:srgbClr val="385D8A"/>
              </a:solidFill>
              <a:latin typeface="Calibri"/>
            </a:rPr>
            <a:t>90</a:t>
          </a:r>
        </a:p>
      </xdr:txBody>
    </xdr:sp>
    <xdr:clientData/>
  </xdr:twoCellAnchor>
  <xdr:oneCellAnchor>
    <xdr:from>
      <xdr:col>1</xdr:col>
      <xdr:colOff>200025</xdr:colOff>
      <xdr:row>18</xdr:row>
      <xdr:rowOff>171450</xdr:rowOff>
    </xdr:from>
    <xdr:ext cx="1694053" cy="256737"/>
    <xdr:sp macro="" textlink="">
      <xdr:nvSpPr>
        <xdr:cNvPr id="19" name="QuadreDeText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 txBox="1"/>
      </xdr:nvSpPr>
      <xdr:spPr>
        <a:xfrm>
          <a:off x="3076575" y="4524375"/>
          <a:ext cx="1694053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050" b="0" i="1">
              <a:solidFill>
                <a:sysClr val="windowText" lastClr="000000"/>
              </a:solidFill>
            </a:rPr>
            <a:t>Interpretació dels</a:t>
          </a:r>
          <a:r>
            <a:rPr lang="ca-ES" sz="1050" b="0" i="1" baseline="0">
              <a:solidFill>
                <a:sysClr val="windowText" lastClr="000000"/>
              </a:solidFill>
            </a:rPr>
            <a:t> resultats:</a:t>
          </a:r>
          <a:endParaRPr lang="ca-ES" sz="1050" b="0" i="1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940376</xdr:colOff>
      <xdr:row>31</xdr:row>
      <xdr:rowOff>4329</xdr:rowOff>
    </xdr:from>
    <xdr:to>
      <xdr:col>56</xdr:col>
      <xdr:colOff>61479</xdr:colOff>
      <xdr:row>33</xdr:row>
      <xdr:rowOff>151950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8626" y="7224279"/>
          <a:ext cx="1645228" cy="5286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61478</xdr:colOff>
      <xdr:row>31</xdr:row>
      <xdr:rowOff>74868</xdr:rowOff>
    </xdr:from>
    <xdr:to>
      <xdr:col>0</xdr:col>
      <xdr:colOff>2571749</xdr:colOff>
      <xdr:row>33</xdr:row>
      <xdr:rowOff>90020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8" y="7294818"/>
          <a:ext cx="2510271" cy="396152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6</xdr:row>
      <xdr:rowOff>123825</xdr:rowOff>
    </xdr:from>
    <xdr:ext cx="275653" cy="311496"/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3590925" y="1504950"/>
          <a:ext cx="27565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400" b="1">
              <a:solidFill>
                <a:srgbClr val="385D8A"/>
              </a:solidFill>
            </a:rPr>
            <a:t>0</a:t>
          </a:r>
        </a:p>
      </xdr:txBody>
    </xdr:sp>
    <xdr:clientData/>
  </xdr:oneCellAnchor>
  <xdr:oneCellAnchor>
    <xdr:from>
      <xdr:col>10</xdr:col>
      <xdr:colOff>28576</xdr:colOff>
      <xdr:row>5</xdr:row>
      <xdr:rowOff>142875</xdr:rowOff>
    </xdr:from>
    <xdr:ext cx="1285874" cy="616296"/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5286376" y="1333500"/>
          <a:ext cx="1285874" cy="6162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lnSpc>
              <a:spcPts val="1400"/>
            </a:lnSpc>
          </a:pPr>
          <a:r>
            <a:rPr lang="ca-ES" sz="1400" b="1">
              <a:solidFill>
                <a:srgbClr val="385D8A"/>
              </a:solidFill>
            </a:rPr>
            <a:t>Mitjana</a:t>
          </a:r>
        </a:p>
        <a:p>
          <a:pPr algn="ctr">
            <a:lnSpc>
              <a:spcPts val="1400"/>
            </a:lnSpc>
          </a:pPr>
          <a:r>
            <a:rPr lang="ca-ES" sz="1400" b="1">
              <a:solidFill>
                <a:srgbClr val="385D8A"/>
              </a:solidFill>
            </a:rPr>
            <a:t>100</a:t>
          </a:r>
        </a:p>
      </xdr:txBody>
    </xdr:sp>
    <xdr:clientData/>
  </xdr:oneCellAnchor>
  <xdr:oneCellAnchor>
    <xdr:from>
      <xdr:col>11</xdr:col>
      <xdr:colOff>66675</xdr:colOff>
      <xdr:row>7</xdr:row>
      <xdr:rowOff>161925</xdr:rowOff>
    </xdr:from>
    <xdr:ext cx="327654" cy="264560"/>
    <xdr:sp macro="" textlink="">
      <xdr:nvSpPr>
        <xdr:cNvPr id="6" name="QuadreDeText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5543550" y="1733550"/>
          <a:ext cx="3276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100" b="1">
              <a:solidFill>
                <a:srgbClr val="385D8A"/>
              </a:solidFill>
            </a:rPr>
            <a:t>90</a:t>
          </a:r>
        </a:p>
      </xdr:txBody>
    </xdr:sp>
    <xdr:clientData/>
  </xdr:oneCellAnchor>
  <xdr:oneCellAnchor>
    <xdr:from>
      <xdr:col>12</xdr:col>
      <xdr:colOff>161925</xdr:colOff>
      <xdr:row>7</xdr:row>
      <xdr:rowOff>161925</xdr:rowOff>
    </xdr:from>
    <xdr:ext cx="399148" cy="264560"/>
    <xdr:sp macro="" textlink="">
      <xdr:nvSpPr>
        <xdr:cNvPr id="7" name="QuadreDeText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5857875" y="1733550"/>
          <a:ext cx="3991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100" b="1">
              <a:solidFill>
                <a:srgbClr val="385D8A"/>
              </a:solidFill>
            </a:rPr>
            <a:t>110</a:t>
          </a:r>
        </a:p>
      </xdr:txBody>
    </xdr:sp>
    <xdr:clientData/>
  </xdr:oneCellAnchor>
  <xdr:twoCellAnchor>
    <xdr:from>
      <xdr:col>3</xdr:col>
      <xdr:colOff>9525</xdr:colOff>
      <xdr:row>21</xdr:row>
      <xdr:rowOff>165952</xdr:rowOff>
    </xdr:from>
    <xdr:to>
      <xdr:col>12</xdr:col>
      <xdr:colOff>38099</xdr:colOff>
      <xdr:row>24</xdr:row>
      <xdr:rowOff>144824</xdr:rowOff>
    </xdr:to>
    <xdr:sp macro="" textlink="">
      <xdr:nvSpPr>
        <xdr:cNvPr id="9" name="Rectangle 7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>
          <a:spLocks noChangeArrowheads="1"/>
        </xdr:cNvSpPr>
      </xdr:nvSpPr>
      <xdr:spPr bwMode="auto">
        <a:xfrm>
          <a:off x="3733800" y="5090377"/>
          <a:ext cx="2000249" cy="550372"/>
        </a:xfrm>
        <a:prstGeom prst="rect">
          <a:avLst/>
        </a:prstGeom>
        <a:solidFill>
          <a:srgbClr val="C0504D"/>
        </a:solidFill>
        <a:ln w="12700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ca-ES" sz="1100" b="1" i="0" u="none" strike="noStrike" baseline="0">
              <a:solidFill>
                <a:srgbClr val="000000"/>
              </a:solidFill>
              <a:latin typeface="Calibri"/>
            </a:rPr>
            <a:t>VULNERABILITAT             </a:t>
          </a:r>
        </a:p>
        <a:p>
          <a:pPr algn="ctr" rtl="0">
            <a:defRPr sz="1000"/>
          </a:pPr>
          <a:r>
            <a:rPr lang="ca-ES" sz="1100" b="1" i="0" u="none" strike="noStrike" baseline="0">
              <a:solidFill>
                <a:srgbClr val="000000"/>
              </a:solidFill>
              <a:latin typeface="Calibri"/>
            </a:rPr>
            <a:t>ALTA</a:t>
          </a:r>
        </a:p>
      </xdr:txBody>
    </xdr:sp>
    <xdr:clientData/>
  </xdr:twoCellAnchor>
  <xdr:twoCellAnchor>
    <xdr:from>
      <xdr:col>12</xdr:col>
      <xdr:colOff>28575</xdr:colOff>
      <xdr:row>21</xdr:row>
      <xdr:rowOff>165952</xdr:rowOff>
    </xdr:from>
    <xdr:to>
      <xdr:col>13</xdr:col>
      <xdr:colOff>12698</xdr:colOff>
      <xdr:row>24</xdr:row>
      <xdr:rowOff>144824</xdr:rowOff>
    </xdr:to>
    <xdr:sp macro="" textlink="">
      <xdr:nvSpPr>
        <xdr:cNvPr id="10" name="Rectangle 7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>
          <a:spLocks noChangeArrowheads="1"/>
        </xdr:cNvSpPr>
      </xdr:nvSpPr>
      <xdr:spPr bwMode="auto">
        <a:xfrm>
          <a:off x="5724525" y="5090377"/>
          <a:ext cx="203198" cy="550372"/>
        </a:xfrm>
        <a:prstGeom prst="rect">
          <a:avLst/>
        </a:prstGeom>
        <a:solidFill>
          <a:srgbClr val="D99594"/>
        </a:solidFill>
        <a:ln w="12700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endParaRPr lang="ca-ES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13</xdr:col>
      <xdr:colOff>6351</xdr:colOff>
      <xdr:row>21</xdr:row>
      <xdr:rowOff>165952</xdr:rowOff>
    </xdr:from>
    <xdr:to>
      <xdr:col>13</xdr:col>
      <xdr:colOff>200025</xdr:colOff>
      <xdr:row>24</xdr:row>
      <xdr:rowOff>144824</xdr:rowOff>
    </xdr:to>
    <xdr:sp macro="" textlink="">
      <xdr:nvSpPr>
        <xdr:cNvPr id="11" name="Rectangle 8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>
          <a:spLocks noChangeArrowheads="1"/>
        </xdr:cNvSpPr>
      </xdr:nvSpPr>
      <xdr:spPr bwMode="auto">
        <a:xfrm>
          <a:off x="5921376" y="5090377"/>
          <a:ext cx="193674" cy="550372"/>
        </a:xfrm>
        <a:prstGeom prst="rect">
          <a:avLst/>
        </a:prstGeom>
        <a:solidFill>
          <a:srgbClr val="D6E3BC"/>
        </a:solidFill>
        <a:ln w="12700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endParaRPr lang="ca-ES" sz="11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14</xdr:col>
      <xdr:colOff>3176</xdr:colOff>
      <xdr:row>21</xdr:row>
      <xdr:rowOff>164738</xdr:rowOff>
    </xdr:from>
    <xdr:to>
      <xdr:col>52</xdr:col>
      <xdr:colOff>152400</xdr:colOff>
      <xdr:row>24</xdr:row>
      <xdr:rowOff>143610</xdr:rowOff>
    </xdr:to>
    <xdr:sp macro="" textlink="">
      <xdr:nvSpPr>
        <xdr:cNvPr id="12" name="Rectangle 8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>
          <a:spLocks noChangeArrowheads="1"/>
        </xdr:cNvSpPr>
      </xdr:nvSpPr>
      <xdr:spPr bwMode="auto">
        <a:xfrm>
          <a:off x="6080126" y="5089163"/>
          <a:ext cx="6302374" cy="550372"/>
        </a:xfrm>
        <a:prstGeom prst="rect">
          <a:avLst/>
        </a:prstGeom>
        <a:solidFill>
          <a:srgbClr val="9BBB59"/>
        </a:solidFill>
        <a:ln w="12700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ca-ES" sz="1100" b="1" i="0" u="none" strike="noStrike" baseline="0">
              <a:solidFill>
                <a:srgbClr val="000000"/>
              </a:solidFill>
              <a:latin typeface="Calibri"/>
            </a:rPr>
            <a:t>VULNERABILITAT </a:t>
          </a:r>
          <a:endParaRPr lang="ca-ES" sz="11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ca-ES" sz="1100" b="1" i="0" u="none" strike="noStrike" baseline="0">
              <a:solidFill>
                <a:srgbClr val="000000"/>
              </a:solidFill>
              <a:latin typeface="Calibri"/>
            </a:rPr>
            <a:t>BAIXA</a:t>
          </a:r>
        </a:p>
      </xdr:txBody>
    </xdr:sp>
    <xdr:clientData/>
  </xdr:twoCellAnchor>
  <xdr:twoCellAnchor>
    <xdr:from>
      <xdr:col>13</xdr:col>
      <xdr:colOff>6351</xdr:colOff>
      <xdr:row>20</xdr:row>
      <xdr:rowOff>149531</xdr:rowOff>
    </xdr:from>
    <xdr:to>
      <xdr:col>13</xdr:col>
      <xdr:colOff>6351</xdr:colOff>
      <xdr:row>26</xdr:row>
      <xdr:rowOff>0</xdr:rowOff>
    </xdr:to>
    <xdr:sp macro="" textlink="">
      <xdr:nvSpPr>
        <xdr:cNvPr id="13" name="Connector recte 83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>
          <a:spLocks noChangeShapeType="1"/>
        </xdr:cNvSpPr>
      </xdr:nvSpPr>
      <xdr:spPr bwMode="auto">
        <a:xfrm>
          <a:off x="5921376" y="4883456"/>
          <a:ext cx="0" cy="1031569"/>
        </a:xfrm>
        <a:prstGeom prst="line">
          <a:avLst/>
        </a:prstGeom>
        <a:noFill/>
        <a:ln w="28575">
          <a:solidFill>
            <a:srgbClr val="385D8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211562</xdr:colOff>
      <xdr:row>19</xdr:row>
      <xdr:rowOff>0</xdr:rowOff>
    </xdr:from>
    <xdr:to>
      <xdr:col>14</xdr:col>
      <xdr:colOff>22755</xdr:colOff>
      <xdr:row>20</xdr:row>
      <xdr:rowOff>106228</xdr:rowOff>
    </xdr:to>
    <xdr:sp macro="" textlink="">
      <xdr:nvSpPr>
        <xdr:cNvPr id="14" name="QuadreDeText 86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 txBox="1">
          <a:spLocks noChangeArrowheads="1"/>
        </xdr:cNvSpPr>
      </xdr:nvSpPr>
      <xdr:spPr bwMode="auto">
        <a:xfrm>
          <a:off x="5688437" y="4543425"/>
          <a:ext cx="468418" cy="296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ca-ES" sz="1400" b="1" i="0" u="none" strike="noStrike" baseline="0">
              <a:solidFill>
                <a:srgbClr val="385D8A"/>
              </a:solidFill>
              <a:latin typeface="Calibri"/>
            </a:rPr>
            <a:t>100</a:t>
          </a:r>
        </a:p>
      </xdr:txBody>
    </xdr:sp>
    <xdr:clientData/>
  </xdr:twoCellAnchor>
  <xdr:twoCellAnchor>
    <xdr:from>
      <xdr:col>13</xdr:col>
      <xdr:colOff>203201</xdr:colOff>
      <xdr:row>21</xdr:row>
      <xdr:rowOff>30028</xdr:rowOff>
    </xdr:from>
    <xdr:to>
      <xdr:col>13</xdr:col>
      <xdr:colOff>203201</xdr:colOff>
      <xdr:row>25</xdr:row>
      <xdr:rowOff>55183</xdr:rowOff>
    </xdr:to>
    <xdr:sp macro="" textlink="">
      <xdr:nvSpPr>
        <xdr:cNvPr id="15" name="Connector recte 88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>
          <a:spLocks noChangeShapeType="1"/>
        </xdr:cNvSpPr>
      </xdr:nvSpPr>
      <xdr:spPr bwMode="auto">
        <a:xfrm>
          <a:off x="6118226" y="4954453"/>
          <a:ext cx="0" cy="825255"/>
        </a:xfrm>
        <a:prstGeom prst="line">
          <a:avLst/>
        </a:prstGeom>
        <a:noFill/>
        <a:ln w="12700">
          <a:solidFill>
            <a:srgbClr val="385D8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2631</xdr:colOff>
      <xdr:row>20</xdr:row>
      <xdr:rowOff>4505</xdr:rowOff>
    </xdr:from>
    <xdr:to>
      <xdr:col>14</xdr:col>
      <xdr:colOff>201832</xdr:colOff>
      <xdr:row>21</xdr:row>
      <xdr:rowOff>82213</xdr:rowOff>
    </xdr:to>
    <xdr:sp macro="" textlink="">
      <xdr:nvSpPr>
        <xdr:cNvPr id="16" name="QuadreDeText 89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 txBox="1">
          <a:spLocks noChangeArrowheads="1"/>
        </xdr:cNvSpPr>
      </xdr:nvSpPr>
      <xdr:spPr bwMode="auto">
        <a:xfrm>
          <a:off x="5917656" y="4738430"/>
          <a:ext cx="418276" cy="26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ca-ES" sz="1200" b="1" i="0" u="none" strike="noStrike" baseline="0">
              <a:solidFill>
                <a:srgbClr val="385D8A"/>
              </a:solidFill>
              <a:latin typeface="Calibri"/>
            </a:rPr>
            <a:t>110</a:t>
          </a:r>
        </a:p>
      </xdr:txBody>
    </xdr:sp>
    <xdr:clientData/>
  </xdr:twoCellAnchor>
  <xdr:twoCellAnchor>
    <xdr:from>
      <xdr:col>12</xdr:col>
      <xdr:colOff>25399</xdr:colOff>
      <xdr:row>21</xdr:row>
      <xdr:rowOff>39553</xdr:rowOff>
    </xdr:from>
    <xdr:to>
      <xdr:col>12</xdr:col>
      <xdr:colOff>25399</xdr:colOff>
      <xdr:row>25</xdr:row>
      <xdr:rowOff>64708</xdr:rowOff>
    </xdr:to>
    <xdr:sp macro="" textlink="">
      <xdr:nvSpPr>
        <xdr:cNvPr id="17" name="Connector recte 9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>
          <a:spLocks noChangeShapeType="1"/>
        </xdr:cNvSpPr>
      </xdr:nvSpPr>
      <xdr:spPr bwMode="auto">
        <a:xfrm>
          <a:off x="5721349" y="4963978"/>
          <a:ext cx="0" cy="825255"/>
        </a:xfrm>
        <a:prstGeom prst="line">
          <a:avLst/>
        </a:prstGeom>
        <a:noFill/>
        <a:ln w="12700">
          <a:solidFill>
            <a:srgbClr val="385D8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76910</xdr:colOff>
      <xdr:row>20</xdr:row>
      <xdr:rowOff>2869</xdr:rowOff>
    </xdr:from>
    <xdr:to>
      <xdr:col>12</xdr:col>
      <xdr:colOff>198676</xdr:colOff>
      <xdr:row>21</xdr:row>
      <xdr:rowOff>80577</xdr:rowOff>
    </xdr:to>
    <xdr:sp macro="" textlink="">
      <xdr:nvSpPr>
        <xdr:cNvPr id="18" name="QuadreDeText 9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5553785" y="4736794"/>
          <a:ext cx="340841" cy="26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ca-ES" sz="1200" b="1" i="0" u="none" strike="noStrike" baseline="0">
              <a:solidFill>
                <a:srgbClr val="385D8A"/>
              </a:solidFill>
              <a:latin typeface="Calibri"/>
            </a:rPr>
            <a:t>90</a:t>
          </a:r>
        </a:p>
      </xdr:txBody>
    </xdr:sp>
    <xdr:clientData/>
  </xdr:twoCellAnchor>
  <xdr:oneCellAnchor>
    <xdr:from>
      <xdr:col>1</xdr:col>
      <xdr:colOff>200025</xdr:colOff>
      <xdr:row>18</xdr:row>
      <xdr:rowOff>171450</xdr:rowOff>
    </xdr:from>
    <xdr:ext cx="1694053" cy="256737"/>
    <xdr:sp macro="" textlink="">
      <xdr:nvSpPr>
        <xdr:cNvPr id="19" name="QuadreDeText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 txBox="1"/>
      </xdr:nvSpPr>
      <xdr:spPr>
        <a:xfrm>
          <a:off x="3076575" y="4524375"/>
          <a:ext cx="1694053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050" b="0" i="1">
              <a:solidFill>
                <a:sysClr val="windowText" lastClr="000000"/>
              </a:solidFill>
            </a:rPr>
            <a:t>Interpretació dels</a:t>
          </a:r>
          <a:r>
            <a:rPr lang="ca-ES" sz="1050" b="0" i="1" baseline="0">
              <a:solidFill>
                <a:sysClr val="windowText" lastClr="000000"/>
              </a:solidFill>
            </a:rPr>
            <a:t> resultats:</a:t>
          </a:r>
          <a:endParaRPr lang="ca-ES" sz="1050" b="0" i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21</xdr:col>
      <xdr:colOff>123825</xdr:colOff>
      <xdr:row>7</xdr:row>
      <xdr:rowOff>161925</xdr:rowOff>
    </xdr:from>
    <xdr:ext cx="399148" cy="264560"/>
    <xdr:sp macro="" textlink="">
      <xdr:nvSpPr>
        <xdr:cNvPr id="20" name="QuadreDeText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 txBox="1"/>
      </xdr:nvSpPr>
      <xdr:spPr>
        <a:xfrm>
          <a:off x="7315200" y="1733550"/>
          <a:ext cx="3991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100" b="1">
              <a:solidFill>
                <a:srgbClr val="385D8A"/>
              </a:solidFill>
            </a:rPr>
            <a:t>200</a:t>
          </a:r>
        </a:p>
      </xdr:txBody>
    </xdr:sp>
    <xdr:clientData/>
  </xdr:oneCellAnchor>
  <xdr:oneCellAnchor>
    <xdr:from>
      <xdr:col>31</xdr:col>
      <xdr:colOff>133350</xdr:colOff>
      <xdr:row>7</xdr:row>
      <xdr:rowOff>161925</xdr:rowOff>
    </xdr:from>
    <xdr:ext cx="399148" cy="264560"/>
    <xdr:sp macro="" textlink="">
      <xdr:nvSpPr>
        <xdr:cNvPr id="23" name="QuadreDeText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SpPr txBox="1"/>
      </xdr:nvSpPr>
      <xdr:spPr>
        <a:xfrm>
          <a:off x="8943975" y="1733550"/>
          <a:ext cx="3991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100" b="1">
              <a:solidFill>
                <a:srgbClr val="385D8A"/>
              </a:solidFill>
            </a:rPr>
            <a:t>300</a:t>
          </a:r>
        </a:p>
      </xdr:txBody>
    </xdr:sp>
    <xdr:clientData/>
  </xdr:oneCellAnchor>
  <xdr:oneCellAnchor>
    <xdr:from>
      <xdr:col>41</xdr:col>
      <xdr:colOff>123825</xdr:colOff>
      <xdr:row>7</xdr:row>
      <xdr:rowOff>161925</xdr:rowOff>
    </xdr:from>
    <xdr:ext cx="399148" cy="264560"/>
    <xdr:sp macro="" textlink="">
      <xdr:nvSpPr>
        <xdr:cNvPr id="28" name="QuadreDeText 27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SpPr txBox="1"/>
      </xdr:nvSpPr>
      <xdr:spPr>
        <a:xfrm>
          <a:off x="10553700" y="1733550"/>
          <a:ext cx="3991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100" b="1">
              <a:solidFill>
                <a:srgbClr val="385D8A"/>
              </a:solidFill>
            </a:rPr>
            <a:t>400</a:t>
          </a:r>
        </a:p>
      </xdr:txBody>
    </xdr:sp>
    <xdr:clientData/>
  </xdr:oneCellAnchor>
  <xdr:oneCellAnchor>
    <xdr:from>
      <xdr:col>51</xdr:col>
      <xdr:colOff>66675</xdr:colOff>
      <xdr:row>6</xdr:row>
      <xdr:rowOff>114300</xdr:rowOff>
    </xdr:from>
    <xdr:ext cx="457626" cy="311496"/>
    <xdr:sp macro="" textlink="">
      <xdr:nvSpPr>
        <xdr:cNvPr id="31" name="QuadreDeText 30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SpPr txBox="1"/>
      </xdr:nvSpPr>
      <xdr:spPr>
        <a:xfrm>
          <a:off x="11410950" y="1495425"/>
          <a:ext cx="4576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a-ES" sz="1400" b="1">
              <a:solidFill>
                <a:srgbClr val="385D8A"/>
              </a:solidFill>
            </a:rPr>
            <a:t>500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67236</xdr:colOff>
      <xdr:row>7</xdr:row>
      <xdr:rowOff>68355</xdr:rowOff>
    </xdr:from>
    <xdr:to>
      <xdr:col>35</xdr:col>
      <xdr:colOff>403412</xdr:colOff>
      <xdr:row>21</xdr:row>
      <xdr:rowOff>144555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11206</xdr:colOff>
      <xdr:row>7</xdr:row>
      <xdr:rowOff>56030</xdr:rowOff>
    </xdr:from>
    <xdr:to>
      <xdr:col>43</xdr:col>
      <xdr:colOff>347383</xdr:colOff>
      <xdr:row>21</xdr:row>
      <xdr:rowOff>132230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33618</xdr:colOff>
      <xdr:row>22</xdr:row>
      <xdr:rowOff>156882</xdr:rowOff>
    </xdr:from>
    <xdr:to>
      <xdr:col>35</xdr:col>
      <xdr:colOff>369794</xdr:colOff>
      <xdr:row>37</xdr:row>
      <xdr:rowOff>42582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</xdr:colOff>
      <xdr:row>23</xdr:row>
      <xdr:rowOff>0</xdr:rowOff>
    </xdr:from>
    <xdr:to>
      <xdr:col>43</xdr:col>
      <xdr:colOff>336178</xdr:colOff>
      <xdr:row>37</xdr:row>
      <xdr:rowOff>76200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56030</xdr:colOff>
      <xdr:row>39</xdr:row>
      <xdr:rowOff>112059</xdr:rowOff>
    </xdr:from>
    <xdr:to>
      <xdr:col>35</xdr:col>
      <xdr:colOff>392206</xdr:colOff>
      <xdr:row>53</xdr:row>
      <xdr:rowOff>188259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582706</xdr:colOff>
      <xdr:row>39</xdr:row>
      <xdr:rowOff>78441</xdr:rowOff>
    </xdr:from>
    <xdr:to>
      <xdr:col>43</xdr:col>
      <xdr:colOff>313765</xdr:colOff>
      <xdr:row>53</xdr:row>
      <xdr:rowOff>154641</xdr:rowOff>
    </xdr:to>
    <xdr:graphicFrame macro="">
      <xdr:nvGraphicFramePr>
        <xdr:cNvPr id="7" name="Gràfic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266700</xdr:colOff>
      <xdr:row>3</xdr:row>
      <xdr:rowOff>66675</xdr:rowOff>
    </xdr:from>
    <xdr:to>
      <xdr:col>35</xdr:col>
      <xdr:colOff>342900</xdr:colOff>
      <xdr:row>19</xdr:row>
      <xdr:rowOff>209550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266700</xdr:colOff>
      <xdr:row>21</xdr:row>
      <xdr:rowOff>57150</xdr:rowOff>
    </xdr:from>
    <xdr:to>
      <xdr:col>35</xdr:col>
      <xdr:colOff>342900</xdr:colOff>
      <xdr:row>37</xdr:row>
      <xdr:rowOff>171450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276225</xdr:colOff>
      <xdr:row>38</xdr:row>
      <xdr:rowOff>133350</xdr:rowOff>
    </xdr:from>
    <xdr:to>
      <xdr:col>35</xdr:col>
      <xdr:colOff>352425</xdr:colOff>
      <xdr:row>55</xdr:row>
      <xdr:rowOff>57150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304800</xdr:colOff>
      <xdr:row>55</xdr:row>
      <xdr:rowOff>9525</xdr:rowOff>
    </xdr:from>
    <xdr:to>
      <xdr:col>35</xdr:col>
      <xdr:colOff>381000</xdr:colOff>
      <xdr:row>71</xdr:row>
      <xdr:rowOff>114300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304800</xdr:colOff>
      <xdr:row>73</xdr:row>
      <xdr:rowOff>38100</xdr:rowOff>
    </xdr:from>
    <xdr:to>
      <xdr:col>35</xdr:col>
      <xdr:colOff>381000</xdr:colOff>
      <xdr:row>89</xdr:row>
      <xdr:rowOff>152400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333375</xdr:colOff>
      <xdr:row>90</xdr:row>
      <xdr:rowOff>152400</xdr:rowOff>
    </xdr:from>
    <xdr:to>
      <xdr:col>35</xdr:col>
      <xdr:colOff>409575</xdr:colOff>
      <xdr:row>107</xdr:row>
      <xdr:rowOff>76200</xdr:rowOff>
    </xdr:to>
    <xdr:graphicFrame macro="">
      <xdr:nvGraphicFramePr>
        <xdr:cNvPr id="7" name="Gràfic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276225</xdr:colOff>
      <xdr:row>108</xdr:row>
      <xdr:rowOff>152400</xdr:rowOff>
    </xdr:from>
    <xdr:to>
      <xdr:col>35</xdr:col>
      <xdr:colOff>352425</xdr:colOff>
      <xdr:row>125</xdr:row>
      <xdr:rowOff>66675</xdr:rowOff>
    </xdr:to>
    <xdr:graphicFrame macro="">
      <xdr:nvGraphicFramePr>
        <xdr:cNvPr id="8" name="Gràfic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33</xdr:col>
      <xdr:colOff>419100</xdr:colOff>
      <xdr:row>2</xdr:row>
      <xdr:rowOff>95249</xdr:rowOff>
    </xdr:from>
    <xdr:ext cx="1348580" cy="718402"/>
    <xdr:sp macro="" textlink="">
      <xdr:nvSpPr>
        <xdr:cNvPr id="9" name="QuadreDeText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27793950" y="1447799"/>
          <a:ext cx="1348580" cy="7184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la dada és bona, només un municipi estimat (Granera)</a:t>
          </a:r>
        </a:p>
      </xdr:txBody>
    </xdr:sp>
    <xdr:clientData/>
  </xdr:oneCellAnchor>
  <xdr:oneCellAnchor>
    <xdr:from>
      <xdr:col>33</xdr:col>
      <xdr:colOff>400050</xdr:colOff>
      <xdr:row>20</xdr:row>
      <xdr:rowOff>9525</xdr:rowOff>
    </xdr:from>
    <xdr:ext cx="1348580" cy="718402"/>
    <xdr:sp macro="" textlink="">
      <xdr:nvSpPr>
        <xdr:cNvPr id="10" name="QuadreDeText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 txBox="1"/>
      </xdr:nvSpPr>
      <xdr:spPr>
        <a:xfrm>
          <a:off x="27774900" y="4781550"/>
          <a:ext cx="1348580" cy="7184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alerta,</a:t>
          </a:r>
          <a:r>
            <a:rPr lang="ca-ES" sz="1000" baseline="0"/>
            <a:t> 7/10 municipis estan estimats a partir dels 3 restants</a:t>
          </a:r>
          <a:endParaRPr lang="ca-ES" sz="1000"/>
        </a:p>
      </xdr:txBody>
    </xdr:sp>
    <xdr:clientData/>
  </xdr:oneCellAnchor>
  <xdr:oneCellAnchor>
    <xdr:from>
      <xdr:col>33</xdr:col>
      <xdr:colOff>381000</xdr:colOff>
      <xdr:row>37</xdr:row>
      <xdr:rowOff>9525</xdr:rowOff>
    </xdr:from>
    <xdr:ext cx="1348580" cy="718402"/>
    <xdr:sp macro="" textlink="">
      <xdr:nvSpPr>
        <xdr:cNvPr id="11" name="QuadreDeText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/>
      </xdr:nvSpPr>
      <xdr:spPr>
        <a:xfrm>
          <a:off x="27755850" y="8020050"/>
          <a:ext cx="1348580" cy="7184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alerta,</a:t>
          </a:r>
          <a:r>
            <a:rPr lang="ca-ES" sz="1000" baseline="0"/>
            <a:t> 8/10 municipis estan estimats a partir dels 2 restants</a:t>
          </a:r>
          <a:endParaRPr lang="ca-ES" sz="1000"/>
        </a:p>
      </xdr:txBody>
    </xdr:sp>
    <xdr:clientData/>
  </xdr:oneCellAnchor>
  <xdr:oneCellAnchor>
    <xdr:from>
      <xdr:col>33</xdr:col>
      <xdr:colOff>447675</xdr:colOff>
      <xdr:row>55</xdr:row>
      <xdr:rowOff>47625</xdr:rowOff>
    </xdr:from>
    <xdr:ext cx="1348580" cy="405367"/>
    <xdr:sp macro="" textlink="">
      <xdr:nvSpPr>
        <xdr:cNvPr id="12" name="QuadreDeText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27822525" y="11487150"/>
          <a:ext cx="1348580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la dada és bona, 2/10</a:t>
          </a:r>
          <a:r>
            <a:rPr lang="ca-ES" sz="1000" baseline="0"/>
            <a:t> estimats</a:t>
          </a:r>
          <a:endParaRPr lang="ca-ES" sz="1000"/>
        </a:p>
      </xdr:txBody>
    </xdr:sp>
    <xdr:clientData/>
  </xdr:oneCellAnchor>
  <xdr:oneCellAnchor>
    <xdr:from>
      <xdr:col>33</xdr:col>
      <xdr:colOff>409575</xdr:colOff>
      <xdr:row>73</xdr:row>
      <xdr:rowOff>28575</xdr:rowOff>
    </xdr:from>
    <xdr:ext cx="1348580" cy="405367"/>
    <xdr:sp macro="" textlink="">
      <xdr:nvSpPr>
        <xdr:cNvPr id="13" name="QuadreDeText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 txBox="1"/>
      </xdr:nvSpPr>
      <xdr:spPr>
        <a:xfrm>
          <a:off x="27784425" y="14906625"/>
          <a:ext cx="1348580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cap municipi estimat</a:t>
          </a:r>
        </a:p>
      </xdr:txBody>
    </xdr:sp>
    <xdr:clientData/>
  </xdr:oneCellAnchor>
  <xdr:oneCellAnchor>
    <xdr:from>
      <xdr:col>33</xdr:col>
      <xdr:colOff>438150</xdr:colOff>
      <xdr:row>90</xdr:row>
      <xdr:rowOff>57150</xdr:rowOff>
    </xdr:from>
    <xdr:ext cx="1348580" cy="718402"/>
    <xdr:sp macro="" textlink="">
      <xdr:nvSpPr>
        <xdr:cNvPr id="14" name="QuadreDeText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 txBox="1"/>
      </xdr:nvSpPr>
      <xdr:spPr>
        <a:xfrm>
          <a:off x="27813000" y="18173700"/>
          <a:ext cx="1348580" cy="7184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alerta,</a:t>
          </a:r>
          <a:r>
            <a:rPr lang="ca-ES" sz="1000" baseline="0"/>
            <a:t> 5/10 municipis estan estimats a partir dels 5 restants</a:t>
          </a:r>
          <a:endParaRPr lang="ca-ES" sz="10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20</xdr:row>
      <xdr:rowOff>66675</xdr:rowOff>
    </xdr:from>
    <xdr:to>
      <xdr:col>12</xdr:col>
      <xdr:colOff>342900</xdr:colOff>
      <xdr:row>36</xdr:row>
      <xdr:rowOff>209550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38</xdr:row>
      <xdr:rowOff>57150</xdr:rowOff>
    </xdr:from>
    <xdr:to>
      <xdr:col>12</xdr:col>
      <xdr:colOff>342900</xdr:colOff>
      <xdr:row>54</xdr:row>
      <xdr:rowOff>171450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276225</xdr:colOff>
      <xdr:row>55</xdr:row>
      <xdr:rowOff>133350</xdr:rowOff>
    </xdr:from>
    <xdr:to>
      <xdr:col>12</xdr:col>
      <xdr:colOff>352425</xdr:colOff>
      <xdr:row>72</xdr:row>
      <xdr:rowOff>57150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304800</xdr:colOff>
      <xdr:row>72</xdr:row>
      <xdr:rowOff>9525</xdr:rowOff>
    </xdr:from>
    <xdr:to>
      <xdr:col>12</xdr:col>
      <xdr:colOff>381000</xdr:colOff>
      <xdr:row>88</xdr:row>
      <xdr:rowOff>114300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304800</xdr:colOff>
      <xdr:row>90</xdr:row>
      <xdr:rowOff>38100</xdr:rowOff>
    </xdr:from>
    <xdr:to>
      <xdr:col>12</xdr:col>
      <xdr:colOff>381000</xdr:colOff>
      <xdr:row>106</xdr:row>
      <xdr:rowOff>152400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333375</xdr:colOff>
      <xdr:row>107</xdr:row>
      <xdr:rowOff>152400</xdr:rowOff>
    </xdr:from>
    <xdr:to>
      <xdr:col>12</xdr:col>
      <xdr:colOff>409575</xdr:colOff>
      <xdr:row>124</xdr:row>
      <xdr:rowOff>76200</xdr:rowOff>
    </xdr:to>
    <xdr:graphicFrame macro="">
      <xdr:nvGraphicFramePr>
        <xdr:cNvPr id="7" name="Gràfic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276225</xdr:colOff>
      <xdr:row>125</xdr:row>
      <xdr:rowOff>152400</xdr:rowOff>
    </xdr:from>
    <xdr:to>
      <xdr:col>12</xdr:col>
      <xdr:colOff>352425</xdr:colOff>
      <xdr:row>142</xdr:row>
      <xdr:rowOff>66675</xdr:rowOff>
    </xdr:to>
    <xdr:graphicFrame macro="">
      <xdr:nvGraphicFramePr>
        <xdr:cNvPr id="8" name="Gràfic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13</xdr:col>
      <xdr:colOff>438150</xdr:colOff>
      <xdr:row>23</xdr:row>
      <xdr:rowOff>133349</xdr:rowOff>
    </xdr:from>
    <xdr:ext cx="1348580" cy="718402"/>
    <xdr:sp macro="" textlink="">
      <xdr:nvSpPr>
        <xdr:cNvPr id="9" name="QuadreDeText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/>
      </xdr:nvSpPr>
      <xdr:spPr>
        <a:xfrm>
          <a:off x="9220200" y="4781549"/>
          <a:ext cx="1348580" cy="7184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la dada és bona, només un municipi estimat (Granera)</a:t>
          </a:r>
        </a:p>
      </xdr:txBody>
    </xdr:sp>
    <xdr:clientData/>
  </xdr:oneCellAnchor>
  <xdr:oneCellAnchor>
    <xdr:from>
      <xdr:col>13</xdr:col>
      <xdr:colOff>504825</xdr:colOff>
      <xdr:row>38</xdr:row>
      <xdr:rowOff>133350</xdr:rowOff>
    </xdr:from>
    <xdr:ext cx="1348580" cy="718402"/>
    <xdr:sp macro="" textlink="">
      <xdr:nvSpPr>
        <xdr:cNvPr id="10" name="QuadreDeText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 txBox="1"/>
      </xdr:nvSpPr>
      <xdr:spPr>
        <a:xfrm>
          <a:off x="9286875" y="7800975"/>
          <a:ext cx="1348580" cy="7184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alerta,</a:t>
          </a:r>
          <a:r>
            <a:rPr lang="ca-ES" sz="1000" baseline="0"/>
            <a:t> 7/10 municipis estan estimats a partir dels 3 restants</a:t>
          </a:r>
          <a:endParaRPr lang="ca-ES" sz="1000"/>
        </a:p>
      </xdr:txBody>
    </xdr:sp>
    <xdr:clientData/>
  </xdr:oneCellAnchor>
  <xdr:oneCellAnchor>
    <xdr:from>
      <xdr:col>14</xdr:col>
      <xdr:colOff>9525</xdr:colOff>
      <xdr:row>54</xdr:row>
      <xdr:rowOff>171450</xdr:rowOff>
    </xdr:from>
    <xdr:ext cx="1348580" cy="718402"/>
    <xdr:sp macro="" textlink="">
      <xdr:nvSpPr>
        <xdr:cNvPr id="11" name="QuadreDeText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 txBox="1"/>
      </xdr:nvSpPr>
      <xdr:spPr>
        <a:xfrm>
          <a:off x="9401175" y="11201400"/>
          <a:ext cx="1348580" cy="7184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alerta,</a:t>
          </a:r>
          <a:r>
            <a:rPr lang="ca-ES" sz="1000" baseline="0"/>
            <a:t> 8/10 municipis estan estimats a partir dels 2 restants</a:t>
          </a:r>
          <a:endParaRPr lang="ca-ES" sz="1000"/>
        </a:p>
      </xdr:txBody>
    </xdr:sp>
    <xdr:clientData/>
  </xdr:oneCellAnchor>
  <xdr:oneCellAnchor>
    <xdr:from>
      <xdr:col>13</xdr:col>
      <xdr:colOff>581025</xdr:colOff>
      <xdr:row>72</xdr:row>
      <xdr:rowOff>133350</xdr:rowOff>
    </xdr:from>
    <xdr:ext cx="1348580" cy="405367"/>
    <xdr:sp macro="" textlink="">
      <xdr:nvSpPr>
        <xdr:cNvPr id="12" name="QuadreDeText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 txBox="1"/>
      </xdr:nvSpPr>
      <xdr:spPr>
        <a:xfrm>
          <a:off x="9363075" y="14754225"/>
          <a:ext cx="1348580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la dada és bona, 2/10</a:t>
          </a:r>
          <a:r>
            <a:rPr lang="ca-ES" sz="1000" baseline="0"/>
            <a:t> estimats</a:t>
          </a:r>
          <a:endParaRPr lang="ca-ES" sz="1000"/>
        </a:p>
      </xdr:txBody>
    </xdr:sp>
    <xdr:clientData/>
  </xdr:oneCellAnchor>
  <xdr:oneCellAnchor>
    <xdr:from>
      <xdr:col>13</xdr:col>
      <xdr:colOff>600075</xdr:colOff>
      <xdr:row>90</xdr:row>
      <xdr:rowOff>104775</xdr:rowOff>
    </xdr:from>
    <xdr:ext cx="1348580" cy="405367"/>
    <xdr:sp macro="" textlink="">
      <xdr:nvSpPr>
        <xdr:cNvPr id="13" name="QuadreDeText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 txBox="1"/>
      </xdr:nvSpPr>
      <xdr:spPr>
        <a:xfrm>
          <a:off x="9382125" y="18316575"/>
          <a:ext cx="1348580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cap municipi estimat</a:t>
          </a:r>
        </a:p>
      </xdr:txBody>
    </xdr:sp>
    <xdr:clientData/>
  </xdr:oneCellAnchor>
  <xdr:oneCellAnchor>
    <xdr:from>
      <xdr:col>13</xdr:col>
      <xdr:colOff>333375</xdr:colOff>
      <xdr:row>107</xdr:row>
      <xdr:rowOff>9525</xdr:rowOff>
    </xdr:from>
    <xdr:ext cx="1348580" cy="718402"/>
    <xdr:sp macro="" textlink="">
      <xdr:nvSpPr>
        <xdr:cNvPr id="14" name="QuadreDeText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SpPr txBox="1"/>
      </xdr:nvSpPr>
      <xdr:spPr>
        <a:xfrm>
          <a:off x="9115425" y="21774150"/>
          <a:ext cx="1348580" cy="7184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00"/>
            <a:t>Moianès:</a:t>
          </a:r>
          <a:r>
            <a:rPr lang="ca-ES" sz="1000" baseline="0"/>
            <a:t> </a:t>
          </a:r>
          <a:r>
            <a:rPr lang="ca-ES" sz="1000"/>
            <a:t>alerta,</a:t>
          </a:r>
          <a:r>
            <a:rPr lang="ca-ES" sz="1000" baseline="0"/>
            <a:t> 5/10 municipis estan estimats a partir dels 5 restants</a:t>
          </a:r>
          <a:endParaRPr lang="ca-ES" sz="10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1</xdr:rowOff>
    </xdr:from>
    <xdr:to>
      <xdr:col>11</xdr:col>
      <xdr:colOff>333375</xdr:colOff>
      <xdr:row>23</xdr:row>
      <xdr:rowOff>314326</xdr:rowOff>
    </xdr:to>
    <xdr:graphicFrame macro="">
      <xdr:nvGraphicFramePr>
        <xdr:cNvPr id="12" name="Gràfic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10</xdr:row>
      <xdr:rowOff>0</xdr:rowOff>
    </xdr:from>
    <xdr:to>
      <xdr:col>20</xdr:col>
      <xdr:colOff>333375</xdr:colOff>
      <xdr:row>23</xdr:row>
      <xdr:rowOff>314325</xdr:rowOff>
    </xdr:to>
    <xdr:graphicFrame macro="">
      <xdr:nvGraphicFramePr>
        <xdr:cNvPr id="13" name="Gràfic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11</xdr:col>
      <xdr:colOff>333375</xdr:colOff>
      <xdr:row>38</xdr:row>
      <xdr:rowOff>180975</xdr:rowOff>
    </xdr:to>
    <xdr:graphicFrame macro="">
      <xdr:nvGraphicFramePr>
        <xdr:cNvPr id="14" name="Gràfic 13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25</xdr:row>
      <xdr:rowOff>0</xdr:rowOff>
    </xdr:from>
    <xdr:to>
      <xdr:col>20</xdr:col>
      <xdr:colOff>333375</xdr:colOff>
      <xdr:row>38</xdr:row>
      <xdr:rowOff>180975</xdr:rowOff>
    </xdr:to>
    <xdr:graphicFrame macro="">
      <xdr:nvGraphicFramePr>
        <xdr:cNvPr id="15" name="Gràfic 14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11</xdr:col>
      <xdr:colOff>333375</xdr:colOff>
      <xdr:row>52</xdr:row>
      <xdr:rowOff>152400</xdr:rowOff>
    </xdr:to>
    <xdr:graphicFrame macro="">
      <xdr:nvGraphicFramePr>
        <xdr:cNvPr id="16" name="Gràfic 15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39</xdr:row>
      <xdr:rowOff>0</xdr:rowOff>
    </xdr:from>
    <xdr:to>
      <xdr:col>20</xdr:col>
      <xdr:colOff>333375</xdr:colOff>
      <xdr:row>52</xdr:row>
      <xdr:rowOff>152400</xdr:rowOff>
    </xdr:to>
    <xdr:graphicFrame macro="">
      <xdr:nvGraphicFramePr>
        <xdr:cNvPr id="17" name="Gràfic 16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53</xdr:row>
      <xdr:rowOff>0</xdr:rowOff>
    </xdr:from>
    <xdr:to>
      <xdr:col>11</xdr:col>
      <xdr:colOff>333375</xdr:colOff>
      <xdr:row>68</xdr:row>
      <xdr:rowOff>85725</xdr:rowOff>
    </xdr:to>
    <xdr:graphicFrame macro="">
      <xdr:nvGraphicFramePr>
        <xdr:cNvPr id="18" name="Gràfic 17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3</xdr:colOff>
      <xdr:row>2</xdr:row>
      <xdr:rowOff>14655</xdr:rowOff>
    </xdr:from>
    <xdr:to>
      <xdr:col>60</xdr:col>
      <xdr:colOff>388327</xdr:colOff>
      <xdr:row>9</xdr:row>
      <xdr:rowOff>175846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61</xdr:col>
      <xdr:colOff>0</xdr:colOff>
      <xdr:row>2</xdr:row>
      <xdr:rowOff>0</xdr:rowOff>
    </xdr:from>
    <xdr:to>
      <xdr:col>63</xdr:col>
      <xdr:colOff>388324</xdr:colOff>
      <xdr:row>9</xdr:row>
      <xdr:rowOff>161191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64</xdr:col>
      <xdr:colOff>0</xdr:colOff>
      <xdr:row>2</xdr:row>
      <xdr:rowOff>0</xdr:rowOff>
    </xdr:from>
    <xdr:to>
      <xdr:col>66</xdr:col>
      <xdr:colOff>388324</xdr:colOff>
      <xdr:row>9</xdr:row>
      <xdr:rowOff>161191</xdr:rowOff>
    </xdr:to>
    <xdr:graphicFrame macro="">
      <xdr:nvGraphicFramePr>
        <xdr:cNvPr id="7" name="Gràfic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67</xdr:col>
      <xdr:colOff>0</xdr:colOff>
      <xdr:row>2</xdr:row>
      <xdr:rowOff>0</xdr:rowOff>
    </xdr:from>
    <xdr:to>
      <xdr:col>69</xdr:col>
      <xdr:colOff>388324</xdr:colOff>
      <xdr:row>9</xdr:row>
      <xdr:rowOff>161191</xdr:rowOff>
    </xdr:to>
    <xdr:graphicFrame macro="">
      <xdr:nvGraphicFramePr>
        <xdr:cNvPr id="9" name="Gràfic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70</xdr:col>
      <xdr:colOff>0</xdr:colOff>
      <xdr:row>2</xdr:row>
      <xdr:rowOff>0</xdr:rowOff>
    </xdr:from>
    <xdr:to>
      <xdr:col>72</xdr:col>
      <xdr:colOff>388324</xdr:colOff>
      <xdr:row>9</xdr:row>
      <xdr:rowOff>161191</xdr:rowOff>
    </xdr:to>
    <xdr:graphicFrame macro="">
      <xdr:nvGraphicFramePr>
        <xdr:cNvPr id="10" name="Gràfic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73</xdr:col>
      <xdr:colOff>0</xdr:colOff>
      <xdr:row>2</xdr:row>
      <xdr:rowOff>0</xdr:rowOff>
    </xdr:from>
    <xdr:to>
      <xdr:col>75</xdr:col>
      <xdr:colOff>388324</xdr:colOff>
      <xdr:row>9</xdr:row>
      <xdr:rowOff>161191</xdr:rowOff>
    </xdr:to>
    <xdr:graphicFrame macro="">
      <xdr:nvGraphicFramePr>
        <xdr:cNvPr id="11" name="Gràfic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58</xdr:col>
      <xdr:colOff>0</xdr:colOff>
      <xdr:row>12</xdr:row>
      <xdr:rowOff>14655</xdr:rowOff>
    </xdr:from>
    <xdr:to>
      <xdr:col>60</xdr:col>
      <xdr:colOff>388324</xdr:colOff>
      <xdr:row>19</xdr:row>
      <xdr:rowOff>175846</xdr:rowOff>
    </xdr:to>
    <xdr:graphicFrame macro="">
      <xdr:nvGraphicFramePr>
        <xdr:cNvPr id="12" name="Gràfic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60</xdr:col>
      <xdr:colOff>609597</xdr:colOff>
      <xdr:row>12</xdr:row>
      <xdr:rowOff>0</xdr:rowOff>
    </xdr:from>
    <xdr:to>
      <xdr:col>63</xdr:col>
      <xdr:colOff>388321</xdr:colOff>
      <xdr:row>19</xdr:row>
      <xdr:rowOff>161191</xdr:rowOff>
    </xdr:to>
    <xdr:graphicFrame macro="">
      <xdr:nvGraphicFramePr>
        <xdr:cNvPr id="13" name="Gràfic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63</xdr:col>
      <xdr:colOff>609597</xdr:colOff>
      <xdr:row>12</xdr:row>
      <xdr:rowOff>0</xdr:rowOff>
    </xdr:from>
    <xdr:to>
      <xdr:col>66</xdr:col>
      <xdr:colOff>388321</xdr:colOff>
      <xdr:row>19</xdr:row>
      <xdr:rowOff>161191</xdr:rowOff>
    </xdr:to>
    <xdr:graphicFrame macro="">
      <xdr:nvGraphicFramePr>
        <xdr:cNvPr id="14" name="Gràfic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66</xdr:col>
      <xdr:colOff>609597</xdr:colOff>
      <xdr:row>12</xdr:row>
      <xdr:rowOff>0</xdr:rowOff>
    </xdr:from>
    <xdr:to>
      <xdr:col>69</xdr:col>
      <xdr:colOff>388321</xdr:colOff>
      <xdr:row>19</xdr:row>
      <xdr:rowOff>161191</xdr:rowOff>
    </xdr:to>
    <xdr:graphicFrame macro="">
      <xdr:nvGraphicFramePr>
        <xdr:cNvPr id="15" name="Gràfic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69</xdr:col>
      <xdr:colOff>609597</xdr:colOff>
      <xdr:row>12</xdr:row>
      <xdr:rowOff>0</xdr:rowOff>
    </xdr:from>
    <xdr:to>
      <xdr:col>72</xdr:col>
      <xdr:colOff>388321</xdr:colOff>
      <xdr:row>19</xdr:row>
      <xdr:rowOff>161191</xdr:rowOff>
    </xdr:to>
    <xdr:graphicFrame macro="">
      <xdr:nvGraphicFramePr>
        <xdr:cNvPr id="16" name="Gràfic 15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72</xdr:col>
      <xdr:colOff>609597</xdr:colOff>
      <xdr:row>12</xdr:row>
      <xdr:rowOff>0</xdr:rowOff>
    </xdr:from>
    <xdr:to>
      <xdr:col>75</xdr:col>
      <xdr:colOff>388321</xdr:colOff>
      <xdr:row>19</xdr:row>
      <xdr:rowOff>161191</xdr:rowOff>
    </xdr:to>
    <xdr:graphicFrame macro="">
      <xdr:nvGraphicFramePr>
        <xdr:cNvPr id="17" name="Gràfic 16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58</xdr:col>
      <xdr:colOff>0</xdr:colOff>
      <xdr:row>22</xdr:row>
      <xdr:rowOff>14655</xdr:rowOff>
    </xdr:from>
    <xdr:to>
      <xdr:col>60</xdr:col>
      <xdr:colOff>388324</xdr:colOff>
      <xdr:row>29</xdr:row>
      <xdr:rowOff>175846</xdr:rowOff>
    </xdr:to>
    <xdr:graphicFrame macro="">
      <xdr:nvGraphicFramePr>
        <xdr:cNvPr id="18" name="Gràfic 17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60</xdr:col>
      <xdr:colOff>609597</xdr:colOff>
      <xdr:row>22</xdr:row>
      <xdr:rowOff>0</xdr:rowOff>
    </xdr:from>
    <xdr:to>
      <xdr:col>63</xdr:col>
      <xdr:colOff>388321</xdr:colOff>
      <xdr:row>29</xdr:row>
      <xdr:rowOff>161191</xdr:rowOff>
    </xdr:to>
    <xdr:graphicFrame macro="">
      <xdr:nvGraphicFramePr>
        <xdr:cNvPr id="19" name="Gràfic 18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63</xdr:col>
      <xdr:colOff>609597</xdr:colOff>
      <xdr:row>22</xdr:row>
      <xdr:rowOff>0</xdr:rowOff>
    </xdr:from>
    <xdr:to>
      <xdr:col>66</xdr:col>
      <xdr:colOff>388321</xdr:colOff>
      <xdr:row>29</xdr:row>
      <xdr:rowOff>161191</xdr:rowOff>
    </xdr:to>
    <xdr:graphicFrame macro="">
      <xdr:nvGraphicFramePr>
        <xdr:cNvPr id="20" name="Gràfic 19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66</xdr:col>
      <xdr:colOff>609597</xdr:colOff>
      <xdr:row>22</xdr:row>
      <xdr:rowOff>0</xdr:rowOff>
    </xdr:from>
    <xdr:to>
      <xdr:col>69</xdr:col>
      <xdr:colOff>388321</xdr:colOff>
      <xdr:row>29</xdr:row>
      <xdr:rowOff>161191</xdr:rowOff>
    </xdr:to>
    <xdr:graphicFrame macro="">
      <xdr:nvGraphicFramePr>
        <xdr:cNvPr id="21" name="Gràfic 20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69</xdr:col>
      <xdr:colOff>609597</xdr:colOff>
      <xdr:row>22</xdr:row>
      <xdr:rowOff>0</xdr:rowOff>
    </xdr:from>
    <xdr:to>
      <xdr:col>72</xdr:col>
      <xdr:colOff>388321</xdr:colOff>
      <xdr:row>29</xdr:row>
      <xdr:rowOff>161191</xdr:rowOff>
    </xdr:to>
    <xdr:graphicFrame macro="">
      <xdr:nvGraphicFramePr>
        <xdr:cNvPr id="22" name="Gràfic 21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2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V324"/>
  <sheetViews>
    <sheetView tabSelected="1" zoomScale="85" zoomScaleNormal="85" workbookViewId="0">
      <pane xSplit="4" ySplit="3" topLeftCell="E4" activePane="bottomRight" state="frozen"/>
      <selection activeCell="D14" sqref="D14"/>
      <selection pane="topRight" activeCell="D14" sqref="D14"/>
      <selection pane="bottomLeft" activeCell="D14" sqref="D14"/>
      <selection pane="bottomRight" activeCell="C301" sqref="C301"/>
    </sheetView>
  </sheetViews>
  <sheetFormatPr defaultColWidth="9.1796875" defaultRowHeight="16.5"/>
  <cols>
    <col min="1" max="1" width="9.54296875" style="303" customWidth="1"/>
    <col min="2" max="2" width="33.453125" style="304" customWidth="1"/>
    <col min="3" max="3" width="19.453125" style="304" customWidth="1"/>
    <col min="4" max="4" width="10" style="304" customWidth="1"/>
    <col min="5" max="7" width="13.81640625" style="305" customWidth="1"/>
    <col min="8" max="8" width="13.81640625" style="306" customWidth="1"/>
    <col min="9" max="10" width="13.81640625" style="305" customWidth="1"/>
    <col min="11" max="13" width="13.81640625" style="304" customWidth="1"/>
    <col min="14" max="14" width="13.81640625" style="307" customWidth="1"/>
    <col min="15" max="15" width="13.81640625" style="304" customWidth="1"/>
    <col min="16" max="16" width="13.81640625" style="307" customWidth="1"/>
    <col min="17" max="17" width="15.90625" style="307" customWidth="1"/>
    <col min="18" max="18" width="7.7265625" style="304" customWidth="1"/>
    <col min="19" max="19" width="15.08984375" style="307" customWidth="1"/>
    <col min="20" max="20" width="7.7265625" style="304" customWidth="1"/>
    <col min="21" max="21" width="14.81640625" style="307" customWidth="1"/>
    <col min="22" max="22" width="7.7265625" style="304" customWidth="1"/>
    <col min="23" max="16384" width="9.1796875" style="304"/>
  </cols>
  <sheetData>
    <row r="1" spans="1:22" ht="17" thickBot="1">
      <c r="K1" s="305"/>
      <c r="L1" s="305"/>
      <c r="M1" s="305"/>
      <c r="O1" s="305"/>
      <c r="R1" s="307"/>
      <c r="T1" s="307"/>
      <c r="V1" s="307"/>
    </row>
    <row r="2" spans="1:22" ht="15.75" customHeight="1" thickBot="1">
      <c r="A2" s="368"/>
      <c r="B2" s="369"/>
      <c r="C2" s="369"/>
      <c r="D2" s="369"/>
      <c r="E2" s="536" t="s">
        <v>1017</v>
      </c>
      <c r="F2" s="537"/>
      <c r="G2" s="537"/>
      <c r="H2" s="537"/>
      <c r="I2" s="537"/>
      <c r="J2" s="537"/>
      <c r="K2" s="542" t="s">
        <v>1046</v>
      </c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4"/>
    </row>
    <row r="3" spans="1:22" ht="86" customHeight="1" thickBot="1">
      <c r="A3" s="370" t="s">
        <v>57</v>
      </c>
      <c r="B3" s="371" t="s">
        <v>1021</v>
      </c>
      <c r="C3" s="371" t="s">
        <v>1022</v>
      </c>
      <c r="D3" s="372" t="s">
        <v>644</v>
      </c>
      <c r="E3" s="373" t="s">
        <v>2</v>
      </c>
      <c r="F3" s="374" t="s">
        <v>3</v>
      </c>
      <c r="G3" s="374" t="s">
        <v>4</v>
      </c>
      <c r="H3" s="375" t="s">
        <v>1037</v>
      </c>
      <c r="I3" s="374" t="s">
        <v>1039</v>
      </c>
      <c r="J3" s="374" t="s">
        <v>645</v>
      </c>
      <c r="K3" s="376" t="s">
        <v>1045</v>
      </c>
      <c r="L3" s="377" t="s">
        <v>1019</v>
      </c>
      <c r="M3" s="377" t="s">
        <v>1023</v>
      </c>
      <c r="N3" s="378" t="s">
        <v>1038</v>
      </c>
      <c r="O3" s="377" t="s">
        <v>1040</v>
      </c>
      <c r="P3" s="379" t="s">
        <v>1020</v>
      </c>
      <c r="Q3" s="380" t="s">
        <v>1032</v>
      </c>
      <c r="R3" s="381" t="s">
        <v>1016</v>
      </c>
      <c r="S3" s="382" t="s">
        <v>1041</v>
      </c>
      <c r="T3" s="383" t="s">
        <v>1016</v>
      </c>
      <c r="U3" s="384" t="s">
        <v>1042</v>
      </c>
      <c r="V3" s="385" t="s">
        <v>1016</v>
      </c>
    </row>
    <row r="4" spans="1:22" ht="15" customHeight="1">
      <c r="A4" s="386" t="s">
        <v>58</v>
      </c>
      <c r="B4" s="387" t="s">
        <v>59</v>
      </c>
      <c r="C4" s="387" t="s">
        <v>632</v>
      </c>
      <c r="D4" s="388">
        <v>12697</v>
      </c>
      <c r="E4" s="389">
        <v>8.75</v>
      </c>
      <c r="F4" s="390">
        <v>25494.007236117664</v>
      </c>
      <c r="G4" s="391">
        <v>32.235209934372918</v>
      </c>
      <c r="H4" s="391">
        <v>1.7878238954083643</v>
      </c>
      <c r="I4" s="391">
        <v>5.76</v>
      </c>
      <c r="J4" s="392">
        <v>81.707317073170728</v>
      </c>
      <c r="K4" s="393">
        <v>118.49816698753405</v>
      </c>
      <c r="L4" s="394">
        <v>100.5148015197786</v>
      </c>
      <c r="M4" s="394">
        <v>107.92515246345197</v>
      </c>
      <c r="N4" s="395">
        <v>162.58536488451199</v>
      </c>
      <c r="O4" s="394">
        <v>188.66535239765057</v>
      </c>
      <c r="P4" s="396">
        <v>98.597613816374292</v>
      </c>
      <c r="Q4" s="397">
        <v>101.15958800880566</v>
      </c>
      <c r="R4" s="398">
        <v>119</v>
      </c>
      <c r="S4" s="399">
        <v>96.512473529362197</v>
      </c>
      <c r="T4" s="398">
        <v>175</v>
      </c>
      <c r="U4" s="399">
        <v>105.80670248824913</v>
      </c>
      <c r="V4" s="398">
        <v>70</v>
      </c>
    </row>
    <row r="5" spans="1:22" ht="15" customHeight="1">
      <c r="A5" s="400" t="s">
        <v>60</v>
      </c>
      <c r="B5" s="401" t="s">
        <v>61</v>
      </c>
      <c r="C5" s="401" t="s">
        <v>633</v>
      </c>
      <c r="D5" s="402">
        <v>287</v>
      </c>
      <c r="E5" s="403">
        <v>8.4699999999999989</v>
      </c>
      <c r="F5" s="404">
        <v>25333.237037037037</v>
      </c>
      <c r="G5" s="405">
        <v>21.455712095593555</v>
      </c>
      <c r="H5" s="406">
        <v>3.8327526132404177</v>
      </c>
      <c r="I5" s="407">
        <v>0</v>
      </c>
      <c r="J5" s="408">
        <v>80.075883455721581</v>
      </c>
      <c r="K5" s="409">
        <v>122.41546176398147</v>
      </c>
      <c r="L5" s="410">
        <v>99.88093550957403</v>
      </c>
      <c r="M5" s="410">
        <v>162.14749393347205</v>
      </c>
      <c r="N5" s="411">
        <v>75.839489191155209</v>
      </c>
      <c r="O5" s="410">
        <v>3506</v>
      </c>
      <c r="P5" s="412">
        <v>96.628935030406424</v>
      </c>
      <c r="Q5" s="413">
        <v>116.21068656331437</v>
      </c>
      <c r="R5" s="414">
        <v>18</v>
      </c>
      <c r="S5" s="415">
        <v>109.96418733342519</v>
      </c>
      <c r="T5" s="414">
        <v>48</v>
      </c>
      <c r="U5" s="415">
        <v>122.45718579320355</v>
      </c>
      <c r="V5" s="414">
        <v>9</v>
      </c>
    </row>
    <row r="6" spans="1:22" ht="15" customHeight="1">
      <c r="A6" s="400" t="s">
        <v>83</v>
      </c>
      <c r="B6" s="401" t="s">
        <v>84</v>
      </c>
      <c r="C6" s="401" t="s">
        <v>636</v>
      </c>
      <c r="D6" s="402">
        <v>2552</v>
      </c>
      <c r="E6" s="403">
        <v>9.59</v>
      </c>
      <c r="F6" s="404">
        <v>23909.688018085908</v>
      </c>
      <c r="G6" s="416">
        <v>30.692682254479948</v>
      </c>
      <c r="H6" s="406">
        <v>3.9184952978056429</v>
      </c>
      <c r="I6" s="407">
        <v>3.44</v>
      </c>
      <c r="J6" s="408">
        <v>88.461538461538453</v>
      </c>
      <c r="K6" s="409">
        <v>108.11876549957486</v>
      </c>
      <c r="L6" s="410">
        <v>94.268332289989388</v>
      </c>
      <c r="M6" s="410">
        <v>113.34916635872645</v>
      </c>
      <c r="N6" s="411">
        <v>74.180004898052559</v>
      </c>
      <c r="O6" s="410">
        <v>315.90477610769398</v>
      </c>
      <c r="P6" s="412">
        <v>106.74804802392762</v>
      </c>
      <c r="Q6" s="413">
        <v>96.775550471149018</v>
      </c>
      <c r="R6" s="414">
        <v>185</v>
      </c>
      <c r="S6" s="415">
        <v>94.598862089617612</v>
      </c>
      <c r="T6" s="414">
        <v>207</v>
      </c>
      <c r="U6" s="415">
        <v>98.952238852680452</v>
      </c>
      <c r="V6" s="414">
        <v>158</v>
      </c>
    </row>
    <row r="7" spans="1:22" ht="15" customHeight="1">
      <c r="A7" s="400" t="s">
        <v>62</v>
      </c>
      <c r="B7" s="401" t="s">
        <v>63</v>
      </c>
      <c r="C7" s="401" t="s">
        <v>634</v>
      </c>
      <c r="D7" s="402">
        <v>10079</v>
      </c>
      <c r="E7" s="403">
        <v>5.47</v>
      </c>
      <c r="F7" s="404">
        <v>39074.082146979606</v>
      </c>
      <c r="G7" s="416">
        <v>36.737814969019375</v>
      </c>
      <c r="H7" s="406">
        <v>3.1649965274332774</v>
      </c>
      <c r="I7" s="407">
        <v>5.74</v>
      </c>
      <c r="J7" s="408">
        <v>87.850467289719631</v>
      </c>
      <c r="K7" s="409">
        <v>189.55374061077202</v>
      </c>
      <c r="L7" s="410">
        <v>154.05673871493258</v>
      </c>
      <c r="M7" s="410">
        <v>94.697791629479738</v>
      </c>
      <c r="N7" s="411">
        <v>91.84022726873161</v>
      </c>
      <c r="O7" s="410">
        <v>189.32272296349603</v>
      </c>
      <c r="P7" s="412">
        <v>106.01065801319754</v>
      </c>
      <c r="Q7" s="413">
        <v>109.66867380777612</v>
      </c>
      <c r="R7" s="414">
        <v>36</v>
      </c>
      <c r="S7" s="415">
        <v>119.37482367507066</v>
      </c>
      <c r="T7" s="414">
        <v>20</v>
      </c>
      <c r="U7" s="415">
        <v>99.962523940481574</v>
      </c>
      <c r="V7" s="414">
        <v>143</v>
      </c>
    </row>
    <row r="8" spans="1:22" ht="15" customHeight="1">
      <c r="A8" s="400" t="s">
        <v>64</v>
      </c>
      <c r="B8" s="401" t="s">
        <v>65</v>
      </c>
      <c r="C8" s="401" t="s">
        <v>635</v>
      </c>
      <c r="D8" s="402">
        <v>281</v>
      </c>
      <c r="E8" s="403">
        <v>6.9599999999999991</v>
      </c>
      <c r="F8" s="404">
        <v>26342.906976744187</v>
      </c>
      <c r="G8" s="405">
        <v>24.763583754274769</v>
      </c>
      <c r="H8" s="406">
        <v>3.5587188612099649</v>
      </c>
      <c r="I8" s="407">
        <v>5.95</v>
      </c>
      <c r="J8" s="408">
        <v>87.053847433939353</v>
      </c>
      <c r="K8" s="409">
        <v>148.97398866967285</v>
      </c>
      <c r="L8" s="410">
        <v>103.86174451500858</v>
      </c>
      <c r="M8" s="410">
        <v>140.48814506737233</v>
      </c>
      <c r="N8" s="411">
        <v>81.679394107965393</v>
      </c>
      <c r="O8" s="410">
        <v>182.64074450596087</v>
      </c>
      <c r="P8" s="412">
        <v>105.04936323921369</v>
      </c>
      <c r="Q8" s="413">
        <v>103.1641868196006</v>
      </c>
      <c r="R8" s="414">
        <v>89</v>
      </c>
      <c r="S8" s="415">
        <v>108.6140992885823</v>
      </c>
      <c r="T8" s="414">
        <v>54</v>
      </c>
      <c r="U8" s="415">
        <v>97.714274350618908</v>
      </c>
      <c r="V8" s="414">
        <v>170</v>
      </c>
    </row>
    <row r="9" spans="1:22" ht="15" customHeight="1">
      <c r="A9" s="400" t="s">
        <v>66</v>
      </c>
      <c r="B9" s="401" t="s">
        <v>604</v>
      </c>
      <c r="C9" s="401" t="s">
        <v>636</v>
      </c>
      <c r="D9" s="402">
        <v>9020</v>
      </c>
      <c r="E9" s="403">
        <v>7.51</v>
      </c>
      <c r="F9" s="404">
        <v>34606.243405532921</v>
      </c>
      <c r="G9" s="416">
        <v>35.188912250016209</v>
      </c>
      <c r="H9" s="406">
        <v>2.3392461197339247</v>
      </c>
      <c r="I9" s="407">
        <v>2.92</v>
      </c>
      <c r="J9" s="408">
        <v>92.913385826771645</v>
      </c>
      <c r="K9" s="409">
        <v>138.06377645018947</v>
      </c>
      <c r="L9" s="410">
        <v>136.44146465622484</v>
      </c>
      <c r="M9" s="410">
        <v>98.866083786291981</v>
      </c>
      <c r="N9" s="411">
        <v>124.25969115950952</v>
      </c>
      <c r="O9" s="410">
        <v>372.16179103098193</v>
      </c>
      <c r="P9" s="412">
        <v>112.12016820863059</v>
      </c>
      <c r="Q9" s="413">
        <v>109.90308127478171</v>
      </c>
      <c r="R9" s="414">
        <v>35</v>
      </c>
      <c r="S9" s="415">
        <v>109.13276911393528</v>
      </c>
      <c r="T9" s="414">
        <v>52</v>
      </c>
      <c r="U9" s="415">
        <v>110.67339343562817</v>
      </c>
      <c r="V9" s="414">
        <v>35</v>
      </c>
    </row>
    <row r="10" spans="1:22" ht="15" customHeight="1">
      <c r="A10" s="400" t="s">
        <v>67</v>
      </c>
      <c r="B10" s="401" t="s">
        <v>68</v>
      </c>
      <c r="C10" s="401" t="s">
        <v>634</v>
      </c>
      <c r="D10" s="402">
        <v>16155</v>
      </c>
      <c r="E10" s="403">
        <v>10.299999999999999</v>
      </c>
      <c r="F10" s="404">
        <v>24855.626972353337</v>
      </c>
      <c r="G10" s="416">
        <v>34.169483041767435</v>
      </c>
      <c r="H10" s="406">
        <v>4.2154131847725163</v>
      </c>
      <c r="I10" s="407">
        <v>8.24</v>
      </c>
      <c r="J10" s="408">
        <v>68.75</v>
      </c>
      <c r="K10" s="409">
        <v>100.66591855737117</v>
      </c>
      <c r="L10" s="410">
        <v>97.997870191089334</v>
      </c>
      <c r="M10" s="410">
        <v>101.81570328722849</v>
      </c>
      <c r="N10" s="411">
        <v>68.955043703480911</v>
      </c>
      <c r="O10" s="410">
        <v>131.88257643330914</v>
      </c>
      <c r="P10" s="412">
        <v>82.961798192508965</v>
      </c>
      <c r="Q10" s="413">
        <v>86.520428102001119</v>
      </c>
      <c r="R10" s="414">
        <v>298</v>
      </c>
      <c r="S10" s="415">
        <v>92.406556941856209</v>
      </c>
      <c r="T10" s="414">
        <v>227</v>
      </c>
      <c r="U10" s="415">
        <v>80.634299262146001</v>
      </c>
      <c r="V10" s="414">
        <v>305</v>
      </c>
    </row>
    <row r="11" spans="1:22" ht="15" customHeight="1">
      <c r="A11" s="400" t="s">
        <v>69</v>
      </c>
      <c r="B11" s="401" t="s">
        <v>70</v>
      </c>
      <c r="C11" s="401" t="s">
        <v>634</v>
      </c>
      <c r="D11" s="402">
        <v>9278</v>
      </c>
      <c r="E11" s="403">
        <v>9.48</v>
      </c>
      <c r="F11" s="404">
        <v>25057.011389521642</v>
      </c>
      <c r="G11" s="416">
        <v>31.757081427243566</v>
      </c>
      <c r="H11" s="406">
        <v>2.8346626428109505</v>
      </c>
      <c r="I11" s="407">
        <v>5.4</v>
      </c>
      <c r="J11" s="408">
        <v>79.508196721311478</v>
      </c>
      <c r="K11" s="409">
        <v>109.37330813722815</v>
      </c>
      <c r="L11" s="410">
        <v>98.791865208560381</v>
      </c>
      <c r="M11" s="410">
        <v>109.55005279150258</v>
      </c>
      <c r="N11" s="411">
        <v>102.5427138998015</v>
      </c>
      <c r="O11" s="410">
        <v>201.24304255749394</v>
      </c>
      <c r="P11" s="412">
        <v>95.943897760636304</v>
      </c>
      <c r="Q11" s="413">
        <v>95.220243626421706</v>
      </c>
      <c r="R11" s="414">
        <v>209</v>
      </c>
      <c r="S11" s="415">
        <v>95.42035521725235</v>
      </c>
      <c r="T11" s="414">
        <v>193</v>
      </c>
      <c r="U11" s="415">
        <v>95.020132035591061</v>
      </c>
      <c r="V11" s="414">
        <v>211</v>
      </c>
    </row>
    <row r="12" spans="1:22" ht="15" customHeight="1">
      <c r="A12" s="400" t="s">
        <v>71</v>
      </c>
      <c r="B12" s="401" t="s">
        <v>72</v>
      </c>
      <c r="C12" s="401" t="s">
        <v>637</v>
      </c>
      <c r="D12" s="402">
        <v>216</v>
      </c>
      <c r="E12" s="403">
        <v>10.14</v>
      </c>
      <c r="F12" s="404">
        <v>20574.365853658535</v>
      </c>
      <c r="G12" s="405">
        <v>30.348560046249307</v>
      </c>
      <c r="H12" s="406">
        <v>0.92592592592592582</v>
      </c>
      <c r="I12" s="407">
        <v>2.73</v>
      </c>
      <c r="J12" s="408">
        <v>77.612994325708684</v>
      </c>
      <c r="K12" s="409">
        <v>102.25433541823696</v>
      </c>
      <c r="L12" s="410">
        <v>81.118212645911441</v>
      </c>
      <c r="M12" s="410">
        <v>114.63443212978855</v>
      </c>
      <c r="N12" s="411">
        <v>313.92792041495602</v>
      </c>
      <c r="O12" s="410">
        <v>398.06316110273525</v>
      </c>
      <c r="P12" s="412">
        <v>93.65692468895692</v>
      </c>
      <c r="Q12" s="413">
        <v>108.5715631521503</v>
      </c>
      <c r="R12" s="414">
        <v>42</v>
      </c>
      <c r="S12" s="415">
        <v>89.604558076849003</v>
      </c>
      <c r="T12" s="414">
        <v>261</v>
      </c>
      <c r="U12" s="415">
        <v>127.53856822745162</v>
      </c>
      <c r="V12" s="414">
        <v>6</v>
      </c>
    </row>
    <row r="13" spans="1:22" ht="15" customHeight="1">
      <c r="A13" s="400" t="s">
        <v>73</v>
      </c>
      <c r="B13" s="401" t="s">
        <v>74</v>
      </c>
      <c r="C13" s="401" t="s">
        <v>634</v>
      </c>
      <c r="D13" s="402">
        <v>12745</v>
      </c>
      <c r="E13" s="403">
        <v>8.5599999999999987</v>
      </c>
      <c r="F13" s="404">
        <v>27303.608469055376</v>
      </c>
      <c r="G13" s="416">
        <v>35.687623783540715</v>
      </c>
      <c r="H13" s="406">
        <v>3.1071008238524911</v>
      </c>
      <c r="I13" s="407">
        <v>3.68</v>
      </c>
      <c r="J13" s="408">
        <v>77.837837837837839</v>
      </c>
      <c r="K13" s="409">
        <v>121.1283833108555</v>
      </c>
      <c r="L13" s="410">
        <v>107.64948643117975</v>
      </c>
      <c r="M13" s="410">
        <v>97.484494007222295</v>
      </c>
      <c r="N13" s="411">
        <v>93.551518558001646</v>
      </c>
      <c r="O13" s="410">
        <v>295.3022907093661</v>
      </c>
      <c r="P13" s="412">
        <v>93.928247191911879</v>
      </c>
      <c r="Q13" s="413">
        <v>94.987363606711284</v>
      </c>
      <c r="R13" s="414">
        <v>217</v>
      </c>
      <c r="S13" s="415">
        <v>96.778339182425341</v>
      </c>
      <c r="T13" s="414">
        <v>172</v>
      </c>
      <c r="U13" s="415">
        <v>93.196388030997241</v>
      </c>
      <c r="V13" s="414">
        <v>240</v>
      </c>
    </row>
    <row r="14" spans="1:22" ht="15" customHeight="1">
      <c r="A14" s="400" t="s">
        <v>75</v>
      </c>
      <c r="B14" s="401" t="s">
        <v>76</v>
      </c>
      <c r="C14" s="401" t="s">
        <v>633</v>
      </c>
      <c r="D14" s="402">
        <v>5902</v>
      </c>
      <c r="E14" s="403">
        <v>9.19</v>
      </c>
      <c r="F14" s="404">
        <v>22545.679482817286</v>
      </c>
      <c r="G14" s="416">
        <v>23.085871821399067</v>
      </c>
      <c r="H14" s="406">
        <v>3.5920027109454424</v>
      </c>
      <c r="I14" s="407">
        <v>9.6300000000000008</v>
      </c>
      <c r="J14" s="408">
        <v>93.75</v>
      </c>
      <c r="K14" s="409">
        <v>112.82469653328869</v>
      </c>
      <c r="L14" s="410">
        <v>88.890478352630566</v>
      </c>
      <c r="M14" s="410">
        <v>150.6977936017901</v>
      </c>
      <c r="N14" s="411">
        <v>80.922544823946112</v>
      </c>
      <c r="O14" s="410">
        <v>112.84656592009004</v>
      </c>
      <c r="P14" s="412">
        <v>113.12972480796678</v>
      </c>
      <c r="Q14" s="413">
        <v>102.28925617229292</v>
      </c>
      <c r="R14" s="414">
        <v>100</v>
      </c>
      <c r="S14" s="415">
        <v>102.27005900958393</v>
      </c>
      <c r="T14" s="414">
        <v>108</v>
      </c>
      <c r="U14" s="415">
        <v>102.3084533350019</v>
      </c>
      <c r="V14" s="414">
        <v>111</v>
      </c>
    </row>
    <row r="15" spans="1:22" ht="15" customHeight="1">
      <c r="A15" s="400" t="s">
        <v>77</v>
      </c>
      <c r="B15" s="401" t="s">
        <v>78</v>
      </c>
      <c r="C15" s="401" t="s">
        <v>638</v>
      </c>
      <c r="D15" s="402">
        <v>2237</v>
      </c>
      <c r="E15" s="403">
        <v>5.99</v>
      </c>
      <c r="F15" s="404">
        <v>22837.460035523978</v>
      </c>
      <c r="G15" s="416">
        <v>25.170868773639889</v>
      </c>
      <c r="H15" s="406">
        <v>4.6043808672329014</v>
      </c>
      <c r="I15" s="407">
        <v>3.82</v>
      </c>
      <c r="J15" s="408">
        <v>100</v>
      </c>
      <c r="K15" s="409">
        <v>173.09832406359314</v>
      </c>
      <c r="L15" s="410">
        <v>90.040876721589001</v>
      </c>
      <c r="M15" s="410">
        <v>138.21493322876245</v>
      </c>
      <c r="N15" s="411">
        <v>63.129877559174446</v>
      </c>
      <c r="O15" s="410">
        <v>284.47969366766159</v>
      </c>
      <c r="P15" s="412">
        <v>120.67170646183123</v>
      </c>
      <c r="Q15" s="413">
        <v>105.78861410844478</v>
      </c>
      <c r="R15" s="414">
        <v>65</v>
      </c>
      <c r="S15" s="415">
        <v>105.35790367861414</v>
      </c>
      <c r="T15" s="414">
        <v>74</v>
      </c>
      <c r="U15" s="415">
        <v>106.21932453827542</v>
      </c>
      <c r="V15" s="414">
        <v>66</v>
      </c>
    </row>
    <row r="16" spans="1:22" ht="15" customHeight="1">
      <c r="A16" s="400" t="s">
        <v>79</v>
      </c>
      <c r="B16" s="401" t="s">
        <v>80</v>
      </c>
      <c r="C16" s="401" t="s">
        <v>633</v>
      </c>
      <c r="D16" s="402">
        <v>2270</v>
      </c>
      <c r="E16" s="403">
        <v>6.2</v>
      </c>
      <c r="F16" s="404">
        <v>21345.267873303168</v>
      </c>
      <c r="G16" s="416">
        <v>24.297376030996688</v>
      </c>
      <c r="H16" s="406">
        <v>5.1541850220264314</v>
      </c>
      <c r="I16" s="407">
        <v>8.75</v>
      </c>
      <c r="J16" s="408">
        <v>84</v>
      </c>
      <c r="K16" s="409">
        <v>167.23531631305207</v>
      </c>
      <c r="L16" s="410">
        <v>84.15763531407481</v>
      </c>
      <c r="M16" s="410">
        <v>143.18377187809728</v>
      </c>
      <c r="N16" s="411">
        <v>56.395724860869748</v>
      </c>
      <c r="O16" s="410">
        <v>124.1957062640534</v>
      </c>
      <c r="P16" s="412">
        <v>101.36423342793823</v>
      </c>
      <c r="Q16" s="413">
        <v>97.381006039431313</v>
      </c>
      <c r="R16" s="414">
        <v>173</v>
      </c>
      <c r="S16" s="415">
        <v>103.893623279713</v>
      </c>
      <c r="T16" s="414">
        <v>87</v>
      </c>
      <c r="U16" s="415">
        <v>90.868388799149628</v>
      </c>
      <c r="V16" s="414">
        <v>258</v>
      </c>
    </row>
    <row r="17" spans="1:22" ht="15" customHeight="1">
      <c r="A17" s="417" t="s">
        <v>81</v>
      </c>
      <c r="B17" s="418" t="s">
        <v>82</v>
      </c>
      <c r="C17" s="418" t="s">
        <v>639</v>
      </c>
      <c r="D17" s="402">
        <v>1706</v>
      </c>
      <c r="E17" s="403">
        <v>8.5299999999999994</v>
      </c>
      <c r="F17" s="404">
        <v>23850.565165876778</v>
      </c>
      <c r="G17" s="416">
        <v>29.405215143639474</v>
      </c>
      <c r="H17" s="406">
        <v>3.5169988276670576</v>
      </c>
      <c r="I17" s="407">
        <v>7.7</v>
      </c>
      <c r="J17" s="408">
        <v>68.181818181818173</v>
      </c>
      <c r="K17" s="409">
        <v>121.55439169295698</v>
      </c>
      <c r="L17" s="410">
        <v>94.035229596480107</v>
      </c>
      <c r="M17" s="410">
        <v>118.31200451567194</v>
      </c>
      <c r="N17" s="411">
        <v>82.648307442579465</v>
      </c>
      <c r="O17" s="410">
        <v>141.13148439096977</v>
      </c>
      <c r="P17" s="412">
        <v>82.276163496703106</v>
      </c>
      <c r="Q17" s="413">
        <v>89.681149189014874</v>
      </c>
      <c r="R17" s="414">
        <v>285</v>
      </c>
      <c r="S17" s="415">
        <v>97.01126429880135</v>
      </c>
      <c r="T17" s="414">
        <v>168</v>
      </c>
      <c r="U17" s="415">
        <v>82.351034079228398</v>
      </c>
      <c r="V17" s="414">
        <v>301</v>
      </c>
    </row>
    <row r="18" spans="1:22" ht="15" customHeight="1">
      <c r="A18" s="400" t="s">
        <v>85</v>
      </c>
      <c r="B18" s="401" t="s">
        <v>50</v>
      </c>
      <c r="C18" s="401" t="s">
        <v>640</v>
      </c>
      <c r="D18" s="402">
        <v>223506</v>
      </c>
      <c r="E18" s="403">
        <v>11.73</v>
      </c>
      <c r="F18" s="404">
        <v>23183.978759375383</v>
      </c>
      <c r="G18" s="416">
        <v>41.823081622193243</v>
      </c>
      <c r="H18" s="406">
        <v>2.7654738575250777</v>
      </c>
      <c r="I18" s="407">
        <v>14.07</v>
      </c>
      <c r="J18" s="408">
        <v>79.207532365633597</v>
      </c>
      <c r="K18" s="409">
        <v>88.393773328296916</v>
      </c>
      <c r="L18" s="410">
        <v>91.407090374398607</v>
      </c>
      <c r="M18" s="410">
        <v>83.183491314338426</v>
      </c>
      <c r="N18" s="411">
        <v>105.10820761992419</v>
      </c>
      <c r="O18" s="410">
        <v>77.236135736351613</v>
      </c>
      <c r="P18" s="412">
        <v>95.581080951917343</v>
      </c>
      <c r="Q18" s="413">
        <v>89.144521321781994</v>
      </c>
      <c r="R18" s="414">
        <v>287</v>
      </c>
      <c r="S18" s="415">
        <v>84.284211546924027</v>
      </c>
      <c r="T18" s="414">
        <v>294</v>
      </c>
      <c r="U18" s="415">
        <v>94.004831096639961</v>
      </c>
      <c r="V18" s="414">
        <v>231</v>
      </c>
    </row>
    <row r="19" spans="1:22" ht="15" customHeight="1">
      <c r="A19" s="400" t="s">
        <v>600</v>
      </c>
      <c r="B19" s="401" t="s">
        <v>601</v>
      </c>
      <c r="C19" s="401" t="s">
        <v>643</v>
      </c>
      <c r="D19" s="402">
        <v>13163</v>
      </c>
      <c r="E19" s="403">
        <v>16.66</v>
      </c>
      <c r="F19" s="404">
        <v>18914.813944061614</v>
      </c>
      <c r="G19" s="416">
        <v>17.930819000714411</v>
      </c>
      <c r="H19" s="406">
        <v>2.6969535820101802</v>
      </c>
      <c r="I19" s="407">
        <v>5.55</v>
      </c>
      <c r="J19" s="408">
        <v>75.776397515527933</v>
      </c>
      <c r="K19" s="409">
        <v>62.236432241351913</v>
      </c>
      <c r="L19" s="410">
        <v>74.575124724896696</v>
      </c>
      <c r="M19" s="410">
        <v>194.02292481564655</v>
      </c>
      <c r="N19" s="411">
        <v>107.77864414246389</v>
      </c>
      <c r="O19" s="410">
        <v>195.80404140729141</v>
      </c>
      <c r="P19" s="412">
        <v>91.440671977288247</v>
      </c>
      <c r="Q19" s="413">
        <v>97.846446024641224</v>
      </c>
      <c r="R19" s="414">
        <v>161</v>
      </c>
      <c r="S19" s="415">
        <v>102.91660204669544</v>
      </c>
      <c r="T19" s="414">
        <v>100</v>
      </c>
      <c r="U19" s="415">
        <v>92.776290002587018</v>
      </c>
      <c r="V19" s="414">
        <v>244</v>
      </c>
    </row>
    <row r="20" spans="1:22" ht="15" customHeight="1">
      <c r="A20" s="419" t="s">
        <v>86</v>
      </c>
      <c r="B20" s="420" t="s">
        <v>87</v>
      </c>
      <c r="C20" s="420" t="s">
        <v>638</v>
      </c>
      <c r="D20" s="402">
        <v>2167</v>
      </c>
      <c r="E20" s="403">
        <v>9.120000000000001</v>
      </c>
      <c r="F20" s="404">
        <v>21880.235820895523</v>
      </c>
      <c r="G20" s="416">
        <v>23.460000569892269</v>
      </c>
      <c r="H20" s="406">
        <v>5.4914628518689428</v>
      </c>
      <c r="I20" s="407">
        <v>3.08</v>
      </c>
      <c r="J20" s="408">
        <v>86.956521739130437</v>
      </c>
      <c r="K20" s="409">
        <v>113.69067556369768</v>
      </c>
      <c r="L20" s="410">
        <v>86.266844610740776</v>
      </c>
      <c r="M20" s="410">
        <v>148.29453803694236</v>
      </c>
      <c r="N20" s="411">
        <v>52.931979733832065</v>
      </c>
      <c r="O20" s="410">
        <v>352.82871097742441</v>
      </c>
      <c r="P20" s="412">
        <v>104.93191866246194</v>
      </c>
      <c r="Q20" s="413">
        <v>97.836215410401621</v>
      </c>
      <c r="R20" s="414">
        <v>162</v>
      </c>
      <c r="S20" s="415">
        <v>100.81460499478094</v>
      </c>
      <c r="T20" s="414">
        <v>130</v>
      </c>
      <c r="U20" s="415">
        <v>94.857825826022307</v>
      </c>
      <c r="V20" s="414">
        <v>213</v>
      </c>
    </row>
    <row r="21" spans="1:22" ht="15" customHeight="1">
      <c r="A21" s="421" t="s">
        <v>88</v>
      </c>
      <c r="B21" s="422" t="s">
        <v>89</v>
      </c>
      <c r="C21" s="422" t="s">
        <v>635</v>
      </c>
      <c r="D21" s="423">
        <v>3948</v>
      </c>
      <c r="E21" s="403">
        <v>9.66</v>
      </c>
      <c r="F21" s="404">
        <v>21241.331527627302</v>
      </c>
      <c r="G21" s="416">
        <v>31.412681713141676</v>
      </c>
      <c r="H21" s="406">
        <v>2.5582573454913882</v>
      </c>
      <c r="I21" s="407">
        <v>10.31</v>
      </c>
      <c r="J21" s="408">
        <v>85.106382978723403</v>
      </c>
      <c r="K21" s="409">
        <v>107.33529618436054</v>
      </c>
      <c r="L21" s="410">
        <v>83.74784719957627</v>
      </c>
      <c r="M21" s="410">
        <v>110.75112843368362</v>
      </c>
      <c r="N21" s="411">
        <v>113.62187658583116</v>
      </c>
      <c r="O21" s="410">
        <v>105.40372743069517</v>
      </c>
      <c r="P21" s="412">
        <v>102.699324648367</v>
      </c>
      <c r="Q21" s="413">
        <v>95.188678146709861</v>
      </c>
      <c r="R21" s="414">
        <v>211</v>
      </c>
      <c r="S21" s="415">
        <v>90.085182767863273</v>
      </c>
      <c r="T21" s="414">
        <v>257</v>
      </c>
      <c r="U21" s="415">
        <v>100.29217352555645</v>
      </c>
      <c r="V21" s="414">
        <v>140</v>
      </c>
    </row>
    <row r="22" spans="1:22" ht="15" customHeight="1">
      <c r="A22" s="400" t="s">
        <v>90</v>
      </c>
      <c r="B22" s="401" t="s">
        <v>91</v>
      </c>
      <c r="C22" s="401" t="s">
        <v>633</v>
      </c>
      <c r="D22" s="402">
        <v>3249</v>
      </c>
      <c r="E22" s="403">
        <v>8.67</v>
      </c>
      <c r="F22" s="404">
        <v>21636.932486631016</v>
      </c>
      <c r="G22" s="416">
        <v>23.828730431058716</v>
      </c>
      <c r="H22" s="406">
        <v>4.7706986765158517</v>
      </c>
      <c r="I22" s="407">
        <v>6.28</v>
      </c>
      <c r="J22" s="408">
        <v>82.142857142857139</v>
      </c>
      <c r="K22" s="409">
        <v>119.59157567946055</v>
      </c>
      <c r="L22" s="410">
        <v>85.307576570758016</v>
      </c>
      <c r="M22" s="410">
        <v>145.99980292378532</v>
      </c>
      <c r="N22" s="411">
        <v>60.929021112795212</v>
      </c>
      <c r="O22" s="410">
        <v>173.04338054306803</v>
      </c>
      <c r="P22" s="412">
        <v>99.123187450789928</v>
      </c>
      <c r="Q22" s="413">
        <v>95.49796956036468</v>
      </c>
      <c r="R22" s="414">
        <v>207</v>
      </c>
      <c r="S22" s="415">
        <v>100.46633046579841</v>
      </c>
      <c r="T22" s="414">
        <v>133</v>
      </c>
      <c r="U22" s="415">
        <v>90.529608654930982</v>
      </c>
      <c r="V22" s="414">
        <v>259</v>
      </c>
    </row>
    <row r="23" spans="1:22" ht="15" customHeight="1">
      <c r="A23" s="400" t="s">
        <v>495</v>
      </c>
      <c r="B23" s="401" t="s">
        <v>22</v>
      </c>
      <c r="C23" s="401" t="s">
        <v>643</v>
      </c>
      <c r="D23" s="402">
        <v>33082</v>
      </c>
      <c r="E23" s="403">
        <v>9.6100000000000012</v>
      </c>
      <c r="F23" s="404">
        <v>23877.367841135459</v>
      </c>
      <c r="G23" s="416">
        <v>35.412084533218938</v>
      </c>
      <c r="H23" s="406">
        <v>2.3063901819720694</v>
      </c>
      <c r="I23" s="407">
        <v>6.75</v>
      </c>
      <c r="J23" s="408">
        <v>82.526881720430111</v>
      </c>
      <c r="K23" s="409">
        <v>107.8937524600336</v>
      </c>
      <c r="L23" s="410">
        <v>94.140904061811256</v>
      </c>
      <c r="M23" s="410">
        <v>98.243014855424562</v>
      </c>
      <c r="N23" s="411">
        <v>126.02984640512081</v>
      </c>
      <c r="O23" s="410">
        <v>160.99443404599515</v>
      </c>
      <c r="P23" s="412">
        <v>99.58659646178009</v>
      </c>
      <c r="Q23" s="413">
        <v>95.730452145288481</v>
      </c>
      <c r="R23" s="414">
        <v>204</v>
      </c>
      <c r="S23" s="415">
        <v>90.823850789137282</v>
      </c>
      <c r="T23" s="414">
        <v>251</v>
      </c>
      <c r="U23" s="415">
        <v>100.63705350143971</v>
      </c>
      <c r="V23" s="414">
        <v>132</v>
      </c>
    </row>
    <row r="24" spans="1:22" ht="15" customHeight="1">
      <c r="A24" s="400" t="s">
        <v>92</v>
      </c>
      <c r="B24" s="401" t="s">
        <v>93</v>
      </c>
      <c r="C24" s="401" t="s">
        <v>632</v>
      </c>
      <c r="D24" s="402">
        <v>7450</v>
      </c>
      <c r="E24" s="403">
        <v>6.3299999999999992</v>
      </c>
      <c r="F24" s="404">
        <v>34490.43593096234</v>
      </c>
      <c r="G24" s="416">
        <v>34.668500412726722</v>
      </c>
      <c r="H24" s="406">
        <v>1.9865771812080535</v>
      </c>
      <c r="I24" s="407">
        <v>4.2699999999999996</v>
      </c>
      <c r="J24" s="408">
        <v>90.697674418604635</v>
      </c>
      <c r="K24" s="409">
        <v>163.80078375054077</v>
      </c>
      <c r="L24" s="410">
        <v>135.98487243778075</v>
      </c>
      <c r="M24" s="410">
        <v>100.35017106137795</v>
      </c>
      <c r="N24" s="411">
        <v>146.31900695016407</v>
      </c>
      <c r="O24" s="410">
        <v>254.49939808207665</v>
      </c>
      <c r="P24" s="412">
        <v>109.44643144212598</v>
      </c>
      <c r="Q24" s="413">
        <v>111.46645532782085</v>
      </c>
      <c r="R24" s="414">
        <v>31</v>
      </c>
      <c r="S24" s="415">
        <v>111.78126064922316</v>
      </c>
      <c r="T24" s="414">
        <v>39</v>
      </c>
      <c r="U24" s="415">
        <v>111.15165000641856</v>
      </c>
      <c r="V24" s="414">
        <v>32</v>
      </c>
    </row>
    <row r="25" spans="1:22" ht="15" customHeight="1">
      <c r="A25" s="421" t="s">
        <v>94</v>
      </c>
      <c r="B25" s="422" t="s">
        <v>95</v>
      </c>
      <c r="C25" s="422" t="s">
        <v>637</v>
      </c>
      <c r="D25" s="423">
        <v>74</v>
      </c>
      <c r="E25" s="403">
        <v>6.67</v>
      </c>
      <c r="F25" s="404">
        <v>21766.071428571428</v>
      </c>
      <c r="G25" s="405">
        <v>28.686958028798443</v>
      </c>
      <c r="H25" s="406">
        <v>5.4054054054054053</v>
      </c>
      <c r="I25" s="407">
        <v>0</v>
      </c>
      <c r="J25" s="408">
        <v>77.612994325708684</v>
      </c>
      <c r="K25" s="409">
        <v>155.45111861183253</v>
      </c>
      <c r="L25" s="410">
        <v>85.816730545548793</v>
      </c>
      <c r="M25" s="410">
        <v>121.27427186131301</v>
      </c>
      <c r="N25" s="411">
        <v>53.774690071080428</v>
      </c>
      <c r="O25" s="410">
        <v>3506</v>
      </c>
      <c r="P25" s="412">
        <v>93.65692468895692</v>
      </c>
      <c r="Q25" s="413">
        <v>107.55919808566911</v>
      </c>
      <c r="R25" s="414">
        <v>44</v>
      </c>
      <c r="S25" s="415">
        <v>97.99437020710748</v>
      </c>
      <c r="T25" s="414">
        <v>158</v>
      </c>
      <c r="U25" s="415">
        <v>117.12402596423077</v>
      </c>
      <c r="V25" s="414">
        <v>16</v>
      </c>
    </row>
    <row r="26" spans="1:22" ht="15" customHeight="1">
      <c r="A26" s="400" t="s">
        <v>96</v>
      </c>
      <c r="B26" s="401" t="s">
        <v>97</v>
      </c>
      <c r="C26" s="401" t="s">
        <v>638</v>
      </c>
      <c r="D26" s="402">
        <v>16762</v>
      </c>
      <c r="E26" s="403">
        <v>10.89</v>
      </c>
      <c r="F26" s="404">
        <v>22470.407552083332</v>
      </c>
      <c r="G26" s="416">
        <v>22.328678661142778</v>
      </c>
      <c r="H26" s="406">
        <v>4.8562224078272287</v>
      </c>
      <c r="I26" s="407">
        <v>13.51</v>
      </c>
      <c r="J26" s="408">
        <v>84.756097560975604</v>
      </c>
      <c r="K26" s="409">
        <v>95.212025816430014</v>
      </c>
      <c r="L26" s="410">
        <v>88.593704953781938</v>
      </c>
      <c r="M26" s="410">
        <v>155.80814250835408</v>
      </c>
      <c r="N26" s="411">
        <v>59.855990103688825</v>
      </c>
      <c r="O26" s="410">
        <v>80.43763359070816</v>
      </c>
      <c r="P26" s="412">
        <v>102.27662925728379</v>
      </c>
      <c r="Q26" s="413">
        <v>96.665483610227881</v>
      </c>
      <c r="R26" s="414">
        <v>186</v>
      </c>
      <c r="S26" s="415">
        <v>101.74098355205165</v>
      </c>
      <c r="T26" s="414">
        <v>115</v>
      </c>
      <c r="U26" s="415">
        <v>91.589983668404145</v>
      </c>
      <c r="V26" s="414">
        <v>255</v>
      </c>
    </row>
    <row r="27" spans="1:22" ht="15" customHeight="1">
      <c r="A27" s="400" t="s">
        <v>98</v>
      </c>
      <c r="B27" s="401" t="s">
        <v>99</v>
      </c>
      <c r="C27" s="401" t="s">
        <v>636</v>
      </c>
      <c r="D27" s="402">
        <v>9757</v>
      </c>
      <c r="E27" s="403">
        <v>10.530000000000001</v>
      </c>
      <c r="F27" s="404">
        <v>26923.488832701223</v>
      </c>
      <c r="G27" s="416">
        <v>35.59869468548996</v>
      </c>
      <c r="H27" s="406">
        <v>1.7935840934713541</v>
      </c>
      <c r="I27" s="407">
        <v>2.89</v>
      </c>
      <c r="J27" s="408">
        <v>85.526315789473685</v>
      </c>
      <c r="K27" s="409">
        <v>98.467137810154114</v>
      </c>
      <c r="L27" s="410">
        <v>106.15079501527011</v>
      </c>
      <c r="M27" s="410">
        <v>97.728020018571527</v>
      </c>
      <c r="N27" s="411">
        <v>162.06321267136113</v>
      </c>
      <c r="O27" s="410">
        <v>376.02506221815474</v>
      </c>
      <c r="P27" s="412">
        <v>103.2060647370925</v>
      </c>
      <c r="Q27" s="413">
        <v>102.34368717530687</v>
      </c>
      <c r="R27" s="414">
        <v>97</v>
      </c>
      <c r="S27" s="415">
        <v>94.140039865011161</v>
      </c>
      <c r="T27" s="414">
        <v>212</v>
      </c>
      <c r="U27" s="415">
        <v>110.5473344856026</v>
      </c>
      <c r="V27" s="414">
        <v>36</v>
      </c>
    </row>
    <row r="28" spans="1:22" ht="15" customHeight="1">
      <c r="A28" s="421" t="s">
        <v>100</v>
      </c>
      <c r="B28" s="422" t="s">
        <v>101</v>
      </c>
      <c r="C28" s="422" t="s">
        <v>638</v>
      </c>
      <c r="D28" s="423">
        <v>448</v>
      </c>
      <c r="E28" s="403">
        <v>8.129999999999999</v>
      </c>
      <c r="F28" s="404">
        <v>18799.785340314134</v>
      </c>
      <c r="G28" s="405">
        <v>18.489572817334722</v>
      </c>
      <c r="H28" s="406">
        <v>6.0267857142857144</v>
      </c>
      <c r="I28" s="407">
        <v>9.01</v>
      </c>
      <c r="J28" s="408">
        <v>100</v>
      </c>
      <c r="K28" s="409">
        <v>127.53492756960924</v>
      </c>
      <c r="L28" s="410">
        <v>74.121603347590622</v>
      </c>
      <c r="M28" s="410">
        <v>188.15956329704301</v>
      </c>
      <c r="N28" s="411">
        <v>48.230352656344408</v>
      </c>
      <c r="O28" s="410">
        <v>120.61181240959681</v>
      </c>
      <c r="P28" s="412">
        <v>120.67170646183123</v>
      </c>
      <c r="Q28" s="413">
        <v>104.96936686127505</v>
      </c>
      <c r="R28" s="414">
        <v>73</v>
      </c>
      <c r="S28" s="415">
        <v>107.52771711479973</v>
      </c>
      <c r="T28" s="414">
        <v>61</v>
      </c>
      <c r="U28" s="415">
        <v>102.41101660775034</v>
      </c>
      <c r="V28" s="414">
        <v>110</v>
      </c>
    </row>
    <row r="29" spans="1:22" ht="15" customHeight="1">
      <c r="A29" s="400" t="s">
        <v>102</v>
      </c>
      <c r="B29" s="401" t="s">
        <v>605</v>
      </c>
      <c r="C29" s="401" t="s">
        <v>637</v>
      </c>
      <c r="D29" s="402">
        <v>2218</v>
      </c>
      <c r="E29" s="403">
        <v>8.3699999999999992</v>
      </c>
      <c r="F29" s="404">
        <v>27443.901168014374</v>
      </c>
      <c r="G29" s="416">
        <v>28.778146756522442</v>
      </c>
      <c r="H29" s="406">
        <v>1.9386834986474299</v>
      </c>
      <c r="I29" s="407">
        <v>3.35</v>
      </c>
      <c r="J29" s="408">
        <v>88.888888888888886</v>
      </c>
      <c r="K29" s="409">
        <v>123.87801208374229</v>
      </c>
      <c r="L29" s="410">
        <v>108.20261613966122</v>
      </c>
      <c r="M29" s="410">
        <v>120.88999254512734</v>
      </c>
      <c r="N29" s="411">
        <v>149.93370531446436</v>
      </c>
      <c r="O29" s="410">
        <v>324.39177009267678</v>
      </c>
      <c r="P29" s="412">
        <v>107.26373907718332</v>
      </c>
      <c r="Q29" s="413">
        <v>106.94690874304614</v>
      </c>
      <c r="R29" s="414">
        <v>49</v>
      </c>
      <c r="S29" s="415">
        <v>102.98436220269542</v>
      </c>
      <c r="T29" s="414">
        <v>99</v>
      </c>
      <c r="U29" s="415">
        <v>110.90945528339687</v>
      </c>
      <c r="V29" s="414">
        <v>34</v>
      </c>
    </row>
    <row r="30" spans="1:22" ht="15" customHeight="1">
      <c r="A30" s="421" t="s">
        <v>103</v>
      </c>
      <c r="B30" s="420" t="s">
        <v>606</v>
      </c>
      <c r="C30" s="420" t="s">
        <v>635</v>
      </c>
      <c r="D30" s="402">
        <v>278</v>
      </c>
      <c r="E30" s="403">
        <v>5.08</v>
      </c>
      <c r="F30" s="404">
        <v>29992.644067796609</v>
      </c>
      <c r="G30" s="405">
        <v>21.750159198204958</v>
      </c>
      <c r="H30" s="406">
        <v>1.4388489208633095</v>
      </c>
      <c r="I30" s="407">
        <v>4.3600000000000003</v>
      </c>
      <c r="J30" s="408">
        <v>87.053847433939353</v>
      </c>
      <c r="K30" s="409">
        <v>204.10609471278011</v>
      </c>
      <c r="L30" s="410">
        <v>118.25150270048456</v>
      </c>
      <c r="M30" s="410">
        <v>159.95239001035449</v>
      </c>
      <c r="N30" s="411">
        <v>202.01843026703185</v>
      </c>
      <c r="O30" s="410">
        <v>249.2459701400154</v>
      </c>
      <c r="P30" s="412">
        <v>105.04936323921369</v>
      </c>
      <c r="Q30" s="413">
        <v>120.2508052472693</v>
      </c>
      <c r="R30" s="414">
        <v>10</v>
      </c>
      <c r="S30" s="415">
        <v>123.8374573788963</v>
      </c>
      <c r="T30" s="414">
        <v>15</v>
      </c>
      <c r="U30" s="415">
        <v>116.66415311564232</v>
      </c>
      <c r="V30" s="414">
        <v>19</v>
      </c>
    </row>
    <row r="31" spans="1:22" ht="15" customHeight="1">
      <c r="A31" s="400" t="s">
        <v>104</v>
      </c>
      <c r="B31" s="401" t="s">
        <v>607</v>
      </c>
      <c r="C31" s="401" t="s">
        <v>639</v>
      </c>
      <c r="D31" s="402">
        <v>999</v>
      </c>
      <c r="E31" s="403">
        <v>6.370000000000001</v>
      </c>
      <c r="F31" s="404">
        <v>29617.644444444446</v>
      </c>
      <c r="G31" s="405">
        <v>30.72492823347044</v>
      </c>
      <c r="H31" s="406">
        <v>2.1021021021021022</v>
      </c>
      <c r="I31" s="407">
        <v>2.59</v>
      </c>
      <c r="J31" s="408">
        <v>100</v>
      </c>
      <c r="K31" s="409">
        <v>162.77220740045883</v>
      </c>
      <c r="L31" s="410">
        <v>116.77299787532573</v>
      </c>
      <c r="M31" s="410">
        <v>113.23020579324621</v>
      </c>
      <c r="N31" s="411">
        <v>138.27777446849251</v>
      </c>
      <c r="O31" s="410">
        <v>419.58008872991019</v>
      </c>
      <c r="P31" s="412">
        <v>120.67170646183123</v>
      </c>
      <c r="Q31" s="413">
        <v>113.41698441029119</v>
      </c>
      <c r="R31" s="414">
        <v>25</v>
      </c>
      <c r="S31" s="415">
        <v>107.90254096879301</v>
      </c>
      <c r="T31" s="414">
        <v>57</v>
      </c>
      <c r="U31" s="415">
        <v>118.93142785178937</v>
      </c>
      <c r="V31" s="414">
        <v>12</v>
      </c>
    </row>
    <row r="32" spans="1:22" ht="15" customHeight="1">
      <c r="A32" s="400" t="s">
        <v>105</v>
      </c>
      <c r="B32" s="401" t="s">
        <v>106</v>
      </c>
      <c r="C32" s="401" t="s">
        <v>637</v>
      </c>
      <c r="D32" s="402">
        <v>1606</v>
      </c>
      <c r="E32" s="403">
        <v>20.07</v>
      </c>
      <c r="F32" s="404">
        <v>21010.333333333332</v>
      </c>
      <c r="G32" s="416">
        <v>29.718823000900706</v>
      </c>
      <c r="H32" s="406">
        <v>1.3075965130759652</v>
      </c>
      <c r="I32" s="407">
        <v>5</v>
      </c>
      <c r="J32" s="408">
        <v>76.470588235294116</v>
      </c>
      <c r="K32" s="409">
        <v>51.66213059994633</v>
      </c>
      <c r="L32" s="410">
        <v>82.837094431843795</v>
      </c>
      <c r="M32" s="410">
        <v>117.06351717741779</v>
      </c>
      <c r="N32" s="411">
        <v>222.29640219859758</v>
      </c>
      <c r="O32" s="410">
        <v>217.34248596209346</v>
      </c>
      <c r="P32" s="412">
        <v>92.278363764929765</v>
      </c>
      <c r="Q32" s="413">
        <v>98.489924357383742</v>
      </c>
      <c r="R32" s="414">
        <v>152</v>
      </c>
      <c r="S32" s="415">
        <v>86.0072898585491</v>
      </c>
      <c r="T32" s="414">
        <v>287</v>
      </c>
      <c r="U32" s="415">
        <v>110.97255885621838</v>
      </c>
      <c r="V32" s="414">
        <v>33</v>
      </c>
    </row>
    <row r="33" spans="1:22" ht="15" customHeight="1">
      <c r="A33" s="400" t="s">
        <v>107</v>
      </c>
      <c r="B33" s="401" t="s">
        <v>108</v>
      </c>
      <c r="C33" s="401" t="s">
        <v>634</v>
      </c>
      <c r="D33" s="402">
        <v>4848</v>
      </c>
      <c r="E33" s="403">
        <v>7.01</v>
      </c>
      <c r="F33" s="404">
        <v>35160.506778309413</v>
      </c>
      <c r="G33" s="416">
        <v>44.046836431393324</v>
      </c>
      <c r="H33" s="406">
        <v>2.2070957095709569</v>
      </c>
      <c r="I33" s="407">
        <v>3.59</v>
      </c>
      <c r="J33" s="408">
        <v>97.959183673469383</v>
      </c>
      <c r="K33" s="409">
        <v>147.91140672481069</v>
      </c>
      <c r="L33" s="410">
        <v>138.62674970726948</v>
      </c>
      <c r="M33" s="410">
        <v>78.983877815547544</v>
      </c>
      <c r="N33" s="411">
        <v>131.69977138903658</v>
      </c>
      <c r="O33" s="410">
        <v>302.7054122034728</v>
      </c>
      <c r="P33" s="412">
        <v>118.20901857485508</v>
      </c>
      <c r="Q33" s="413">
        <v>110.58818581458455</v>
      </c>
      <c r="R33" s="414">
        <v>33</v>
      </c>
      <c r="S33" s="415">
        <v>105.97978288284791</v>
      </c>
      <c r="T33" s="414">
        <v>69</v>
      </c>
      <c r="U33" s="415">
        <v>115.1965887463212</v>
      </c>
      <c r="V33" s="414">
        <v>22</v>
      </c>
    </row>
    <row r="34" spans="1:22" ht="15" customHeight="1">
      <c r="A34" s="400" t="s">
        <v>109</v>
      </c>
      <c r="B34" s="401" t="s">
        <v>110</v>
      </c>
      <c r="C34" s="401" t="s">
        <v>634</v>
      </c>
      <c r="D34" s="402">
        <v>7729</v>
      </c>
      <c r="E34" s="403">
        <v>7.3599999999999994</v>
      </c>
      <c r="F34" s="404">
        <v>39504.102327961118</v>
      </c>
      <c r="G34" s="416">
        <v>43.873226112174159</v>
      </c>
      <c r="H34" s="406">
        <v>2.108940354508992</v>
      </c>
      <c r="I34" s="407">
        <v>7.06</v>
      </c>
      <c r="J34" s="408">
        <v>80.991735537190081</v>
      </c>
      <c r="K34" s="409">
        <v>140.87757624197323</v>
      </c>
      <c r="L34" s="410">
        <v>155.75217218447443</v>
      </c>
      <c r="M34" s="410">
        <v>79.296424155442068</v>
      </c>
      <c r="N34" s="411">
        <v>137.82940791224695</v>
      </c>
      <c r="O34" s="410">
        <v>153.92527334425884</v>
      </c>
      <c r="P34" s="412">
        <v>97.734109365780668</v>
      </c>
      <c r="Q34" s="413">
        <v>106.35629894418723</v>
      </c>
      <c r="R34" s="414">
        <v>55</v>
      </c>
      <c r="S34" s="415">
        <v>111.57523285389398</v>
      </c>
      <c r="T34" s="414">
        <v>40</v>
      </c>
      <c r="U34" s="415">
        <v>101.13736503448048</v>
      </c>
      <c r="V34" s="414">
        <v>124</v>
      </c>
    </row>
    <row r="35" spans="1:22" ht="15" customHeight="1">
      <c r="A35" s="400" t="s">
        <v>111</v>
      </c>
      <c r="B35" s="401" t="s">
        <v>112</v>
      </c>
      <c r="C35" s="401" t="s">
        <v>637</v>
      </c>
      <c r="D35" s="402">
        <v>3590</v>
      </c>
      <c r="E35" s="403">
        <v>11.42</v>
      </c>
      <c r="F35" s="404">
        <v>21895.201711491442</v>
      </c>
      <c r="G35" s="416">
        <v>21.548133398794324</v>
      </c>
      <c r="H35" s="406">
        <v>3.8718662952646241</v>
      </c>
      <c r="I35" s="407">
        <v>21.21</v>
      </c>
      <c r="J35" s="408">
        <v>72.41379310344827</v>
      </c>
      <c r="K35" s="409">
        <v>90.793254040361035</v>
      </c>
      <c r="L35" s="410">
        <v>86.325850380562798</v>
      </c>
      <c r="M35" s="410">
        <v>161.45203310525437</v>
      </c>
      <c r="N35" s="411">
        <v>75.07335693376578</v>
      </c>
      <c r="O35" s="410">
        <v>51.23585241916394</v>
      </c>
      <c r="P35" s="412">
        <v>87.38295985167089</v>
      </c>
      <c r="Q35" s="413">
        <v>92.815000656645338</v>
      </c>
      <c r="R35" s="414">
        <v>260</v>
      </c>
      <c r="S35" s="415">
        <v>101.88620774954798</v>
      </c>
      <c r="T35" s="414">
        <v>111</v>
      </c>
      <c r="U35" s="415">
        <v>83.743793563742699</v>
      </c>
      <c r="V35" s="414">
        <v>298</v>
      </c>
    </row>
    <row r="36" spans="1:22" ht="15" customHeight="1">
      <c r="A36" s="421" t="s">
        <v>117</v>
      </c>
      <c r="B36" s="422" t="s">
        <v>118</v>
      </c>
      <c r="C36" s="422" t="s">
        <v>641</v>
      </c>
      <c r="D36" s="423">
        <v>1101</v>
      </c>
      <c r="E36" s="403">
        <v>5.24</v>
      </c>
      <c r="F36" s="404">
        <v>26550.786596119928</v>
      </c>
      <c r="G36" s="405">
        <v>19.599193346537096</v>
      </c>
      <c r="H36" s="406">
        <v>2.9972752043596729</v>
      </c>
      <c r="I36" s="407">
        <v>2.63</v>
      </c>
      <c r="J36" s="408">
        <v>100</v>
      </c>
      <c r="K36" s="409">
        <v>197.87384754597764</v>
      </c>
      <c r="L36" s="410">
        <v>104.68134805901155</v>
      </c>
      <c r="M36" s="410">
        <v>177.5067925167067</v>
      </c>
      <c r="N36" s="411">
        <v>96.979416491825631</v>
      </c>
      <c r="O36" s="410">
        <v>413.19864251348565</v>
      </c>
      <c r="P36" s="412">
        <v>120.67170646183123</v>
      </c>
      <c r="Q36" s="413">
        <v>117.61615191141844</v>
      </c>
      <c r="R36" s="414">
        <v>12</v>
      </c>
      <c r="S36" s="415">
        <v>122.64936345189567</v>
      </c>
      <c r="T36" s="414">
        <v>16</v>
      </c>
      <c r="U36" s="415">
        <v>112.58294037094122</v>
      </c>
      <c r="V36" s="414">
        <v>29</v>
      </c>
    </row>
    <row r="37" spans="1:22" ht="15" customHeight="1">
      <c r="A37" s="400" t="s">
        <v>115</v>
      </c>
      <c r="B37" s="401" t="s">
        <v>116</v>
      </c>
      <c r="C37" s="401" t="s">
        <v>636</v>
      </c>
      <c r="D37" s="402">
        <v>17932</v>
      </c>
      <c r="E37" s="403">
        <v>8.84</v>
      </c>
      <c r="F37" s="404">
        <v>26193.456815344456</v>
      </c>
      <c r="G37" s="416">
        <v>33.051562310156918</v>
      </c>
      <c r="H37" s="406">
        <v>3.2344412223957169</v>
      </c>
      <c r="I37" s="407">
        <v>6.77</v>
      </c>
      <c r="J37" s="408">
        <v>90.384615384615387</v>
      </c>
      <c r="K37" s="409">
        <v>117.29173768562477</v>
      </c>
      <c r="L37" s="410">
        <v>103.27250983051728</v>
      </c>
      <c r="M37" s="410">
        <v>105.2594704665282</v>
      </c>
      <c r="N37" s="411">
        <v>89.868382325686326</v>
      </c>
      <c r="O37" s="410">
        <v>160.51882271941909</v>
      </c>
      <c r="P37" s="412">
        <v>109.06865776357823</v>
      </c>
      <c r="Q37" s="413">
        <v>99.080987565760594</v>
      </c>
      <c r="R37" s="414">
        <v>146</v>
      </c>
      <c r="S37" s="415">
        <v>96.739889269070602</v>
      </c>
      <c r="T37" s="414">
        <v>173</v>
      </c>
      <c r="U37" s="415">
        <v>101.4220858624506</v>
      </c>
      <c r="V37" s="414">
        <v>122</v>
      </c>
    </row>
    <row r="38" spans="1:22" ht="15" customHeight="1">
      <c r="A38" s="400" t="s">
        <v>113</v>
      </c>
      <c r="B38" s="401" t="s">
        <v>114</v>
      </c>
      <c r="C38" s="401" t="s">
        <v>634</v>
      </c>
      <c r="D38" s="402">
        <v>3148</v>
      </c>
      <c r="E38" s="403">
        <v>8.93</v>
      </c>
      <c r="F38" s="404">
        <v>30166.164102564104</v>
      </c>
      <c r="G38" s="416">
        <v>36.083823008284533</v>
      </c>
      <c r="H38" s="406">
        <v>3.9072426937738247</v>
      </c>
      <c r="I38" s="407">
        <v>9.49</v>
      </c>
      <c r="J38" s="408">
        <v>87.804878048780495</v>
      </c>
      <c r="K38" s="409">
        <v>116.10962610760616</v>
      </c>
      <c r="L38" s="410">
        <v>118.93563727739999</v>
      </c>
      <c r="M38" s="410">
        <v>96.414117374975277</v>
      </c>
      <c r="N38" s="411">
        <v>74.393638472318685</v>
      </c>
      <c r="O38" s="410">
        <v>114.51132031722521</v>
      </c>
      <c r="P38" s="412">
        <v>105.9556446981933</v>
      </c>
      <c r="Q38" s="413">
        <v>98.341352816381942</v>
      </c>
      <c r="R38" s="414">
        <v>154</v>
      </c>
      <c r="S38" s="415">
        <v>100.11617111916136</v>
      </c>
      <c r="T38" s="414">
        <v>136</v>
      </c>
      <c r="U38" s="415">
        <v>96.566534513602548</v>
      </c>
      <c r="V38" s="414">
        <v>190</v>
      </c>
    </row>
    <row r="39" spans="1:22" ht="15" customHeight="1">
      <c r="A39" s="424" t="s">
        <v>119</v>
      </c>
      <c r="B39" s="425" t="s">
        <v>120</v>
      </c>
      <c r="C39" s="425" t="s">
        <v>634</v>
      </c>
      <c r="D39" s="423">
        <v>19363</v>
      </c>
      <c r="E39" s="403">
        <v>13.73</v>
      </c>
      <c r="F39" s="404">
        <v>20843.213015559399</v>
      </c>
      <c r="G39" s="416">
        <v>36.22771739681157</v>
      </c>
      <c r="H39" s="406">
        <v>3.775241439859526</v>
      </c>
      <c r="I39" s="407">
        <v>14.6</v>
      </c>
      <c r="J39" s="408">
        <v>77.611940298507449</v>
      </c>
      <c r="K39" s="409">
        <v>75.517768473483102</v>
      </c>
      <c r="L39" s="410">
        <v>82.178191913483673</v>
      </c>
      <c r="M39" s="410">
        <v>96.031166102801919</v>
      </c>
      <c r="N39" s="411">
        <v>76.994810799447649</v>
      </c>
      <c r="O39" s="410">
        <v>74.432358206196383</v>
      </c>
      <c r="P39" s="412">
        <v>93.655652776346614</v>
      </c>
      <c r="Q39" s="413">
        <v>85.648281508493341</v>
      </c>
      <c r="R39" s="414">
        <v>302</v>
      </c>
      <c r="S39" s="415">
        <v>82.877355496812825</v>
      </c>
      <c r="T39" s="414">
        <v>298</v>
      </c>
      <c r="U39" s="415">
        <v>88.419207520173885</v>
      </c>
      <c r="V39" s="414">
        <v>275</v>
      </c>
    </row>
    <row r="40" spans="1:22" ht="15" customHeight="1">
      <c r="A40" s="400" t="s">
        <v>123</v>
      </c>
      <c r="B40" s="401" t="s">
        <v>124</v>
      </c>
      <c r="C40" s="401" t="s">
        <v>635</v>
      </c>
      <c r="D40" s="402">
        <v>2532</v>
      </c>
      <c r="E40" s="403">
        <v>4.75</v>
      </c>
      <c r="F40" s="404">
        <v>23601.217490494295</v>
      </c>
      <c r="G40" s="416">
        <v>30.809514697100827</v>
      </c>
      <c r="H40" s="406">
        <v>2.4091627172195893</v>
      </c>
      <c r="I40" s="407">
        <v>4.79</v>
      </c>
      <c r="J40" s="408">
        <v>90.909090909090907</v>
      </c>
      <c r="K40" s="409">
        <v>218.28609708229956</v>
      </c>
      <c r="L40" s="410">
        <v>93.052130632540795</v>
      </c>
      <c r="M40" s="410">
        <v>112.91933615513753</v>
      </c>
      <c r="N40" s="411">
        <v>120.6535358971871</v>
      </c>
      <c r="O40" s="410">
        <v>226.87107094164244</v>
      </c>
      <c r="P40" s="412">
        <v>109.70155132893747</v>
      </c>
      <c r="Q40" s="413">
        <v>105.84561106409441</v>
      </c>
      <c r="R40" s="414">
        <v>63</v>
      </c>
      <c r="S40" s="415">
        <v>104.53785012169675</v>
      </c>
      <c r="T40" s="414">
        <v>83</v>
      </c>
      <c r="U40" s="415">
        <v>107.15337200649208</v>
      </c>
      <c r="V40" s="414">
        <v>61</v>
      </c>
    </row>
    <row r="41" spans="1:22" ht="15" customHeight="1">
      <c r="A41" s="400" t="s">
        <v>125</v>
      </c>
      <c r="B41" s="401" t="s">
        <v>126</v>
      </c>
      <c r="C41" s="401" t="s">
        <v>633</v>
      </c>
      <c r="D41" s="402">
        <v>2122</v>
      </c>
      <c r="E41" s="403">
        <v>9.89</v>
      </c>
      <c r="F41" s="404">
        <v>23981.590130916415</v>
      </c>
      <c r="G41" s="416">
        <v>20.798349476180196</v>
      </c>
      <c r="H41" s="406">
        <v>3.8642789820923658</v>
      </c>
      <c r="I41" s="407">
        <v>8.39</v>
      </c>
      <c r="J41" s="408">
        <v>84.615384615384613</v>
      </c>
      <c r="K41" s="409">
        <v>104.83912650565449</v>
      </c>
      <c r="L41" s="410">
        <v>94.551819563413076</v>
      </c>
      <c r="M41" s="410">
        <v>167.27240547827964</v>
      </c>
      <c r="N41" s="411">
        <v>75.220759611623379</v>
      </c>
      <c r="O41" s="410">
        <v>129.52472345774342</v>
      </c>
      <c r="P41" s="412">
        <v>102.10682854462642</v>
      </c>
      <c r="Q41" s="413">
        <v>100.95088827161516</v>
      </c>
      <c r="R41" s="414">
        <v>125</v>
      </c>
      <c r="S41" s="415">
        <v>107.62375520412529</v>
      </c>
      <c r="T41" s="414">
        <v>59</v>
      </c>
      <c r="U41" s="415">
        <v>94.278021339105024</v>
      </c>
      <c r="V41" s="414">
        <v>228</v>
      </c>
    </row>
    <row r="42" spans="1:22" ht="15" customHeight="1">
      <c r="A42" s="421" t="s">
        <v>121</v>
      </c>
      <c r="B42" s="422" t="s">
        <v>122</v>
      </c>
      <c r="C42" s="422" t="s">
        <v>637</v>
      </c>
      <c r="D42" s="423">
        <v>195</v>
      </c>
      <c r="E42" s="403">
        <v>2.1999999999999997</v>
      </c>
      <c r="F42" s="404">
        <v>16416.387500000001</v>
      </c>
      <c r="G42" s="405">
        <v>38.035309383581343</v>
      </c>
      <c r="H42" s="406">
        <v>7.6923076923076925</v>
      </c>
      <c r="I42" s="407">
        <v>2.58</v>
      </c>
      <c r="J42" s="408">
        <v>72.790409407257286</v>
      </c>
      <c r="K42" s="409">
        <v>471.29952779132867</v>
      </c>
      <c r="L42" s="410">
        <v>64.724620023507811</v>
      </c>
      <c r="M42" s="410">
        <v>91.467376057688909</v>
      </c>
      <c r="N42" s="411">
        <v>37.787620049948409</v>
      </c>
      <c r="O42" s="410">
        <v>421.20636814359193</v>
      </c>
      <c r="P42" s="412">
        <v>87.837429172290697</v>
      </c>
      <c r="Q42" s="413">
        <v>97.479293256008859</v>
      </c>
      <c r="R42" s="414">
        <v>171</v>
      </c>
      <c r="S42" s="415">
        <v>113.11467770507227</v>
      </c>
      <c r="T42" s="414">
        <v>36</v>
      </c>
      <c r="U42" s="415">
        <v>81.843908806945464</v>
      </c>
      <c r="V42" s="414">
        <v>302</v>
      </c>
    </row>
    <row r="43" spans="1:22" ht="15" customHeight="1">
      <c r="A43" s="400" t="s">
        <v>127</v>
      </c>
      <c r="B43" s="401" t="s">
        <v>128</v>
      </c>
      <c r="C43" s="401" t="s">
        <v>636</v>
      </c>
      <c r="D43" s="402">
        <v>557</v>
      </c>
      <c r="E43" s="403">
        <v>6.92</v>
      </c>
      <c r="F43" s="404">
        <v>29415.909433962264</v>
      </c>
      <c r="G43" s="405">
        <v>33.561116695952222</v>
      </c>
      <c r="H43" s="406">
        <v>1.7953321364452424</v>
      </c>
      <c r="I43" s="407">
        <v>3.33</v>
      </c>
      <c r="J43" s="408">
        <v>83.138969987119694</v>
      </c>
      <c r="K43" s="409">
        <v>149.83510999146284</v>
      </c>
      <c r="L43" s="410">
        <v>115.97762057938303</v>
      </c>
      <c r="M43" s="410">
        <v>103.66132862552146</v>
      </c>
      <c r="N43" s="411">
        <v>161.9054182140097</v>
      </c>
      <c r="O43" s="410">
        <v>326.3400690121523</v>
      </c>
      <c r="P43" s="412">
        <v>100.32521381824704</v>
      </c>
      <c r="Q43" s="413">
        <v>106.08959007111082</v>
      </c>
      <c r="R43" s="414">
        <v>60</v>
      </c>
      <c r="S43" s="415">
        <v>104.03547375987735</v>
      </c>
      <c r="T43" s="414">
        <v>85</v>
      </c>
      <c r="U43" s="415">
        <v>108.14370638234432</v>
      </c>
      <c r="V43" s="414">
        <v>49</v>
      </c>
    </row>
    <row r="44" spans="1:22" ht="15" customHeight="1">
      <c r="A44" s="400" t="s">
        <v>129</v>
      </c>
      <c r="B44" s="401" t="s">
        <v>130</v>
      </c>
      <c r="C44" s="401" t="s">
        <v>634</v>
      </c>
      <c r="D44" s="402">
        <v>14845</v>
      </c>
      <c r="E44" s="403">
        <v>10.8</v>
      </c>
      <c r="F44" s="404">
        <v>24032.677224513849</v>
      </c>
      <c r="G44" s="416">
        <v>32.45218433812456</v>
      </c>
      <c r="H44" s="406">
        <v>4.0485011788480971</v>
      </c>
      <c r="I44" s="407">
        <v>6.73</v>
      </c>
      <c r="J44" s="408">
        <v>81.927710843373518</v>
      </c>
      <c r="K44" s="409">
        <v>96.005459364900261</v>
      </c>
      <c r="L44" s="410">
        <v>94.753239804084146</v>
      </c>
      <c r="M44" s="410">
        <v>107.20356788961936</v>
      </c>
      <c r="N44" s="411">
        <v>71.797929046650978</v>
      </c>
      <c r="O44" s="410">
        <v>161.47287218580493</v>
      </c>
      <c r="P44" s="412">
        <v>98.863566739813564</v>
      </c>
      <c r="Q44" s="413">
        <v>92.008267288859699</v>
      </c>
      <c r="R44" s="414">
        <v>268</v>
      </c>
      <c r="S44" s="415">
        <v>92.112995363757008</v>
      </c>
      <c r="T44" s="414">
        <v>231</v>
      </c>
      <c r="U44" s="415">
        <v>91.903539213962404</v>
      </c>
      <c r="V44" s="414">
        <v>252</v>
      </c>
    </row>
    <row r="45" spans="1:22" ht="15" customHeight="1">
      <c r="A45" s="400" t="s">
        <v>131</v>
      </c>
      <c r="B45" s="401" t="s">
        <v>45</v>
      </c>
      <c r="C45" s="401" t="s">
        <v>636</v>
      </c>
      <c r="D45" s="402">
        <v>16761</v>
      </c>
      <c r="E45" s="403">
        <v>14.81</v>
      </c>
      <c r="F45" s="404">
        <v>20972.712016473011</v>
      </c>
      <c r="G45" s="416">
        <v>34.422196420423006</v>
      </c>
      <c r="H45" s="406">
        <v>1.950957580096653</v>
      </c>
      <c r="I45" s="407">
        <v>18.48</v>
      </c>
      <c r="J45" s="408">
        <v>68.421052631578945</v>
      </c>
      <c r="K45" s="409">
        <v>70.010733365356032</v>
      </c>
      <c r="L45" s="410">
        <v>82.6887654868449</v>
      </c>
      <c r="M45" s="410">
        <v>101.06821494965561</v>
      </c>
      <c r="N45" s="411">
        <v>148.99042570152557</v>
      </c>
      <c r="O45" s="410">
        <v>58.804785162904068</v>
      </c>
      <c r="P45" s="412">
        <v>82.564851789673995</v>
      </c>
      <c r="Q45" s="413">
        <v>87.822627407029657</v>
      </c>
      <c r="R45" s="414">
        <v>293</v>
      </c>
      <c r="S45" s="415">
        <v>83.774035514331729</v>
      </c>
      <c r="T45" s="414">
        <v>295</v>
      </c>
      <c r="U45" s="415">
        <v>91.871219299727599</v>
      </c>
      <c r="V45" s="414">
        <v>253</v>
      </c>
    </row>
    <row r="46" spans="1:22" ht="15" customHeight="1">
      <c r="A46" s="400" t="s">
        <v>132</v>
      </c>
      <c r="B46" s="401" t="s">
        <v>133</v>
      </c>
      <c r="C46" s="401" t="s">
        <v>636</v>
      </c>
      <c r="D46" s="402">
        <v>3289</v>
      </c>
      <c r="E46" s="403">
        <v>11.18</v>
      </c>
      <c r="F46" s="404">
        <v>25172.491558441558</v>
      </c>
      <c r="G46" s="416">
        <v>47.591098542410528</v>
      </c>
      <c r="H46" s="406">
        <v>2.2803283672848891</v>
      </c>
      <c r="I46" s="407">
        <v>2.02</v>
      </c>
      <c r="J46" s="408">
        <v>94.594594594594597</v>
      </c>
      <c r="K46" s="409">
        <v>92.742304216540518</v>
      </c>
      <c r="L46" s="410">
        <v>99.247166964418199</v>
      </c>
      <c r="M46" s="410">
        <v>73.101694506133271</v>
      </c>
      <c r="N46" s="411">
        <v>127.47023830182596</v>
      </c>
      <c r="O46" s="410">
        <v>537.97645040122143</v>
      </c>
      <c r="P46" s="412">
        <v>114.14891151794846</v>
      </c>
      <c r="Q46" s="413">
        <v>99.561847324590246</v>
      </c>
      <c r="R46" s="414">
        <v>133</v>
      </c>
      <c r="S46" s="415">
        <v>85.056561721187862</v>
      </c>
      <c r="T46" s="414">
        <v>290</v>
      </c>
      <c r="U46" s="415">
        <v>114.06713292799266</v>
      </c>
      <c r="V46" s="414">
        <v>25</v>
      </c>
    </row>
    <row r="47" spans="1:22" ht="15" customHeight="1">
      <c r="A47" s="400" t="s">
        <v>134</v>
      </c>
      <c r="B47" s="401" t="s">
        <v>135</v>
      </c>
      <c r="C47" s="401" t="s">
        <v>642</v>
      </c>
      <c r="D47" s="402">
        <v>5007</v>
      </c>
      <c r="E47" s="403">
        <v>13.889999999999999</v>
      </c>
      <c r="F47" s="404">
        <v>24601.284770945109</v>
      </c>
      <c r="G47" s="416">
        <v>43.116215091620852</v>
      </c>
      <c r="H47" s="406">
        <v>1.7974835230677051</v>
      </c>
      <c r="I47" s="407">
        <v>3.75</v>
      </c>
      <c r="J47" s="408">
        <v>76.785714285714292</v>
      </c>
      <c r="K47" s="409">
        <v>74.647873372276678</v>
      </c>
      <c r="L47" s="410">
        <v>96.995079391829151</v>
      </c>
      <c r="M47" s="410">
        <v>80.688667580533547</v>
      </c>
      <c r="N47" s="411">
        <v>161.7116355470869</v>
      </c>
      <c r="O47" s="410">
        <v>289.78998128279125</v>
      </c>
      <c r="P47" s="412">
        <v>92.658631747477557</v>
      </c>
      <c r="Q47" s="413">
        <v>93.531677969713897</v>
      </c>
      <c r="R47" s="414">
        <v>249</v>
      </c>
      <c r="S47" s="415">
        <v>84.382952268779306</v>
      </c>
      <c r="T47" s="414">
        <v>293</v>
      </c>
      <c r="U47" s="415">
        <v>102.6804036706485</v>
      </c>
      <c r="V47" s="414">
        <v>102</v>
      </c>
    </row>
    <row r="48" spans="1:22" ht="15" customHeight="1">
      <c r="A48" s="400" t="s">
        <v>136</v>
      </c>
      <c r="B48" s="401" t="s">
        <v>137</v>
      </c>
      <c r="C48" s="401" t="s">
        <v>637</v>
      </c>
      <c r="D48" s="402">
        <v>5344</v>
      </c>
      <c r="E48" s="403">
        <v>10.459999999999999</v>
      </c>
      <c r="F48" s="404">
        <v>23243.324367723806</v>
      </c>
      <c r="G48" s="416">
        <v>26.696633781877782</v>
      </c>
      <c r="H48" s="406">
        <v>3.7425149700598799</v>
      </c>
      <c r="I48" s="407">
        <v>5.81</v>
      </c>
      <c r="J48" s="408">
        <v>77.922077922077932</v>
      </c>
      <c r="K48" s="409">
        <v>99.126095711369317</v>
      </c>
      <c r="L48" s="410">
        <v>91.6410713248614</v>
      </c>
      <c r="M48" s="410">
        <v>130.31567857143801</v>
      </c>
      <c r="N48" s="411">
        <v>77.66809290266319</v>
      </c>
      <c r="O48" s="410">
        <v>187.04172630128525</v>
      </c>
      <c r="P48" s="412">
        <v>94.02990113908929</v>
      </c>
      <c r="Q48" s="413">
        <v>93.393043365507154</v>
      </c>
      <c r="R48" s="414">
        <v>252</v>
      </c>
      <c r="S48" s="415">
        <v>96.957897425320269</v>
      </c>
      <c r="T48" s="414">
        <v>170</v>
      </c>
      <c r="U48" s="415">
        <v>89.828189305694039</v>
      </c>
      <c r="V48" s="414">
        <v>263</v>
      </c>
    </row>
    <row r="49" spans="1:22" ht="15" customHeight="1">
      <c r="A49" s="400" t="s">
        <v>138</v>
      </c>
      <c r="B49" s="401" t="s">
        <v>139</v>
      </c>
      <c r="C49" s="401" t="s">
        <v>638</v>
      </c>
      <c r="D49" s="402">
        <v>89</v>
      </c>
      <c r="E49" s="403">
        <v>2.94</v>
      </c>
      <c r="F49" s="404">
        <v>22273.885714285716</v>
      </c>
      <c r="G49" s="405">
        <v>23.193236209497922</v>
      </c>
      <c r="H49" s="406">
        <v>3.3707865168539324</v>
      </c>
      <c r="I49" s="407">
        <v>0</v>
      </c>
      <c r="J49" s="408">
        <v>76.429418719285991</v>
      </c>
      <c r="K49" s="409">
        <v>352.67311603432751</v>
      </c>
      <c r="L49" s="410">
        <v>87.818881547732843</v>
      </c>
      <c r="M49" s="410">
        <v>150.00019468753086</v>
      </c>
      <c r="N49" s="411">
        <v>86.233286780651497</v>
      </c>
      <c r="O49" s="410">
        <v>3506</v>
      </c>
      <c r="P49" s="412">
        <v>92.22868380742068</v>
      </c>
      <c r="Q49" s="413">
        <v>122.82736842749603</v>
      </c>
      <c r="R49" s="414">
        <v>9</v>
      </c>
      <c r="S49" s="415">
        <v>124.53652856925896</v>
      </c>
      <c r="T49" s="414">
        <v>12</v>
      </c>
      <c r="U49" s="415">
        <v>121.11820828573313</v>
      </c>
      <c r="V49" s="414">
        <v>10</v>
      </c>
    </row>
    <row r="50" spans="1:22" ht="15" customHeight="1">
      <c r="A50" s="400" t="s">
        <v>140</v>
      </c>
      <c r="B50" s="401" t="s">
        <v>16</v>
      </c>
      <c r="C50" s="401" t="s">
        <v>636</v>
      </c>
      <c r="D50" s="402">
        <v>18785</v>
      </c>
      <c r="E50" s="403">
        <v>8.86</v>
      </c>
      <c r="F50" s="404">
        <v>27713.346088071827</v>
      </c>
      <c r="G50" s="416">
        <v>32.077904449771253</v>
      </c>
      <c r="H50" s="406">
        <v>2.9012509981368115</v>
      </c>
      <c r="I50" s="407">
        <v>4.58</v>
      </c>
      <c r="J50" s="408">
        <v>87.547169811320771</v>
      </c>
      <c r="K50" s="409">
        <v>117.02697078339989</v>
      </c>
      <c r="L50" s="410">
        <v>109.2649521784507</v>
      </c>
      <c r="M50" s="410">
        <v>108.45440207311881</v>
      </c>
      <c r="N50" s="411">
        <v>100.18919444435861</v>
      </c>
      <c r="O50" s="410">
        <v>237.27345629049503</v>
      </c>
      <c r="P50" s="412">
        <v>105.64466377035792</v>
      </c>
      <c r="Q50" s="413">
        <v>100.55273187283927</v>
      </c>
      <c r="R50" s="414">
        <v>127</v>
      </c>
      <c r="S50" s="415">
        <v>99.664147266564257</v>
      </c>
      <c r="T50" s="414">
        <v>141</v>
      </c>
      <c r="U50" s="415">
        <v>101.44131647911433</v>
      </c>
      <c r="V50" s="414">
        <v>121</v>
      </c>
    </row>
    <row r="51" spans="1:22" ht="15" customHeight="1">
      <c r="A51" s="417" t="s">
        <v>141</v>
      </c>
      <c r="B51" s="426" t="s">
        <v>142</v>
      </c>
      <c r="C51" s="426" t="s">
        <v>633</v>
      </c>
      <c r="D51" s="402">
        <v>4575</v>
      </c>
      <c r="E51" s="403">
        <v>9.15</v>
      </c>
      <c r="F51" s="404">
        <v>22628.303966789666</v>
      </c>
      <c r="G51" s="416">
        <v>19.186999894468073</v>
      </c>
      <c r="H51" s="406">
        <v>5.639344262295082</v>
      </c>
      <c r="I51" s="407">
        <v>5.7</v>
      </c>
      <c r="J51" s="408">
        <v>89.090909090909093</v>
      </c>
      <c r="K51" s="409">
        <v>113.31791925037409</v>
      </c>
      <c r="L51" s="410">
        <v>89.216240541769352</v>
      </c>
      <c r="M51" s="410">
        <v>181.3201629224811</v>
      </c>
      <c r="N51" s="411">
        <v>51.543936114643401</v>
      </c>
      <c r="O51" s="410">
        <v>190.65130347552056</v>
      </c>
      <c r="P51" s="412">
        <v>107.50752030235874</v>
      </c>
      <c r="Q51" s="413">
        <v>102.39169598803591</v>
      </c>
      <c r="R51" s="414">
        <v>96</v>
      </c>
      <c r="S51" s="415">
        <v>109.95045741918311</v>
      </c>
      <c r="T51" s="414">
        <v>49</v>
      </c>
      <c r="U51" s="415">
        <v>94.832934556888702</v>
      </c>
      <c r="V51" s="414">
        <v>214</v>
      </c>
    </row>
    <row r="52" spans="1:22" ht="15" customHeight="1">
      <c r="A52" s="421" t="s">
        <v>143</v>
      </c>
      <c r="B52" s="422" t="s">
        <v>144</v>
      </c>
      <c r="C52" s="422" t="s">
        <v>637</v>
      </c>
      <c r="D52" s="423">
        <v>754</v>
      </c>
      <c r="E52" s="403">
        <v>11.940000000000001</v>
      </c>
      <c r="F52" s="404">
        <v>22993.159574468085</v>
      </c>
      <c r="G52" s="405">
        <v>21.397668224175831</v>
      </c>
      <c r="H52" s="406">
        <v>4.9071618037135281</v>
      </c>
      <c r="I52" s="407">
        <v>10.42</v>
      </c>
      <c r="J52" s="408">
        <v>88.888888888888886</v>
      </c>
      <c r="K52" s="409">
        <v>86.839108973276623</v>
      </c>
      <c r="L52" s="410">
        <v>90.654750723770832</v>
      </c>
      <c r="M52" s="410">
        <v>162.58733944327142</v>
      </c>
      <c r="N52" s="411">
        <v>59.234647645865067</v>
      </c>
      <c r="O52" s="410">
        <v>104.29102013536153</v>
      </c>
      <c r="P52" s="412">
        <v>107.26373907718332</v>
      </c>
      <c r="Q52" s="413">
        <v>99.191773675905253</v>
      </c>
      <c r="R52" s="414">
        <v>142</v>
      </c>
      <c r="S52" s="415">
        <v>103.35276474376893</v>
      </c>
      <c r="T52" s="414">
        <v>94</v>
      </c>
      <c r="U52" s="415">
        <v>95.030782608041591</v>
      </c>
      <c r="V52" s="414">
        <v>209</v>
      </c>
    </row>
    <row r="53" spans="1:22" ht="15" customHeight="1">
      <c r="A53" s="400" t="s">
        <v>145</v>
      </c>
      <c r="B53" s="401" t="s">
        <v>146</v>
      </c>
      <c r="C53" s="401" t="s">
        <v>638</v>
      </c>
      <c r="D53" s="402">
        <v>1646</v>
      </c>
      <c r="E53" s="403">
        <v>9.4</v>
      </c>
      <c r="F53" s="404">
        <v>19909.078771695593</v>
      </c>
      <c r="G53" s="416">
        <v>29.865771632052258</v>
      </c>
      <c r="H53" s="406">
        <v>6.0753341433778854</v>
      </c>
      <c r="I53" s="407">
        <v>4.03</v>
      </c>
      <c r="J53" s="408">
        <v>69.230769230769226</v>
      </c>
      <c r="K53" s="409">
        <v>110.30414480222584</v>
      </c>
      <c r="L53" s="410">
        <v>78.495196249240763</v>
      </c>
      <c r="M53" s="410">
        <v>116.48752925991339</v>
      </c>
      <c r="N53" s="411">
        <v>47.844940463242374</v>
      </c>
      <c r="O53" s="410">
        <v>269.65568977927228</v>
      </c>
      <c r="P53" s="412">
        <v>83.541950627421613</v>
      </c>
      <c r="Q53" s="413">
        <v>84.488527921003012</v>
      </c>
      <c r="R53" s="414">
        <v>305</v>
      </c>
      <c r="S53" s="415">
        <v>89.877618823659873</v>
      </c>
      <c r="T53" s="414">
        <v>259</v>
      </c>
      <c r="U53" s="415">
        <v>79.099437018346165</v>
      </c>
      <c r="V53" s="414">
        <v>307</v>
      </c>
    </row>
    <row r="54" spans="1:22" ht="15" customHeight="1">
      <c r="A54" s="400" t="s">
        <v>160</v>
      </c>
      <c r="B54" s="401" t="s">
        <v>161</v>
      </c>
      <c r="C54" s="401" t="s">
        <v>638</v>
      </c>
      <c r="D54" s="402">
        <v>69</v>
      </c>
      <c r="E54" s="403">
        <v>10.530000000000001</v>
      </c>
      <c r="F54" s="404">
        <v>27215.964285714286</v>
      </c>
      <c r="G54" s="405">
        <v>18.981634721866392</v>
      </c>
      <c r="H54" s="406">
        <v>0</v>
      </c>
      <c r="I54" s="407">
        <v>0</v>
      </c>
      <c r="J54" s="408">
        <v>76.429418719285991</v>
      </c>
      <c r="K54" s="409">
        <v>98.467137810154114</v>
      </c>
      <c r="L54" s="410">
        <v>107.30393315619629</v>
      </c>
      <c r="M54" s="410">
        <v>183.28189314753089</v>
      </c>
      <c r="N54" s="411">
        <v>314</v>
      </c>
      <c r="O54" s="410">
        <v>3506</v>
      </c>
      <c r="P54" s="412">
        <v>92.22868380742068</v>
      </c>
      <c r="Q54" s="413">
        <v>135.67745672286219</v>
      </c>
      <c r="R54" s="414">
        <v>3</v>
      </c>
      <c r="S54" s="415">
        <v>115.55448816238992</v>
      </c>
      <c r="T54" s="414">
        <v>29</v>
      </c>
      <c r="U54" s="415">
        <v>155.8004252833345</v>
      </c>
      <c r="V54" s="414">
        <v>3</v>
      </c>
    </row>
    <row r="55" spans="1:22" ht="15" customHeight="1">
      <c r="A55" s="400" t="s">
        <v>151</v>
      </c>
      <c r="B55" s="401" t="s">
        <v>152</v>
      </c>
      <c r="C55" s="401" t="s">
        <v>638</v>
      </c>
      <c r="D55" s="402">
        <v>176</v>
      </c>
      <c r="E55" s="403">
        <v>15.629999999999999</v>
      </c>
      <c r="F55" s="404">
        <v>19454.854838709678</v>
      </c>
      <c r="G55" s="405">
        <v>26.553962851827329</v>
      </c>
      <c r="H55" s="406">
        <v>5.1136363636363642</v>
      </c>
      <c r="I55" s="407">
        <v>2.4</v>
      </c>
      <c r="J55" s="408">
        <v>76.429418719285991</v>
      </c>
      <c r="K55" s="409">
        <v>66.337745434480041</v>
      </c>
      <c r="L55" s="410">
        <v>76.704335046183957</v>
      </c>
      <c r="M55" s="410">
        <v>131.01584747525433</v>
      </c>
      <c r="N55" s="411">
        <v>56.842915630691614</v>
      </c>
      <c r="O55" s="410">
        <v>452.79684575436136</v>
      </c>
      <c r="P55" s="412">
        <v>92.22868380742068</v>
      </c>
      <c r="Q55" s="413">
        <v>88.28508712049026</v>
      </c>
      <c r="R55" s="414">
        <v>290</v>
      </c>
      <c r="S55" s="415">
        <v>88.612230940689244</v>
      </c>
      <c r="T55" s="414">
        <v>269</v>
      </c>
      <c r="U55" s="415">
        <v>87.957943300291319</v>
      </c>
      <c r="V55" s="414">
        <v>280</v>
      </c>
    </row>
    <row r="56" spans="1:22" ht="15" customHeight="1">
      <c r="A56" s="400" t="s">
        <v>147</v>
      </c>
      <c r="B56" s="401" t="s">
        <v>148</v>
      </c>
      <c r="C56" s="401" t="s">
        <v>638</v>
      </c>
      <c r="D56" s="402">
        <v>175</v>
      </c>
      <c r="E56" s="403">
        <v>6.52</v>
      </c>
      <c r="F56" s="404">
        <v>21375.94</v>
      </c>
      <c r="G56" s="405">
        <v>24.167521646991432</v>
      </c>
      <c r="H56" s="406">
        <v>3.4285714285714288</v>
      </c>
      <c r="I56" s="407">
        <v>0</v>
      </c>
      <c r="J56" s="408">
        <v>76.429418719285991</v>
      </c>
      <c r="K56" s="409">
        <v>159.02744802774893</v>
      </c>
      <c r="L56" s="410">
        <v>84.278565801721086</v>
      </c>
      <c r="M56" s="410">
        <v>143.95311185297609</v>
      </c>
      <c r="N56" s="411">
        <v>84.779916778730396</v>
      </c>
      <c r="O56" s="410">
        <v>3506</v>
      </c>
      <c r="P56" s="412">
        <v>92.22868380742068</v>
      </c>
      <c r="Q56" s="413">
        <v>112.12097615887754</v>
      </c>
      <c r="R56" s="414">
        <v>27</v>
      </c>
      <c r="S56" s="415">
        <v>103.34504982807958</v>
      </c>
      <c r="T56" s="414">
        <v>95</v>
      </c>
      <c r="U56" s="415">
        <v>120.89690248967553</v>
      </c>
      <c r="V56" s="414">
        <v>11</v>
      </c>
    </row>
    <row r="57" spans="1:22" ht="15" customHeight="1">
      <c r="A57" s="424" t="s">
        <v>149</v>
      </c>
      <c r="B57" s="425" t="s">
        <v>150</v>
      </c>
      <c r="C57" s="425" t="s">
        <v>643</v>
      </c>
      <c r="D57" s="423">
        <v>24933</v>
      </c>
      <c r="E57" s="403">
        <v>8.7099999999999991</v>
      </c>
      <c r="F57" s="404">
        <v>26154.613137520952</v>
      </c>
      <c r="G57" s="416">
        <v>30.972174067722126</v>
      </c>
      <c r="H57" s="406">
        <v>2.8476316528295831</v>
      </c>
      <c r="I57" s="407">
        <v>3.69</v>
      </c>
      <c r="J57" s="408">
        <v>85.254691689008041</v>
      </c>
      <c r="K57" s="409">
        <v>119.04236063615649</v>
      </c>
      <c r="L57" s="410">
        <v>103.1193615031254</v>
      </c>
      <c r="M57" s="410">
        <v>112.32630745428469</v>
      </c>
      <c r="N57" s="411">
        <v>102.07570213492565</v>
      </c>
      <c r="O57" s="410">
        <v>294.50201349877165</v>
      </c>
      <c r="P57" s="412">
        <v>102.878291299899</v>
      </c>
      <c r="Q57" s="413">
        <v>99.507513865117375</v>
      </c>
      <c r="R57" s="414">
        <v>135</v>
      </c>
      <c r="S57" s="415">
        <v>98.585583992041691</v>
      </c>
      <c r="T57" s="414">
        <v>150</v>
      </c>
      <c r="U57" s="415">
        <v>100.42944373819309</v>
      </c>
      <c r="V57" s="414">
        <v>135</v>
      </c>
    </row>
    <row r="58" spans="1:22" ht="15" customHeight="1">
      <c r="A58" s="421" t="s">
        <v>153</v>
      </c>
      <c r="B58" s="422" t="s">
        <v>154</v>
      </c>
      <c r="C58" s="422" t="s">
        <v>633</v>
      </c>
      <c r="D58" s="423">
        <v>3889</v>
      </c>
      <c r="E58" s="403">
        <v>13.450000000000001</v>
      </c>
      <c r="F58" s="404">
        <v>20921.98606271777</v>
      </c>
      <c r="G58" s="416">
        <v>28.434637568619625</v>
      </c>
      <c r="H58" s="406">
        <v>3.5741835947544356</v>
      </c>
      <c r="I58" s="407">
        <v>5.79</v>
      </c>
      <c r="J58" s="408">
        <v>87.804878048780495</v>
      </c>
      <c r="K58" s="409">
        <v>77.08988558668571</v>
      </c>
      <c r="L58" s="410">
        <v>82.488769106268592</v>
      </c>
      <c r="M58" s="410">
        <v>122.35042343912204</v>
      </c>
      <c r="N58" s="411">
        <v>81.325984711814812</v>
      </c>
      <c r="O58" s="410">
        <v>187.68781171165239</v>
      </c>
      <c r="P58" s="412">
        <v>105.9556446981933</v>
      </c>
      <c r="Q58" s="413">
        <v>93.954218017654384</v>
      </c>
      <c r="R58" s="414">
        <v>240</v>
      </c>
      <c r="S58" s="415">
        <v>89.598811528981386</v>
      </c>
      <c r="T58" s="414">
        <v>262</v>
      </c>
      <c r="U58" s="415">
        <v>98.309624506327438</v>
      </c>
      <c r="V58" s="414">
        <v>164</v>
      </c>
    </row>
    <row r="59" spans="1:22" ht="15" customHeight="1">
      <c r="A59" s="421" t="s">
        <v>155</v>
      </c>
      <c r="B59" s="422" t="s">
        <v>156</v>
      </c>
      <c r="C59" s="422" t="s">
        <v>643</v>
      </c>
      <c r="D59" s="423">
        <v>12735</v>
      </c>
      <c r="E59" s="403">
        <v>8.57</v>
      </c>
      <c r="F59" s="404">
        <v>24802.503701370293</v>
      </c>
      <c r="G59" s="416">
        <v>36.979937271624209</v>
      </c>
      <c r="H59" s="406">
        <v>2.0808794660384766</v>
      </c>
      <c r="I59" s="407">
        <v>5.27</v>
      </c>
      <c r="J59" s="408">
        <v>88.770053475935825</v>
      </c>
      <c r="K59" s="409">
        <v>120.98704330699216</v>
      </c>
      <c r="L59" s="410">
        <v>97.788421947449663</v>
      </c>
      <c r="M59" s="410">
        <v>94.077767663713956</v>
      </c>
      <c r="N59" s="411">
        <v>139.68805263747257</v>
      </c>
      <c r="O59" s="410">
        <v>206.2072921841494</v>
      </c>
      <c r="P59" s="412">
        <v>107.12033835649189</v>
      </c>
      <c r="Q59" s="413">
        <v>100.25467145669498</v>
      </c>
      <c r="R59" s="414">
        <v>130</v>
      </c>
      <c r="S59" s="415">
        <v>92.365563549942905</v>
      </c>
      <c r="T59" s="414">
        <v>228</v>
      </c>
      <c r="U59" s="415">
        <v>108.14377936344705</v>
      </c>
      <c r="V59" s="414">
        <v>48</v>
      </c>
    </row>
    <row r="60" spans="1:22" ht="15.75" customHeight="1">
      <c r="A60" s="400" t="s">
        <v>157</v>
      </c>
      <c r="B60" s="401" t="s">
        <v>158</v>
      </c>
      <c r="C60" s="401" t="s">
        <v>641</v>
      </c>
      <c r="D60" s="402">
        <v>778</v>
      </c>
      <c r="E60" s="403">
        <v>11.37</v>
      </c>
      <c r="F60" s="404">
        <v>26108.833802816902</v>
      </c>
      <c r="G60" s="405">
        <v>32.058115131503705</v>
      </c>
      <c r="H60" s="406">
        <v>2.9562982005141389</v>
      </c>
      <c r="I60" s="407">
        <v>5.98</v>
      </c>
      <c r="J60" s="408">
        <v>80</v>
      </c>
      <c r="K60" s="409">
        <v>91.192520768770706</v>
      </c>
      <c r="L60" s="410">
        <v>102.93886807583218</v>
      </c>
      <c r="M60" s="410">
        <v>108.5213504470746</v>
      </c>
      <c r="N60" s="411">
        <v>98.32364012996608</v>
      </c>
      <c r="O60" s="410">
        <v>181.72448659037912</v>
      </c>
      <c r="P60" s="412">
        <v>96.537365169464991</v>
      </c>
      <c r="Q60" s="413">
        <v>94.762281415489397</v>
      </c>
      <c r="R60" s="414">
        <v>225</v>
      </c>
      <c r="S60" s="415">
        <v>94.93620362063929</v>
      </c>
      <c r="T60" s="414">
        <v>202</v>
      </c>
      <c r="U60" s="415">
        <v>94.588359210339505</v>
      </c>
      <c r="V60" s="414">
        <v>221</v>
      </c>
    </row>
    <row r="61" spans="1:22" ht="15" customHeight="1">
      <c r="A61" s="400" t="s">
        <v>159</v>
      </c>
      <c r="B61" s="401" t="s">
        <v>23</v>
      </c>
      <c r="C61" s="401" t="s">
        <v>632</v>
      </c>
      <c r="D61" s="402">
        <v>67307</v>
      </c>
      <c r="E61" s="403">
        <v>8.6</v>
      </c>
      <c r="F61" s="404">
        <v>35097.944439070008</v>
      </c>
      <c r="G61" s="416">
        <v>35.556037287109511</v>
      </c>
      <c r="H61" s="406">
        <v>2.2419659173637214</v>
      </c>
      <c r="I61" s="407">
        <v>11.37</v>
      </c>
      <c r="J61" s="408">
        <v>76.434676434676433</v>
      </c>
      <c r="K61" s="409">
        <v>120.56499548150268</v>
      </c>
      <c r="L61" s="410">
        <v>138.38008620501896</v>
      </c>
      <c r="M61" s="410">
        <v>97.845266579238626</v>
      </c>
      <c r="N61" s="411">
        <v>129.6513912780689</v>
      </c>
      <c r="O61" s="410">
        <v>95.577170607780772</v>
      </c>
      <c r="P61" s="412">
        <v>92.235028382303227</v>
      </c>
      <c r="Q61" s="413">
        <v>101.80507202074558</v>
      </c>
      <c r="R61" s="414">
        <v>107</v>
      </c>
      <c r="S61" s="415">
        <v>107.91747775495276</v>
      </c>
      <c r="T61" s="414">
        <v>56</v>
      </c>
      <c r="U61" s="415">
        <v>95.692666286538397</v>
      </c>
      <c r="V61" s="414">
        <v>199</v>
      </c>
    </row>
    <row r="62" spans="1:22" ht="15" customHeight="1">
      <c r="A62" s="400" t="s">
        <v>162</v>
      </c>
      <c r="B62" s="401" t="s">
        <v>163</v>
      </c>
      <c r="C62" s="401" t="s">
        <v>639</v>
      </c>
      <c r="D62" s="402">
        <v>2474</v>
      </c>
      <c r="E62" s="403">
        <v>13.05</v>
      </c>
      <c r="F62" s="404">
        <v>22084.385093167701</v>
      </c>
      <c r="G62" s="416">
        <v>40.545016803881857</v>
      </c>
      <c r="H62" s="406">
        <v>2.5869037995149555</v>
      </c>
      <c r="I62" s="407">
        <v>5.46</v>
      </c>
      <c r="J62" s="408">
        <v>71.875</v>
      </c>
      <c r="K62" s="409">
        <v>79.452793957158846</v>
      </c>
      <c r="L62" s="410">
        <v>87.071740576792521</v>
      </c>
      <c r="M62" s="410">
        <v>85.805611172554592</v>
      </c>
      <c r="N62" s="411">
        <v>112.36366827352447</v>
      </c>
      <c r="O62" s="410">
        <v>199.03158055136763</v>
      </c>
      <c r="P62" s="412">
        <v>86.732789019441199</v>
      </c>
      <c r="Q62" s="413">
        <v>86.444620949108796</v>
      </c>
      <c r="R62" s="414">
        <v>299</v>
      </c>
      <c r="S62" s="415">
        <v>82.510372307216286</v>
      </c>
      <c r="T62" s="414">
        <v>301</v>
      </c>
      <c r="U62" s="415">
        <v>90.378869591001319</v>
      </c>
      <c r="V62" s="414">
        <v>260</v>
      </c>
    </row>
    <row r="63" spans="1:22" ht="15" customHeight="1">
      <c r="A63" s="400" t="s">
        <v>166</v>
      </c>
      <c r="B63" s="401" t="s">
        <v>167</v>
      </c>
      <c r="C63" s="401" t="s">
        <v>637</v>
      </c>
      <c r="D63" s="402">
        <v>159</v>
      </c>
      <c r="E63" s="403">
        <v>6.41</v>
      </c>
      <c r="F63" s="404">
        <v>21770.301204819276</v>
      </c>
      <c r="G63" s="405">
        <v>28.681384407535621</v>
      </c>
      <c r="H63" s="406">
        <v>5.6603773584905666</v>
      </c>
      <c r="I63" s="407">
        <v>2.4500000000000002</v>
      </c>
      <c r="J63" s="408">
        <v>77.612994325708684</v>
      </c>
      <c r="K63" s="409">
        <v>161.75646819671184</v>
      </c>
      <c r="L63" s="410">
        <v>85.833407214543499</v>
      </c>
      <c r="M63" s="410">
        <v>121.29783895454239</v>
      </c>
      <c r="N63" s="411">
        <v>51.352406734545269</v>
      </c>
      <c r="O63" s="410">
        <v>443.55609380019069</v>
      </c>
      <c r="P63" s="412">
        <v>93.65692468895692</v>
      </c>
      <c r="Q63" s="413">
        <v>93.294808634183923</v>
      </c>
      <c r="R63" s="414">
        <v>254</v>
      </c>
      <c r="S63" s="415">
        <v>98.606221543126409</v>
      </c>
      <c r="T63" s="414">
        <v>149</v>
      </c>
      <c r="U63" s="415">
        <v>87.983395725241451</v>
      </c>
      <c r="V63" s="414">
        <v>279</v>
      </c>
    </row>
    <row r="64" spans="1:22" ht="15" customHeight="1">
      <c r="A64" s="400" t="s">
        <v>164</v>
      </c>
      <c r="B64" s="401" t="s">
        <v>165</v>
      </c>
      <c r="C64" s="401" t="s">
        <v>633</v>
      </c>
      <c r="D64" s="402">
        <v>460</v>
      </c>
      <c r="E64" s="403">
        <v>7.2700000000000005</v>
      </c>
      <c r="F64" s="404">
        <v>22594.042253521126</v>
      </c>
      <c r="G64" s="405">
        <v>24.056901116549291</v>
      </c>
      <c r="H64" s="406">
        <v>5.2173913043478262</v>
      </c>
      <c r="I64" s="407">
        <v>2.0099999999999998</v>
      </c>
      <c r="J64" s="408">
        <v>80.075883455721581</v>
      </c>
      <c r="K64" s="409">
        <v>142.62159025322185</v>
      </c>
      <c r="L64" s="410">
        <v>89.081157450397356</v>
      </c>
      <c r="M64" s="410">
        <v>144.61504954456925</v>
      </c>
      <c r="N64" s="411">
        <v>55.712516740308551</v>
      </c>
      <c r="O64" s="410">
        <v>540.65295015446134</v>
      </c>
      <c r="P64" s="412">
        <v>96.628935030406424</v>
      </c>
      <c r="Q64" s="413">
        <v>97.607257522161433</v>
      </c>
      <c r="R64" s="414">
        <v>166</v>
      </c>
      <c r="S64" s="415">
        <v>103.68163747622305</v>
      </c>
      <c r="T64" s="414">
        <v>89</v>
      </c>
      <c r="U64" s="415">
        <v>91.532877568099806</v>
      </c>
      <c r="V64" s="414">
        <v>256</v>
      </c>
    </row>
    <row r="65" spans="1:22" ht="15" customHeight="1">
      <c r="A65" s="400" t="s">
        <v>168</v>
      </c>
      <c r="B65" s="401" t="s">
        <v>169</v>
      </c>
      <c r="C65" s="401" t="s">
        <v>633</v>
      </c>
      <c r="D65" s="402">
        <v>2236</v>
      </c>
      <c r="E65" s="403">
        <v>10.27</v>
      </c>
      <c r="F65" s="404">
        <v>24940.22521655438</v>
      </c>
      <c r="G65" s="416">
        <v>25.167604094813072</v>
      </c>
      <c r="H65" s="406">
        <v>3.4436493738819318</v>
      </c>
      <c r="I65" s="407">
        <v>2.98</v>
      </c>
      <c r="J65" s="408">
        <v>66.666666666666657</v>
      </c>
      <c r="K65" s="409">
        <v>100.95997674205677</v>
      </c>
      <c r="L65" s="410">
        <v>98.331414292102338</v>
      </c>
      <c r="M65" s="410">
        <v>138.23286212514694</v>
      </c>
      <c r="N65" s="411">
        <v>84.40870972196268</v>
      </c>
      <c r="O65" s="410">
        <v>364.66860060753936</v>
      </c>
      <c r="P65" s="412">
        <v>80.44780430788748</v>
      </c>
      <c r="Q65" s="413">
        <v>92.499149642183568</v>
      </c>
      <c r="R65" s="414">
        <v>264</v>
      </c>
      <c r="S65" s="415">
        <v>101.4930485611131</v>
      </c>
      <c r="T65" s="414">
        <v>122</v>
      </c>
      <c r="U65" s="415">
        <v>83.505250723254022</v>
      </c>
      <c r="V65" s="414">
        <v>299</v>
      </c>
    </row>
    <row r="66" spans="1:22" ht="15" customHeight="1">
      <c r="A66" s="400" t="s">
        <v>170</v>
      </c>
      <c r="B66" s="401" t="s">
        <v>171</v>
      </c>
      <c r="C66" s="401" t="s">
        <v>633</v>
      </c>
      <c r="D66" s="402">
        <v>1431</v>
      </c>
      <c r="E66" s="403">
        <v>7.4700000000000006</v>
      </c>
      <c r="F66" s="404">
        <v>26711.95706371191</v>
      </c>
      <c r="G66" s="405">
        <v>20.348289682394508</v>
      </c>
      <c r="H66" s="406">
        <v>1.8867924528301887</v>
      </c>
      <c r="I66" s="407">
        <v>5.14</v>
      </c>
      <c r="J66" s="408">
        <v>61.53846153846154</v>
      </c>
      <c r="K66" s="409">
        <v>138.8030737805787</v>
      </c>
      <c r="L66" s="410">
        <v>105.31679220126894</v>
      </c>
      <c r="M66" s="410">
        <v>170.97210631263161</v>
      </c>
      <c r="N66" s="411">
        <v>154.05722020363581</v>
      </c>
      <c r="O66" s="410">
        <v>211.42265171409869</v>
      </c>
      <c r="P66" s="412">
        <v>74.259511668819229</v>
      </c>
      <c r="Q66" s="413">
        <v>102.1079076530917</v>
      </c>
      <c r="R66" s="414">
        <v>103</v>
      </c>
      <c r="S66" s="415">
        <v>115.65374400652105</v>
      </c>
      <c r="T66" s="414">
        <v>28</v>
      </c>
      <c r="U66" s="415">
        <v>88.56207129966235</v>
      </c>
      <c r="V66" s="414">
        <v>272</v>
      </c>
    </row>
    <row r="67" spans="1:22" ht="15" customHeight="1">
      <c r="A67" s="400" t="s">
        <v>172</v>
      </c>
      <c r="B67" s="401" t="s">
        <v>173</v>
      </c>
      <c r="C67" s="401" t="s">
        <v>637</v>
      </c>
      <c r="D67" s="402">
        <v>636</v>
      </c>
      <c r="E67" s="403">
        <v>4.26</v>
      </c>
      <c r="F67" s="404">
        <v>29472.137195121952</v>
      </c>
      <c r="G67" s="405">
        <v>21.186192687329264</v>
      </c>
      <c r="H67" s="406">
        <v>2.5157232704402519</v>
      </c>
      <c r="I67" s="407">
        <v>1.23</v>
      </c>
      <c r="J67" s="408">
        <v>77.612994325708684</v>
      </c>
      <c r="K67" s="409">
        <v>243.39412233355</v>
      </c>
      <c r="L67" s="410">
        <v>116.19930884519871</v>
      </c>
      <c r="M67" s="410">
        <v>164.21024759862792</v>
      </c>
      <c r="N67" s="411">
        <v>115.54291515272685</v>
      </c>
      <c r="O67" s="410">
        <v>883.50604049631488</v>
      </c>
      <c r="P67" s="412">
        <v>93.65692468895692</v>
      </c>
      <c r="Q67" s="413">
        <v>114.88540966857249</v>
      </c>
      <c r="R67" s="414">
        <v>21</v>
      </c>
      <c r="S67" s="415">
        <v>127.87973632839972</v>
      </c>
      <c r="T67" s="414">
        <v>11</v>
      </c>
      <c r="U67" s="415">
        <v>101.89108300874528</v>
      </c>
      <c r="V67" s="414">
        <v>114</v>
      </c>
    </row>
    <row r="68" spans="1:22" ht="15" customHeight="1">
      <c r="A68" s="400" t="s">
        <v>174</v>
      </c>
      <c r="B68" s="401" t="s">
        <v>175</v>
      </c>
      <c r="C68" s="401" t="s">
        <v>641</v>
      </c>
      <c r="D68" s="402">
        <v>2655</v>
      </c>
      <c r="E68" s="403">
        <v>8.7099999999999991</v>
      </c>
      <c r="F68" s="404">
        <v>23282.769957081546</v>
      </c>
      <c r="G68" s="416">
        <v>27.039269471354764</v>
      </c>
      <c r="H68" s="406">
        <v>5.7250470809792837</v>
      </c>
      <c r="I68" s="407">
        <v>7.94</v>
      </c>
      <c r="J68" s="408">
        <v>90.909090909090907</v>
      </c>
      <c r="K68" s="409">
        <v>119.04236063615649</v>
      </c>
      <c r="L68" s="410">
        <v>91.796592798924024</v>
      </c>
      <c r="M68" s="410">
        <v>128.66434688792901</v>
      </c>
      <c r="N68" s="411">
        <v>50.772333619743435</v>
      </c>
      <c r="O68" s="410">
        <v>136.86554531617975</v>
      </c>
      <c r="P68" s="412">
        <v>109.70155132893747</v>
      </c>
      <c r="Q68" s="413">
        <v>97.085505232185199</v>
      </c>
      <c r="R68" s="414">
        <v>179</v>
      </c>
      <c r="S68" s="415">
        <v>98.504109862711445</v>
      </c>
      <c r="T68" s="414">
        <v>153</v>
      </c>
      <c r="U68" s="415">
        <v>95.666900601658995</v>
      </c>
      <c r="V68" s="414">
        <v>201</v>
      </c>
    </row>
    <row r="69" spans="1:22" ht="15" customHeight="1">
      <c r="A69" s="400" t="s">
        <v>176</v>
      </c>
      <c r="B69" s="401" t="s">
        <v>177</v>
      </c>
      <c r="C69" s="401" t="s">
        <v>639</v>
      </c>
      <c r="D69" s="402">
        <v>1614</v>
      </c>
      <c r="E69" s="403">
        <v>7.06</v>
      </c>
      <c r="F69" s="404">
        <v>22659.764322916668</v>
      </c>
      <c r="G69" s="416">
        <v>28.70597323809978</v>
      </c>
      <c r="H69" s="406">
        <v>4.0272614622057006</v>
      </c>
      <c r="I69" s="407">
        <v>6.32</v>
      </c>
      <c r="J69" s="408">
        <v>75</v>
      </c>
      <c r="K69" s="409">
        <v>146.86387551571147</v>
      </c>
      <c r="L69" s="410">
        <v>89.340278768579282</v>
      </c>
      <c r="M69" s="410">
        <v>121.1939382093869</v>
      </c>
      <c r="N69" s="411">
        <v>72.176590249250552</v>
      </c>
      <c r="O69" s="410">
        <v>171.94816927380811</v>
      </c>
      <c r="P69" s="412">
        <v>90.503779846373419</v>
      </c>
      <c r="Q69" s="413">
        <v>92.469798966603932</v>
      </c>
      <c r="R69" s="414">
        <v>265</v>
      </c>
      <c r="S69" s="415">
        <v>98.430658998543478</v>
      </c>
      <c r="T69" s="414">
        <v>154</v>
      </c>
      <c r="U69" s="415">
        <v>86.508938934664414</v>
      </c>
      <c r="V69" s="414">
        <v>290</v>
      </c>
    </row>
    <row r="70" spans="1:22" ht="15" customHeight="1">
      <c r="A70" s="400" t="s">
        <v>178</v>
      </c>
      <c r="B70" s="401" t="s">
        <v>179</v>
      </c>
      <c r="C70" s="401" t="s">
        <v>632</v>
      </c>
      <c r="D70" s="402">
        <v>2096</v>
      </c>
      <c r="E70" s="403">
        <v>7.4499999999999993</v>
      </c>
      <c r="F70" s="404">
        <v>29809.559808612441</v>
      </c>
      <c r="G70" s="416">
        <v>29.970251346746924</v>
      </c>
      <c r="H70" s="406">
        <v>3.6736641221374047</v>
      </c>
      <c r="I70" s="407">
        <v>4.3099999999999996</v>
      </c>
      <c r="J70" s="408">
        <v>91.666666666666657</v>
      </c>
      <c r="K70" s="409">
        <v>139.1756994820031</v>
      </c>
      <c r="L70" s="410">
        <v>117.52965941383088</v>
      </c>
      <c r="M70" s="410">
        <v>116.08144044598413</v>
      </c>
      <c r="N70" s="411">
        <v>79.12372789679506</v>
      </c>
      <c r="O70" s="410">
        <v>252.13745471240543</v>
      </c>
      <c r="P70" s="412">
        <v>110.61573092334528</v>
      </c>
      <c r="Q70" s="413">
        <v>104.15208610940033</v>
      </c>
      <c r="R70" s="414">
        <v>82</v>
      </c>
      <c r="S70" s="415">
        <v>106.63020726945467</v>
      </c>
      <c r="T70" s="414">
        <v>65</v>
      </c>
      <c r="U70" s="415">
        <v>101.67396494934603</v>
      </c>
      <c r="V70" s="414">
        <v>118</v>
      </c>
    </row>
    <row r="71" spans="1:22" ht="15" customHeight="1">
      <c r="A71" s="400" t="s">
        <v>180</v>
      </c>
      <c r="B71" s="401" t="s">
        <v>181</v>
      </c>
      <c r="C71" s="401" t="s">
        <v>635</v>
      </c>
      <c r="D71" s="402">
        <v>7641</v>
      </c>
      <c r="E71" s="403">
        <v>8.41</v>
      </c>
      <c r="F71" s="404">
        <v>22768.411239495799</v>
      </c>
      <c r="G71" s="416">
        <v>30.489366100444009</v>
      </c>
      <c r="H71" s="406">
        <v>3.5204816123544038</v>
      </c>
      <c r="I71" s="407">
        <v>5.25</v>
      </c>
      <c r="J71" s="408">
        <v>86.58536585365853</v>
      </c>
      <c r="K71" s="409">
        <v>123.28881820938442</v>
      </c>
      <c r="L71" s="410">
        <v>89.768639173224315</v>
      </c>
      <c r="M71" s="410">
        <v>114.1050271559406</v>
      </c>
      <c r="N71" s="411">
        <v>82.566544124007947</v>
      </c>
      <c r="O71" s="410">
        <v>206.99284377342232</v>
      </c>
      <c r="P71" s="412">
        <v>104.48403852182948</v>
      </c>
      <c r="Q71" s="413">
        <v>96.152442422123954</v>
      </c>
      <c r="R71" s="414">
        <v>194</v>
      </c>
      <c r="S71" s="415">
        <v>94.602094990667581</v>
      </c>
      <c r="T71" s="414">
        <v>206</v>
      </c>
      <c r="U71" s="415">
        <v>97.702789853580342</v>
      </c>
      <c r="V71" s="414">
        <v>171</v>
      </c>
    </row>
    <row r="72" spans="1:22" ht="15" customHeight="1">
      <c r="A72" s="400" t="s">
        <v>522</v>
      </c>
      <c r="B72" s="401" t="s">
        <v>523</v>
      </c>
      <c r="C72" s="401" t="s">
        <v>638</v>
      </c>
      <c r="D72" s="402">
        <v>1169</v>
      </c>
      <c r="E72" s="403">
        <v>14.16</v>
      </c>
      <c r="F72" s="404">
        <v>20593.102362204725</v>
      </c>
      <c r="G72" s="416">
        <v>18.736669543988256</v>
      </c>
      <c r="H72" s="406">
        <v>7.1000855431993148</v>
      </c>
      <c r="I72" s="407">
        <v>2.44</v>
      </c>
      <c r="J72" s="408">
        <v>76.923076923076934</v>
      </c>
      <c r="K72" s="409">
        <v>73.224502905432416</v>
      </c>
      <c r="L72" s="410">
        <v>81.192084768887298</v>
      </c>
      <c r="M72" s="410">
        <v>185.67813979378357</v>
      </c>
      <c r="N72" s="411">
        <v>40.939506801102588</v>
      </c>
      <c r="O72" s="410">
        <v>445.37394664363416</v>
      </c>
      <c r="P72" s="412">
        <v>92.82438958602404</v>
      </c>
      <c r="Q72" s="413">
        <v>95.083634218969522</v>
      </c>
      <c r="R72" s="414">
        <v>213</v>
      </c>
      <c r="S72" s="415">
        <v>104.30515546009656</v>
      </c>
      <c r="T72" s="414">
        <v>84</v>
      </c>
      <c r="U72" s="415">
        <v>85.8621129778425</v>
      </c>
      <c r="V72" s="414">
        <v>294</v>
      </c>
    </row>
    <row r="73" spans="1:22" ht="15" customHeight="1">
      <c r="A73" s="421" t="s">
        <v>519</v>
      </c>
      <c r="B73" s="422" t="s">
        <v>21</v>
      </c>
      <c r="C73" s="422" t="s">
        <v>643</v>
      </c>
      <c r="D73" s="423">
        <v>57291</v>
      </c>
      <c r="E73" s="403">
        <v>8.15</v>
      </c>
      <c r="F73" s="404">
        <v>28133.835526544219</v>
      </c>
      <c r="G73" s="416">
        <v>33.719911415432172</v>
      </c>
      <c r="H73" s="406">
        <v>2.7037405526173397</v>
      </c>
      <c r="I73" s="407">
        <v>7.3</v>
      </c>
      <c r="J73" s="408">
        <v>89.939939939939933</v>
      </c>
      <c r="K73" s="409">
        <v>127.22195842219912</v>
      </c>
      <c r="L73" s="410">
        <v>110.92280894681851</v>
      </c>
      <c r="M73" s="410">
        <v>103.17316389112436</v>
      </c>
      <c r="N73" s="411">
        <v>107.50809655269376</v>
      </c>
      <c r="O73" s="410">
        <v>148.86471641239277</v>
      </c>
      <c r="P73" s="412">
        <v>108.53206031627164</v>
      </c>
      <c r="Q73" s="413">
        <v>101.78976096350422</v>
      </c>
      <c r="R73" s="414">
        <v>108</v>
      </c>
      <c r="S73" s="415">
        <v>99.937200052830732</v>
      </c>
      <c r="T73" s="414">
        <v>139</v>
      </c>
      <c r="U73" s="415">
        <v>103.64232187417771</v>
      </c>
      <c r="V73" s="414">
        <v>88</v>
      </c>
    </row>
    <row r="74" spans="1:22" ht="15" customHeight="1">
      <c r="A74" s="400" t="s">
        <v>182</v>
      </c>
      <c r="B74" s="401" t="s">
        <v>183</v>
      </c>
      <c r="C74" s="401" t="s">
        <v>632</v>
      </c>
      <c r="D74" s="402">
        <v>9307</v>
      </c>
      <c r="E74" s="403">
        <v>8.9</v>
      </c>
      <c r="F74" s="404">
        <v>28053.837127483443</v>
      </c>
      <c r="G74" s="416">
        <v>33.270415711333335</v>
      </c>
      <c r="H74" s="406">
        <v>2.7291286128720316</v>
      </c>
      <c r="I74" s="407">
        <v>4.34</v>
      </c>
      <c r="J74" s="408">
        <v>88.775510204081641</v>
      </c>
      <c r="K74" s="409">
        <v>116.50100686976661</v>
      </c>
      <c r="L74" s="410">
        <v>110.6074005793139</v>
      </c>
      <c r="M74" s="410">
        <v>104.56707175057885</v>
      </c>
      <c r="N74" s="411">
        <v>106.50798903842212</v>
      </c>
      <c r="O74" s="410">
        <v>250.39456908075283</v>
      </c>
      <c r="P74" s="412">
        <v>107.12692308346243</v>
      </c>
      <c r="Q74" s="413">
        <v>101.32801659568428</v>
      </c>
      <c r="R74" s="414">
        <v>113</v>
      </c>
      <c r="S74" s="415">
        <v>99.14509489391078</v>
      </c>
      <c r="T74" s="414">
        <v>145</v>
      </c>
      <c r="U74" s="415">
        <v>103.5109382974578</v>
      </c>
      <c r="V74" s="414">
        <v>89</v>
      </c>
    </row>
    <row r="75" spans="1:22" ht="15" customHeight="1">
      <c r="A75" s="400" t="s">
        <v>184</v>
      </c>
      <c r="B75" s="401" t="s">
        <v>185</v>
      </c>
      <c r="C75" s="401" t="s">
        <v>632</v>
      </c>
      <c r="D75" s="402">
        <v>4726</v>
      </c>
      <c r="E75" s="403">
        <v>7.9699999999999989</v>
      </c>
      <c r="F75" s="404">
        <v>32396.652067130577</v>
      </c>
      <c r="G75" s="416">
        <v>33.719919507002217</v>
      </c>
      <c r="H75" s="406">
        <v>1.8408802369868811</v>
      </c>
      <c r="I75" s="407">
        <v>2.2599999999999998</v>
      </c>
      <c r="J75" s="408">
        <v>92.857142857142861</v>
      </c>
      <c r="K75" s="409">
        <v>130.09522724478333</v>
      </c>
      <c r="L75" s="410">
        <v>127.72974535833876</v>
      </c>
      <c r="M75" s="410">
        <v>103.17313913326922</v>
      </c>
      <c r="N75" s="411">
        <v>157.89946273745019</v>
      </c>
      <c r="O75" s="410">
        <v>480.84620788073778</v>
      </c>
      <c r="P75" s="412">
        <v>112.05229885741473</v>
      </c>
      <c r="Q75" s="413">
        <v>111.52771472333671</v>
      </c>
      <c r="R75" s="414">
        <v>30</v>
      </c>
      <c r="S75" s="415">
        <v>106.28365031225208</v>
      </c>
      <c r="T75" s="414">
        <v>68</v>
      </c>
      <c r="U75" s="415">
        <v>116.77177913442135</v>
      </c>
      <c r="V75" s="414">
        <v>18</v>
      </c>
    </row>
    <row r="76" spans="1:22" ht="15" customHeight="1">
      <c r="A76" s="417" t="s">
        <v>186</v>
      </c>
      <c r="B76" s="418" t="s">
        <v>187</v>
      </c>
      <c r="C76" s="418" t="s">
        <v>641</v>
      </c>
      <c r="D76" s="402">
        <v>398</v>
      </c>
      <c r="E76" s="403">
        <v>6.6199999999999992</v>
      </c>
      <c r="F76" s="404">
        <v>22988.810526315789</v>
      </c>
      <c r="G76" s="405">
        <v>27.105911113745336</v>
      </c>
      <c r="H76" s="406">
        <v>2.2613065326633168</v>
      </c>
      <c r="I76" s="407">
        <v>1.03</v>
      </c>
      <c r="J76" s="408">
        <v>79.972463684685195</v>
      </c>
      <c r="K76" s="409">
        <v>156.62522071615152</v>
      </c>
      <c r="L76" s="410">
        <v>90.637603803407174</v>
      </c>
      <c r="M76" s="410">
        <v>128.34801723725835</v>
      </c>
      <c r="N76" s="411">
        <v>128.54250239213218</v>
      </c>
      <c r="O76" s="410">
        <v>1055.0606114664731</v>
      </c>
      <c r="P76" s="412">
        <v>96.504136627877898</v>
      </c>
      <c r="Q76" s="413">
        <v>104.47849342146242</v>
      </c>
      <c r="R76" s="414">
        <v>76</v>
      </c>
      <c r="S76" s="415">
        <v>101.58421147632943</v>
      </c>
      <c r="T76" s="414">
        <v>120</v>
      </c>
      <c r="U76" s="415">
        <v>107.37277536659542</v>
      </c>
      <c r="V76" s="414">
        <v>57</v>
      </c>
    </row>
    <row r="77" spans="1:22" ht="15" customHeight="1">
      <c r="A77" s="400" t="s">
        <v>188</v>
      </c>
      <c r="B77" s="401" t="s">
        <v>189</v>
      </c>
      <c r="C77" s="401" t="s">
        <v>637</v>
      </c>
      <c r="D77" s="402">
        <v>333</v>
      </c>
      <c r="E77" s="403">
        <v>4.2700000000000005</v>
      </c>
      <c r="F77" s="404">
        <v>25851.261146496814</v>
      </c>
      <c r="G77" s="405">
        <v>24.153652465341029</v>
      </c>
      <c r="H77" s="406">
        <v>3.6036036036036037</v>
      </c>
      <c r="I77" s="407">
        <v>0.31</v>
      </c>
      <c r="J77" s="408">
        <v>72.790409407257286</v>
      </c>
      <c r="K77" s="409">
        <v>242.82411267937303</v>
      </c>
      <c r="L77" s="410">
        <v>101.92334061531363</v>
      </c>
      <c r="M77" s="410">
        <v>144.03577065003773</v>
      </c>
      <c r="N77" s="411">
        <v>80.662035106620635</v>
      </c>
      <c r="O77" s="410">
        <v>3505.5239671305394</v>
      </c>
      <c r="P77" s="412">
        <v>87.837429172290697</v>
      </c>
      <c r="Q77" s="413">
        <v>117.53262000786303</v>
      </c>
      <c r="R77" s="414">
        <v>13</v>
      </c>
      <c r="S77" s="415">
        <v>117.71551873048934</v>
      </c>
      <c r="T77" s="414">
        <v>25</v>
      </c>
      <c r="U77" s="415">
        <v>117.34972128523674</v>
      </c>
      <c r="V77" s="414">
        <v>15</v>
      </c>
    </row>
    <row r="78" spans="1:22" ht="15" customHeight="1">
      <c r="A78" s="400" t="s">
        <v>190</v>
      </c>
      <c r="B78" s="401" t="s">
        <v>191</v>
      </c>
      <c r="C78" s="401" t="s">
        <v>632</v>
      </c>
      <c r="D78" s="402">
        <v>15210</v>
      </c>
      <c r="E78" s="403">
        <v>7.5399999999999991</v>
      </c>
      <c r="F78" s="404">
        <v>28428.485458612977</v>
      </c>
      <c r="G78" s="416">
        <v>31.289596695370118</v>
      </c>
      <c r="H78" s="406">
        <v>2.4326101249178174</v>
      </c>
      <c r="I78" s="407">
        <v>6.69</v>
      </c>
      <c r="J78" s="408">
        <v>86.069651741293526</v>
      </c>
      <c r="K78" s="409">
        <v>137.51445107969801</v>
      </c>
      <c r="L78" s="410">
        <v>112.08452037042511</v>
      </c>
      <c r="M78" s="410">
        <v>111.18679415172393</v>
      </c>
      <c r="N78" s="411">
        <v>119.49058232010712</v>
      </c>
      <c r="O78" s="410">
        <v>162.43833031546595</v>
      </c>
      <c r="P78" s="412">
        <v>103.86171750197414</v>
      </c>
      <c r="Q78" s="413">
        <v>102.89835232207616</v>
      </c>
      <c r="R78" s="414">
        <v>92</v>
      </c>
      <c r="S78" s="415">
        <v>103.30325841288527</v>
      </c>
      <c r="T78" s="414">
        <v>96</v>
      </c>
      <c r="U78" s="415">
        <v>102.49344623126707</v>
      </c>
      <c r="V78" s="414">
        <v>109</v>
      </c>
    </row>
    <row r="79" spans="1:22" ht="15" customHeight="1">
      <c r="A79" s="419" t="s">
        <v>192</v>
      </c>
      <c r="B79" s="420" t="s">
        <v>51</v>
      </c>
      <c r="C79" s="420" t="s">
        <v>632</v>
      </c>
      <c r="D79" s="402">
        <v>89039</v>
      </c>
      <c r="E79" s="403">
        <v>9.73</v>
      </c>
      <c r="F79" s="404">
        <v>22842.040444324826</v>
      </c>
      <c r="G79" s="416">
        <v>37.994788760144637</v>
      </c>
      <c r="H79" s="406">
        <v>3.4052493851009107</v>
      </c>
      <c r="I79" s="407">
        <v>14.54</v>
      </c>
      <c r="J79" s="408">
        <v>83.771929824561411</v>
      </c>
      <c r="K79" s="409">
        <v>106.56309980893349</v>
      </c>
      <c r="L79" s="410">
        <v>90.058935823762809</v>
      </c>
      <c r="M79" s="410">
        <v>91.564924043160673</v>
      </c>
      <c r="N79" s="411">
        <v>85.360561742118847</v>
      </c>
      <c r="O79" s="410">
        <v>74.739506864543827</v>
      </c>
      <c r="P79" s="412">
        <v>101.089017255306</v>
      </c>
      <c r="Q79" s="413">
        <v>91.107361372448096</v>
      </c>
      <c r="R79" s="414">
        <v>277</v>
      </c>
      <c r="S79" s="415">
        <v>87.583214623962292</v>
      </c>
      <c r="T79" s="414">
        <v>279</v>
      </c>
      <c r="U79" s="415">
        <v>94.63150812093393</v>
      </c>
      <c r="V79" s="414">
        <v>220</v>
      </c>
    </row>
    <row r="80" spans="1:22" ht="15" customHeight="1">
      <c r="A80" s="421" t="s">
        <v>193</v>
      </c>
      <c r="B80" s="422" t="s">
        <v>194</v>
      </c>
      <c r="C80" s="422" t="s">
        <v>642</v>
      </c>
      <c r="D80" s="423">
        <v>16386</v>
      </c>
      <c r="E80" s="403">
        <v>13.469999999999999</v>
      </c>
      <c r="F80" s="404">
        <v>25376.263916700042</v>
      </c>
      <c r="G80" s="416">
        <v>36.134773677011054</v>
      </c>
      <c r="H80" s="406">
        <v>2.2885389967045038</v>
      </c>
      <c r="I80" s="407">
        <v>7.05</v>
      </c>
      <c r="J80" s="408">
        <v>77.777777777777786</v>
      </c>
      <c r="K80" s="409">
        <v>76.975423989675051</v>
      </c>
      <c r="L80" s="410">
        <v>100.05057687780958</v>
      </c>
      <c r="M80" s="410">
        <v>96.27817176759882</v>
      </c>
      <c r="N80" s="411">
        <v>127.01291120788812</v>
      </c>
      <c r="O80" s="410">
        <v>154.14360706531451</v>
      </c>
      <c r="P80" s="412">
        <v>93.855771692535413</v>
      </c>
      <c r="Q80" s="413">
        <v>93.225988436935864</v>
      </c>
      <c r="R80" s="414">
        <v>257</v>
      </c>
      <c r="S80" s="415">
        <v>89.534709672934511</v>
      </c>
      <c r="T80" s="414">
        <v>263</v>
      </c>
      <c r="U80" s="415">
        <v>96.917267200937246</v>
      </c>
      <c r="V80" s="414">
        <v>185</v>
      </c>
    </row>
    <row r="81" spans="1:22" ht="15" customHeight="1">
      <c r="A81" s="400" t="s">
        <v>195</v>
      </c>
      <c r="B81" s="401" t="s">
        <v>196</v>
      </c>
      <c r="C81" s="401" t="s">
        <v>634</v>
      </c>
      <c r="D81" s="402">
        <v>5710</v>
      </c>
      <c r="E81" s="403">
        <v>11.28</v>
      </c>
      <c r="F81" s="404">
        <v>25448.143620812545</v>
      </c>
      <c r="G81" s="416">
        <v>40.472835107139311</v>
      </c>
      <c r="H81" s="406">
        <v>1.7688266199649738</v>
      </c>
      <c r="I81" s="407">
        <v>3.78</v>
      </c>
      <c r="J81" s="408">
        <v>81.25</v>
      </c>
      <c r="K81" s="409">
        <v>91.920120668521548</v>
      </c>
      <c r="L81" s="410">
        <v>100.33397580075069</v>
      </c>
      <c r="M81" s="410">
        <v>85.958642078051341</v>
      </c>
      <c r="N81" s="411">
        <v>164.33153883107798</v>
      </c>
      <c r="O81" s="410">
        <v>287.49006079641993</v>
      </c>
      <c r="P81" s="412">
        <v>98.045761500237873</v>
      </c>
      <c r="Q81" s="413">
        <v>97.580595958494342</v>
      </c>
      <c r="R81" s="414">
        <v>168</v>
      </c>
      <c r="S81" s="415">
        <v>88.526551115065828</v>
      </c>
      <c r="T81" s="414">
        <v>272</v>
      </c>
      <c r="U81" s="415">
        <v>106.63464080192286</v>
      </c>
      <c r="V81" s="414">
        <v>64</v>
      </c>
    </row>
    <row r="82" spans="1:22" ht="15" customHeight="1">
      <c r="A82" s="424" t="s">
        <v>197</v>
      </c>
      <c r="B82" s="425" t="s">
        <v>198</v>
      </c>
      <c r="C82" s="425" t="s">
        <v>632</v>
      </c>
      <c r="D82" s="423">
        <v>22365</v>
      </c>
      <c r="E82" s="403">
        <v>10.95</v>
      </c>
      <c r="F82" s="404">
        <v>24200.930543933053</v>
      </c>
      <c r="G82" s="416">
        <v>32.282976807520228</v>
      </c>
      <c r="H82" s="406">
        <v>2.4994410909903868</v>
      </c>
      <c r="I82" s="407">
        <v>7.17</v>
      </c>
      <c r="J82" s="408">
        <v>83.520599250936328</v>
      </c>
      <c r="K82" s="409">
        <v>94.690316085929041</v>
      </c>
      <c r="L82" s="410">
        <v>95.41660938932948</v>
      </c>
      <c r="M82" s="410">
        <v>107.76546312941494</v>
      </c>
      <c r="N82" s="411">
        <v>116.29559961704913</v>
      </c>
      <c r="O82" s="410">
        <v>151.56379774204564</v>
      </c>
      <c r="P82" s="412">
        <v>100.78573236325229</v>
      </c>
      <c r="Q82" s="413">
        <v>96.113928198966207</v>
      </c>
      <c r="R82" s="414">
        <v>196</v>
      </c>
      <c r="S82" s="415">
        <v>92.365451343829989</v>
      </c>
      <c r="T82" s="414">
        <v>229</v>
      </c>
      <c r="U82" s="415">
        <v>99.862405054102439</v>
      </c>
      <c r="V82" s="414">
        <v>144</v>
      </c>
    </row>
    <row r="83" spans="1:22" ht="15" customHeight="1">
      <c r="A83" s="400" t="s">
        <v>199</v>
      </c>
      <c r="B83" s="401" t="s">
        <v>38</v>
      </c>
      <c r="C83" s="401" t="s">
        <v>632</v>
      </c>
      <c r="D83" s="402">
        <v>46414</v>
      </c>
      <c r="E83" s="403">
        <v>7.89</v>
      </c>
      <c r="F83" s="404">
        <v>30256.613608100906</v>
      </c>
      <c r="G83" s="416">
        <v>35.730393357467619</v>
      </c>
      <c r="H83" s="406">
        <v>3.6023613564872665</v>
      </c>
      <c r="I83" s="407">
        <v>10.17</v>
      </c>
      <c r="J83" s="408">
        <v>79.596412556053792</v>
      </c>
      <c r="K83" s="409">
        <v>131.4143170013844</v>
      </c>
      <c r="L83" s="410">
        <v>119.29225104989919</v>
      </c>
      <c r="M83" s="410">
        <v>97.367804268280551</v>
      </c>
      <c r="N83" s="411">
        <v>80.689850800437313</v>
      </c>
      <c r="O83" s="410">
        <v>106.85471286238617</v>
      </c>
      <c r="P83" s="412">
        <v>96.050349313789411</v>
      </c>
      <c r="Q83" s="413">
        <v>96.406013873484497</v>
      </c>
      <c r="R83" s="414">
        <v>189</v>
      </c>
      <c r="S83" s="415">
        <v>101.93554968123628</v>
      </c>
      <c r="T83" s="414">
        <v>110</v>
      </c>
      <c r="U83" s="415">
        <v>90.876478065732726</v>
      </c>
      <c r="V83" s="414">
        <v>257</v>
      </c>
    </row>
    <row r="84" spans="1:22" ht="15" customHeight="1">
      <c r="A84" s="421" t="s">
        <v>200</v>
      </c>
      <c r="B84" s="420" t="s">
        <v>608</v>
      </c>
      <c r="C84" s="420" t="s">
        <v>638</v>
      </c>
      <c r="D84" s="402">
        <v>265</v>
      </c>
      <c r="E84" s="403">
        <v>5.17</v>
      </c>
      <c r="F84" s="404">
        <v>21476.838095238094</v>
      </c>
      <c r="G84" s="405">
        <v>24.053982731719376</v>
      </c>
      <c r="H84" s="406">
        <v>5.2830188679245289</v>
      </c>
      <c r="I84" s="407">
        <v>0.39</v>
      </c>
      <c r="J84" s="408">
        <v>76.429418719285991</v>
      </c>
      <c r="K84" s="409">
        <v>200.55299054950154</v>
      </c>
      <c r="L84" s="410">
        <v>84.676375056368698</v>
      </c>
      <c r="M84" s="410">
        <v>144.63259517813336</v>
      </c>
      <c r="N84" s="411">
        <v>55.020435787012786</v>
      </c>
      <c r="O84" s="410">
        <v>2786.4421277191468</v>
      </c>
      <c r="P84" s="412">
        <v>92.22868380742068</v>
      </c>
      <c r="Q84" s="413">
        <v>108.60620944023648</v>
      </c>
      <c r="R84" s="414">
        <v>41</v>
      </c>
      <c r="S84" s="415">
        <v>107.60729201511812</v>
      </c>
      <c r="T84" s="414">
        <v>60</v>
      </c>
      <c r="U84" s="415">
        <v>109.60512686535485</v>
      </c>
      <c r="V84" s="414">
        <v>41</v>
      </c>
    </row>
    <row r="85" spans="1:22" ht="15" customHeight="1">
      <c r="A85" s="421" t="s">
        <v>498</v>
      </c>
      <c r="B85" s="420" t="s">
        <v>626</v>
      </c>
      <c r="C85" s="420" t="s">
        <v>635</v>
      </c>
      <c r="D85" s="402">
        <v>2245</v>
      </c>
      <c r="E85" s="403">
        <v>6.5100000000000007</v>
      </c>
      <c r="F85" s="404">
        <v>24006.586642599279</v>
      </c>
      <c r="G85" s="416">
        <v>22.555430499681247</v>
      </c>
      <c r="H85" s="406">
        <v>5.077951002227171</v>
      </c>
      <c r="I85" s="407">
        <v>5.14</v>
      </c>
      <c r="J85" s="408">
        <v>100</v>
      </c>
      <c r="K85" s="409">
        <v>159.27172982195435</v>
      </c>
      <c r="L85" s="410">
        <v>94.65037289742682</v>
      </c>
      <c r="M85" s="410">
        <v>154.24178877489143</v>
      </c>
      <c r="N85" s="411">
        <v>57.242379900225494</v>
      </c>
      <c r="O85" s="410">
        <v>211.42265171409869</v>
      </c>
      <c r="P85" s="412">
        <v>120.67170646183123</v>
      </c>
      <c r="Q85" s="413">
        <v>107.13884527539834</v>
      </c>
      <c r="R85" s="414">
        <v>47</v>
      </c>
      <c r="S85" s="415">
        <v>109.64123385566673</v>
      </c>
      <c r="T85" s="414">
        <v>50</v>
      </c>
      <c r="U85" s="415">
        <v>104.63645669512995</v>
      </c>
      <c r="V85" s="414">
        <v>80</v>
      </c>
    </row>
    <row r="86" spans="1:22" ht="15" customHeight="1">
      <c r="A86" s="400" t="s">
        <v>201</v>
      </c>
      <c r="B86" s="401" t="s">
        <v>609</v>
      </c>
      <c r="C86" s="401" t="s">
        <v>641</v>
      </c>
      <c r="D86" s="402">
        <v>391</v>
      </c>
      <c r="E86" s="403">
        <v>6.67</v>
      </c>
      <c r="F86" s="404">
        <v>21780.791262135921</v>
      </c>
      <c r="G86" s="405">
        <v>29.222997105091487</v>
      </c>
      <c r="H86" s="406">
        <v>6.6496163682864458</v>
      </c>
      <c r="I86" s="407">
        <v>2.21</v>
      </c>
      <c r="J86" s="408">
        <v>79.972463684685195</v>
      </c>
      <c r="K86" s="409">
        <v>155.45111861183253</v>
      </c>
      <c r="L86" s="410">
        <v>85.874766190374501</v>
      </c>
      <c r="M86" s="410">
        <v>119.04973108498986</v>
      </c>
      <c r="N86" s="411">
        <v>43.712897750088239</v>
      </c>
      <c r="O86" s="410">
        <v>491.72508136220239</v>
      </c>
      <c r="P86" s="412">
        <v>96.504136627877898</v>
      </c>
      <c r="Q86" s="413">
        <v>93.316254160751555</v>
      </c>
      <c r="R86" s="414">
        <v>253</v>
      </c>
      <c r="S86" s="415">
        <v>97.469364355419501</v>
      </c>
      <c r="T86" s="414">
        <v>160</v>
      </c>
      <c r="U86" s="415">
        <v>89.163143966083609</v>
      </c>
      <c r="V86" s="414">
        <v>269</v>
      </c>
    </row>
    <row r="87" spans="1:22" ht="15" customHeight="1">
      <c r="A87" s="400" t="s">
        <v>290</v>
      </c>
      <c r="B87" s="401" t="s">
        <v>291</v>
      </c>
      <c r="C87" s="401" t="s">
        <v>636</v>
      </c>
      <c r="D87" s="402">
        <v>1108</v>
      </c>
      <c r="E87" s="403">
        <v>10.92</v>
      </c>
      <c r="F87" s="404">
        <v>23074.320388349515</v>
      </c>
      <c r="G87" s="416">
        <v>31.206639583784778</v>
      </c>
      <c r="H87" s="406">
        <v>4.3321299638989164</v>
      </c>
      <c r="I87" s="407">
        <v>6.74</v>
      </c>
      <c r="J87" s="408">
        <v>75</v>
      </c>
      <c r="K87" s="409">
        <v>94.950454316934341</v>
      </c>
      <c r="L87" s="410">
        <v>90.974742125001711</v>
      </c>
      <c r="M87" s="410">
        <v>111.48236379370658</v>
      </c>
      <c r="N87" s="411">
        <v>67.097248422023782</v>
      </c>
      <c r="O87" s="410">
        <v>161.23329819146397</v>
      </c>
      <c r="P87" s="412">
        <v>90.503779846373419</v>
      </c>
      <c r="Q87" s="413">
        <v>88.666134628864583</v>
      </c>
      <c r="R87" s="414">
        <v>288</v>
      </c>
      <c r="S87" s="415">
        <v>91.697432365028178</v>
      </c>
      <c r="T87" s="414">
        <v>241</v>
      </c>
      <c r="U87" s="415">
        <v>85.634836892701003</v>
      </c>
      <c r="V87" s="414">
        <v>295</v>
      </c>
    </row>
    <row r="88" spans="1:22" ht="15" customHeight="1">
      <c r="A88" s="400" t="s">
        <v>202</v>
      </c>
      <c r="B88" s="401" t="s">
        <v>203</v>
      </c>
      <c r="C88" s="401" t="s">
        <v>638</v>
      </c>
      <c r="D88" s="402">
        <v>45</v>
      </c>
      <c r="E88" s="403">
        <v>9.308886590830749</v>
      </c>
      <c r="F88" s="404">
        <v>16183.642857142857</v>
      </c>
      <c r="G88" s="405">
        <v>31.921335464146161</v>
      </c>
      <c r="H88" s="406">
        <v>2.2222222222222223</v>
      </c>
      <c r="I88" s="407">
        <v>0</v>
      </c>
      <c r="J88" s="408">
        <v>76.429418719285991</v>
      </c>
      <c r="K88" s="409">
        <v>111.38377839539143</v>
      </c>
      <c r="L88" s="410">
        <v>63.806981561852616</v>
      </c>
      <c r="M88" s="410">
        <v>108.98635336751991</v>
      </c>
      <c r="N88" s="411">
        <v>130.80330017289833</v>
      </c>
      <c r="O88" s="410">
        <v>3506</v>
      </c>
      <c r="P88" s="412">
        <v>92.22868380742068</v>
      </c>
      <c r="Q88" s="413">
        <v>105.36839814182841</v>
      </c>
      <c r="R88" s="414">
        <v>69</v>
      </c>
      <c r="S88" s="415">
        <v>82.831876918823909</v>
      </c>
      <c r="T88" s="414">
        <v>299</v>
      </c>
      <c r="U88" s="415">
        <v>127.90491936483295</v>
      </c>
      <c r="V88" s="414">
        <v>5</v>
      </c>
    </row>
    <row r="89" spans="1:22" ht="15" customHeight="1">
      <c r="A89" s="400" t="s">
        <v>206</v>
      </c>
      <c r="B89" s="401" t="s">
        <v>207</v>
      </c>
      <c r="C89" s="401" t="s">
        <v>631</v>
      </c>
      <c r="D89" s="402">
        <v>1564</v>
      </c>
      <c r="E89" s="403">
        <v>18.34</v>
      </c>
      <c r="F89" s="404">
        <v>20741.011611030481</v>
      </c>
      <c r="G89" s="416">
        <v>44.227993819041949</v>
      </c>
      <c r="H89" s="406">
        <v>2.1739130434782608</v>
      </c>
      <c r="I89" s="407">
        <v>3.05</v>
      </c>
      <c r="J89" s="408">
        <v>65</v>
      </c>
      <c r="K89" s="409">
        <v>56.535385013136477</v>
      </c>
      <c r="L89" s="410">
        <v>81.775244122807862</v>
      </c>
      <c r="M89" s="410">
        <v>78.660360700347482</v>
      </c>
      <c r="N89" s="411">
        <v>133.71004017674053</v>
      </c>
      <c r="O89" s="410">
        <v>356.29915731490729</v>
      </c>
      <c r="P89" s="412">
        <v>78.436609200190304</v>
      </c>
      <c r="Q89" s="413">
        <v>83.130167556309644</v>
      </c>
      <c r="R89" s="414">
        <v>307</v>
      </c>
      <c r="S89" s="415">
        <v>76.661943020246611</v>
      </c>
      <c r="T89" s="414">
        <v>309</v>
      </c>
      <c r="U89" s="415">
        <v>89.598392092372663</v>
      </c>
      <c r="V89" s="414">
        <v>267</v>
      </c>
    </row>
    <row r="90" spans="1:22" ht="15" customHeight="1">
      <c r="A90" s="421" t="s">
        <v>204</v>
      </c>
      <c r="B90" s="422" t="s">
        <v>205</v>
      </c>
      <c r="C90" s="422" t="s">
        <v>636</v>
      </c>
      <c r="D90" s="423">
        <v>493</v>
      </c>
      <c r="E90" s="403">
        <v>6.419999999999999</v>
      </c>
      <c r="F90" s="404">
        <v>22972.125</v>
      </c>
      <c r="G90" s="405">
        <v>40.648893687888041</v>
      </c>
      <c r="H90" s="406">
        <v>2.8397565922920891</v>
      </c>
      <c r="I90" s="407">
        <v>2.78</v>
      </c>
      <c r="J90" s="408">
        <v>80.874334720518107</v>
      </c>
      <c r="K90" s="409">
        <v>161.50451108114066</v>
      </c>
      <c r="L90" s="410">
        <v>90.571818054217132</v>
      </c>
      <c r="M90" s="410">
        <v>85.58633781207179</v>
      </c>
      <c r="N90" s="411">
        <v>102.35877299244267</v>
      </c>
      <c r="O90" s="410">
        <v>390.90375173038393</v>
      </c>
      <c r="P90" s="412">
        <v>97.592439796902468</v>
      </c>
      <c r="Q90" s="413">
        <v>94.6991059247854</v>
      </c>
      <c r="R90" s="414">
        <v>227</v>
      </c>
      <c r="S90" s="415">
        <v>91.529630556775814</v>
      </c>
      <c r="T90" s="414">
        <v>243</v>
      </c>
      <c r="U90" s="415">
        <v>97.868581292795014</v>
      </c>
      <c r="V90" s="414">
        <v>167</v>
      </c>
    </row>
    <row r="91" spans="1:22" ht="15" customHeight="1">
      <c r="A91" s="421" t="s">
        <v>208</v>
      </c>
      <c r="B91" s="422" t="s">
        <v>209</v>
      </c>
      <c r="C91" s="422" t="s">
        <v>635</v>
      </c>
      <c r="D91" s="423">
        <v>2254</v>
      </c>
      <c r="E91" s="403">
        <v>5.01</v>
      </c>
      <c r="F91" s="404">
        <v>27965.334745762713</v>
      </c>
      <c r="G91" s="416">
        <v>27.188833407453266</v>
      </c>
      <c r="H91" s="406">
        <v>2.6619343389529724</v>
      </c>
      <c r="I91" s="407">
        <v>1.98</v>
      </c>
      <c r="J91" s="408">
        <v>91.111111111111114</v>
      </c>
      <c r="K91" s="409">
        <v>206.95787647523412</v>
      </c>
      <c r="L91" s="410">
        <v>110.25846369974465</v>
      </c>
      <c r="M91" s="410">
        <v>127.95657300636091</v>
      </c>
      <c r="N91" s="411">
        <v>109.19653281100476</v>
      </c>
      <c r="O91" s="410">
        <v>548.84466152043797</v>
      </c>
      <c r="P91" s="412">
        <v>109.94533255411291</v>
      </c>
      <c r="Q91" s="413">
        <v>110.98171013205342</v>
      </c>
      <c r="R91" s="414">
        <v>32</v>
      </c>
      <c r="S91" s="415">
        <v>113.36779572031251</v>
      </c>
      <c r="T91" s="414">
        <v>33</v>
      </c>
      <c r="U91" s="415">
        <v>108.59562454379433</v>
      </c>
      <c r="V91" s="414">
        <v>47</v>
      </c>
    </row>
    <row r="92" spans="1:22" ht="15" customHeight="1">
      <c r="A92" s="400" t="s">
        <v>210</v>
      </c>
      <c r="B92" s="401" t="s">
        <v>211</v>
      </c>
      <c r="C92" s="401" t="s">
        <v>633</v>
      </c>
      <c r="D92" s="402">
        <v>1546</v>
      </c>
      <c r="E92" s="403">
        <v>8.6300000000000008</v>
      </c>
      <c r="F92" s="404">
        <v>24259.795543905635</v>
      </c>
      <c r="G92" s="405">
        <v>22.40507919089363</v>
      </c>
      <c r="H92" s="406">
        <v>3.0401034928848643</v>
      </c>
      <c r="I92" s="407">
        <v>1.94</v>
      </c>
      <c r="J92" s="408">
        <v>100</v>
      </c>
      <c r="K92" s="409">
        <v>120.145881939852</v>
      </c>
      <c r="L92" s="410">
        <v>95.648695453081885</v>
      </c>
      <c r="M92" s="410">
        <v>155.27684223819156</v>
      </c>
      <c r="N92" s="411">
        <v>95.613192466808897</v>
      </c>
      <c r="O92" s="410">
        <v>560.16104629405527</v>
      </c>
      <c r="P92" s="412">
        <v>120.67170646183123</v>
      </c>
      <c r="Q92" s="413">
        <v>110.14413067411596</v>
      </c>
      <c r="R92" s="414">
        <v>34</v>
      </c>
      <c r="S92" s="415">
        <v>106.53263912081661</v>
      </c>
      <c r="T92" s="414">
        <v>66</v>
      </c>
      <c r="U92" s="415">
        <v>113.7556222274153</v>
      </c>
      <c r="V92" s="414">
        <v>26</v>
      </c>
    </row>
    <row r="93" spans="1:22" ht="15" customHeight="1">
      <c r="A93" s="400" t="s">
        <v>212</v>
      </c>
      <c r="B93" s="401" t="s">
        <v>213</v>
      </c>
      <c r="C93" s="401" t="s">
        <v>639</v>
      </c>
      <c r="D93" s="402">
        <v>1446</v>
      </c>
      <c r="E93" s="403">
        <v>7.21</v>
      </c>
      <c r="F93" s="404">
        <v>21773.249619482496</v>
      </c>
      <c r="G93" s="416">
        <v>33.674348699145931</v>
      </c>
      <c r="H93" s="406">
        <v>3.7344398340248963</v>
      </c>
      <c r="I93" s="407">
        <v>9.51</v>
      </c>
      <c r="J93" s="408">
        <v>55.172413793103445</v>
      </c>
      <c r="K93" s="409">
        <v>143.80845508195881</v>
      </c>
      <c r="L93" s="410">
        <v>85.845031880368964</v>
      </c>
      <c r="M93" s="410">
        <v>103.31276123379975</v>
      </c>
      <c r="N93" s="411">
        <v>77.836037880662957</v>
      </c>
      <c r="O93" s="410">
        <v>114.27049735125838</v>
      </c>
      <c r="P93" s="412">
        <v>66.577493220320676</v>
      </c>
      <c r="Q93" s="413">
        <v>81.715345407751528</v>
      </c>
      <c r="R93" s="414">
        <v>310</v>
      </c>
      <c r="S93" s="415">
        <v>92.488282581262027</v>
      </c>
      <c r="T93" s="414">
        <v>226</v>
      </c>
      <c r="U93" s="415">
        <v>70.942408234241057</v>
      </c>
      <c r="V93" s="414">
        <v>310</v>
      </c>
    </row>
    <row r="94" spans="1:22" ht="15" customHeight="1">
      <c r="A94" s="400" t="s">
        <v>214</v>
      </c>
      <c r="B94" s="401" t="s">
        <v>610</v>
      </c>
      <c r="C94" s="401" t="s">
        <v>636</v>
      </c>
      <c r="D94" s="402">
        <v>20322</v>
      </c>
      <c r="E94" s="403">
        <v>10.65</v>
      </c>
      <c r="F94" s="404">
        <v>24217.380711728783</v>
      </c>
      <c r="G94" s="416">
        <v>33.731723273450605</v>
      </c>
      <c r="H94" s="406">
        <v>2.140537348686153</v>
      </c>
      <c r="I94" s="407">
        <v>9.3800000000000008</v>
      </c>
      <c r="J94" s="408">
        <v>85.897435897435898</v>
      </c>
      <c r="K94" s="409">
        <v>97.357648933419995</v>
      </c>
      <c r="L94" s="410">
        <v>95.481467194367369</v>
      </c>
      <c r="M94" s="410">
        <v>103.13703568168438</v>
      </c>
      <c r="N94" s="411">
        <v>135.79487438639285</v>
      </c>
      <c r="O94" s="410">
        <v>115.85420360452741</v>
      </c>
      <c r="P94" s="412">
        <v>103.65390170439349</v>
      </c>
      <c r="Q94" s="413">
        <v>97.953609998051689</v>
      </c>
      <c r="R94" s="414">
        <v>158</v>
      </c>
      <c r="S94" s="415">
        <v>91.506750293608476</v>
      </c>
      <c r="T94" s="414">
        <v>244</v>
      </c>
      <c r="U94" s="415">
        <v>104.40046970249489</v>
      </c>
      <c r="V94" s="414">
        <v>83</v>
      </c>
    </row>
    <row r="95" spans="1:22" ht="15" customHeight="1">
      <c r="A95" s="400" t="s">
        <v>219</v>
      </c>
      <c r="B95" s="401" t="s">
        <v>220</v>
      </c>
      <c r="C95" s="401" t="s">
        <v>633</v>
      </c>
      <c r="D95" s="402">
        <v>179</v>
      </c>
      <c r="E95" s="403">
        <v>10</v>
      </c>
      <c r="F95" s="404">
        <v>20310.684782608696</v>
      </c>
      <c r="G95" s="405">
        <v>26.761413814147222</v>
      </c>
      <c r="H95" s="406">
        <v>2.2346368715083798</v>
      </c>
      <c r="I95" s="407">
        <v>4.2300000000000004</v>
      </c>
      <c r="J95" s="408">
        <v>80.075883455721581</v>
      </c>
      <c r="K95" s="409">
        <v>103.68589611409229</v>
      </c>
      <c r="L95" s="410">
        <v>80.07860163946485</v>
      </c>
      <c r="M95" s="410">
        <v>130.00022984657994</v>
      </c>
      <c r="N95" s="411">
        <v>130.07661517193779</v>
      </c>
      <c r="O95" s="410">
        <v>256.90601177552412</v>
      </c>
      <c r="P95" s="412">
        <v>96.628935030406424</v>
      </c>
      <c r="Q95" s="413">
        <v>96.663479865594411</v>
      </c>
      <c r="R95" s="414">
        <v>187</v>
      </c>
      <c r="S95" s="415">
        <v>93.136416494447033</v>
      </c>
      <c r="T95" s="414">
        <v>218</v>
      </c>
      <c r="U95" s="415">
        <v>100.19054323674179</v>
      </c>
      <c r="V95" s="414">
        <v>141</v>
      </c>
    </row>
    <row r="96" spans="1:22" ht="15" customHeight="1">
      <c r="A96" s="400" t="s">
        <v>215</v>
      </c>
      <c r="B96" s="401" t="s">
        <v>216</v>
      </c>
      <c r="C96" s="401" t="s">
        <v>643</v>
      </c>
      <c r="D96" s="402">
        <v>186</v>
      </c>
      <c r="E96" s="403">
        <v>4.2299999999999995</v>
      </c>
      <c r="F96" s="404">
        <v>34071.048780487807</v>
      </c>
      <c r="G96" s="405">
        <v>22.869573938219069</v>
      </c>
      <c r="H96" s="406">
        <v>4.838709677419355</v>
      </c>
      <c r="I96" s="407">
        <v>3.83</v>
      </c>
      <c r="J96" s="408">
        <v>83.211132118117064</v>
      </c>
      <c r="K96" s="409">
        <v>245.12032178272412</v>
      </c>
      <c r="L96" s="410">
        <v>134.33136164210748</v>
      </c>
      <c r="M96" s="410">
        <v>152.12307654951874</v>
      </c>
      <c r="N96" s="411">
        <v>60.072626746071826</v>
      </c>
      <c r="O96" s="410">
        <v>283.736926843464</v>
      </c>
      <c r="P96" s="412">
        <v>100.41229309314079</v>
      </c>
      <c r="Q96" s="413">
        <v>111.96218171064069</v>
      </c>
      <c r="R96" s="414">
        <v>29</v>
      </c>
      <c r="S96" s="415">
        <v>131.6292564543765</v>
      </c>
      <c r="T96" s="414">
        <v>8</v>
      </c>
      <c r="U96" s="415">
        <v>92.295106966904882</v>
      </c>
      <c r="V96" s="414">
        <v>248</v>
      </c>
    </row>
    <row r="97" spans="1:22" ht="15" customHeight="1">
      <c r="A97" s="400" t="s">
        <v>217</v>
      </c>
      <c r="B97" s="401" t="s">
        <v>611</v>
      </c>
      <c r="C97" s="401" t="s">
        <v>636</v>
      </c>
      <c r="D97" s="402">
        <v>16788</v>
      </c>
      <c r="E97" s="403">
        <v>7.1800000000000006</v>
      </c>
      <c r="F97" s="404">
        <v>28251.250177179307</v>
      </c>
      <c r="G97" s="416">
        <v>32.225290783543024</v>
      </c>
      <c r="H97" s="406">
        <v>3.1451036454610435</v>
      </c>
      <c r="I97" s="407">
        <v>5.63</v>
      </c>
      <c r="J97" s="408">
        <v>84.433962264150935</v>
      </c>
      <c r="K97" s="409">
        <v>144.40932606419537</v>
      </c>
      <c r="L97" s="410">
        <v>111.38573775180369</v>
      </c>
      <c r="M97" s="410">
        <v>107.9583725163854</v>
      </c>
      <c r="N97" s="411">
        <v>92.421119667618569</v>
      </c>
      <c r="O97" s="410">
        <v>193.0217459698876</v>
      </c>
      <c r="P97" s="412">
        <v>101.88790309748957</v>
      </c>
      <c r="Q97" s="413">
        <v>100.13143533835941</v>
      </c>
      <c r="R97" s="414">
        <v>131</v>
      </c>
      <c r="S97" s="415">
        <v>102.91454044469958</v>
      </c>
      <c r="T97" s="414">
        <v>101</v>
      </c>
      <c r="U97" s="415">
        <v>97.348330232019251</v>
      </c>
      <c r="V97" s="414">
        <v>175</v>
      </c>
    </row>
    <row r="98" spans="1:22" ht="15" customHeight="1">
      <c r="A98" s="400" t="s">
        <v>218</v>
      </c>
      <c r="B98" s="401" t="s">
        <v>33</v>
      </c>
      <c r="C98" s="401" t="s">
        <v>632</v>
      </c>
      <c r="D98" s="402">
        <v>46974</v>
      </c>
      <c r="E98" s="403">
        <v>9.09</v>
      </c>
      <c r="F98" s="404">
        <v>27407.094940718616</v>
      </c>
      <c r="G98" s="416">
        <v>40.695052623750549</v>
      </c>
      <c r="H98" s="406">
        <v>2.7823902584408398</v>
      </c>
      <c r="I98" s="407">
        <v>7.91</v>
      </c>
      <c r="J98" s="408">
        <v>79.017013232514174</v>
      </c>
      <c r="K98" s="409">
        <v>114.06589231473299</v>
      </c>
      <c r="L98" s="410">
        <v>108.05750083483446</v>
      </c>
      <c r="M98" s="410">
        <v>85.489260304535435</v>
      </c>
      <c r="N98" s="411">
        <v>104.46916980909165</v>
      </c>
      <c r="O98" s="410">
        <v>137.38463082306791</v>
      </c>
      <c r="P98" s="412">
        <v>95.351178262845849</v>
      </c>
      <c r="Q98" s="413">
        <v>93.814809969655471</v>
      </c>
      <c r="R98" s="414">
        <v>242</v>
      </c>
      <c r="S98" s="415">
        <v>93.309647277006619</v>
      </c>
      <c r="T98" s="414">
        <v>217</v>
      </c>
      <c r="U98" s="415">
        <v>94.319972662304352</v>
      </c>
      <c r="V98" s="414">
        <v>226</v>
      </c>
    </row>
    <row r="99" spans="1:22" ht="15" customHeight="1">
      <c r="A99" s="421" t="s">
        <v>221</v>
      </c>
      <c r="B99" s="422" t="s">
        <v>222</v>
      </c>
      <c r="C99" s="422" t="s">
        <v>639</v>
      </c>
      <c r="D99" s="423">
        <v>7814</v>
      </c>
      <c r="E99" s="403">
        <v>10.86</v>
      </c>
      <c r="F99" s="404">
        <v>25813.483053109154</v>
      </c>
      <c r="G99" s="416">
        <v>28.723972116291108</v>
      </c>
      <c r="H99" s="406">
        <v>2.661888917327873</v>
      </c>
      <c r="I99" s="407">
        <v>8.68</v>
      </c>
      <c r="J99" s="408">
        <v>82</v>
      </c>
      <c r="K99" s="409">
        <v>95.475042462331771</v>
      </c>
      <c r="L99" s="410">
        <v>101.77439355008818</v>
      </c>
      <c r="M99" s="410">
        <v>121.11799624277702</v>
      </c>
      <c r="N99" s="411">
        <v>109.19839610587901</v>
      </c>
      <c r="O99" s="410">
        <v>125.19728454037642</v>
      </c>
      <c r="P99" s="412">
        <v>98.950799298701611</v>
      </c>
      <c r="Q99" s="413">
        <v>97.665128616919915</v>
      </c>
      <c r="R99" s="414">
        <v>165</v>
      </c>
      <c r="S99" s="415">
        <v>98.014609972080919</v>
      </c>
      <c r="T99" s="414">
        <v>157</v>
      </c>
      <c r="U99" s="415">
        <v>97.315647261758897</v>
      </c>
      <c r="V99" s="414">
        <v>176</v>
      </c>
    </row>
    <row r="100" spans="1:22" ht="15" customHeight="1">
      <c r="A100" s="424" t="s">
        <v>223</v>
      </c>
      <c r="B100" s="425" t="s">
        <v>224</v>
      </c>
      <c r="C100" s="425" t="s">
        <v>638</v>
      </c>
      <c r="D100" s="423">
        <v>4940</v>
      </c>
      <c r="E100" s="403">
        <v>9.0300000000000011</v>
      </c>
      <c r="F100" s="404">
        <v>20160.86842105263</v>
      </c>
      <c r="G100" s="416">
        <v>25.092987960933034</v>
      </c>
      <c r="H100" s="406">
        <v>5.6275303643724701</v>
      </c>
      <c r="I100" s="407">
        <v>10.48</v>
      </c>
      <c r="J100" s="408">
        <v>68.627450980392155</v>
      </c>
      <c r="K100" s="409">
        <v>114.82380522047872</v>
      </c>
      <c r="L100" s="410">
        <v>79.487923143661746</v>
      </c>
      <c r="M100" s="410">
        <v>138.64390929748882</v>
      </c>
      <c r="N100" s="411">
        <v>51.652142514317966</v>
      </c>
      <c r="O100" s="410">
        <v>103.69393414222016</v>
      </c>
      <c r="P100" s="412">
        <v>82.813916199295932</v>
      </c>
      <c r="Q100" s="413">
        <v>86.870451717916154</v>
      </c>
      <c r="R100" s="414">
        <v>296</v>
      </c>
      <c r="S100" s="415">
        <v>96.104353733568828</v>
      </c>
      <c r="T100" s="414">
        <v>184</v>
      </c>
      <c r="U100" s="415">
        <v>77.63654970226348</v>
      </c>
      <c r="V100" s="414">
        <v>309</v>
      </c>
    </row>
    <row r="101" spans="1:22" ht="15" customHeight="1">
      <c r="A101" s="421" t="s">
        <v>225</v>
      </c>
      <c r="B101" s="422" t="s">
        <v>226</v>
      </c>
      <c r="C101" s="422" t="s">
        <v>638</v>
      </c>
      <c r="D101" s="423">
        <v>28</v>
      </c>
      <c r="E101" s="403">
        <v>21.43</v>
      </c>
      <c r="F101" s="404">
        <v>29544.266666666666</v>
      </c>
      <c r="G101" s="405">
        <v>17.485744307122982</v>
      </c>
      <c r="H101" s="406">
        <v>0</v>
      </c>
      <c r="I101" s="407">
        <v>0</v>
      </c>
      <c r="J101" s="408">
        <v>76.429418719285991</v>
      </c>
      <c r="K101" s="409">
        <v>48.383525951512972</v>
      </c>
      <c r="L101" s="410">
        <v>116.48369252207208</v>
      </c>
      <c r="M101" s="410">
        <v>198.96150176697822</v>
      </c>
      <c r="N101" s="411">
        <v>314</v>
      </c>
      <c r="O101" s="410">
        <v>3506</v>
      </c>
      <c r="P101" s="412">
        <v>92.22868380742068</v>
      </c>
      <c r="Q101" s="413">
        <v>136.87704080605093</v>
      </c>
      <c r="R101" s="414">
        <v>2</v>
      </c>
      <c r="S101" s="415">
        <v>117.95365632876739</v>
      </c>
      <c r="T101" s="414">
        <v>24</v>
      </c>
      <c r="U101" s="415">
        <v>155.8004252833345</v>
      </c>
      <c r="V101" s="414">
        <v>2</v>
      </c>
    </row>
    <row r="102" spans="1:22" ht="15" customHeight="1">
      <c r="A102" s="400" t="s">
        <v>227</v>
      </c>
      <c r="B102" s="401" t="s">
        <v>612</v>
      </c>
      <c r="C102" s="401" t="s">
        <v>639</v>
      </c>
      <c r="D102" s="402">
        <v>2207</v>
      </c>
      <c r="E102" s="403">
        <v>8.17</v>
      </c>
      <c r="F102" s="404">
        <v>23379.407603890362</v>
      </c>
      <c r="G102" s="416">
        <v>30.590781642481279</v>
      </c>
      <c r="H102" s="406">
        <v>2.4467603081105573</v>
      </c>
      <c r="I102" s="407">
        <v>6.03</v>
      </c>
      <c r="J102" s="408">
        <v>93.939393939393938</v>
      </c>
      <c r="K102" s="409">
        <v>126.91052155947649</v>
      </c>
      <c r="L102" s="410">
        <v>92.177604453873471</v>
      </c>
      <c r="M102" s="410">
        <v>113.72674250426218</v>
      </c>
      <c r="N102" s="411">
        <v>118.7995405274019</v>
      </c>
      <c r="O102" s="410">
        <v>180.21765005148711</v>
      </c>
      <c r="P102" s="412">
        <v>113.35826970656873</v>
      </c>
      <c r="Q102" s="413">
        <v>102.29253906467284</v>
      </c>
      <c r="R102" s="414">
        <v>98</v>
      </c>
      <c r="S102" s="415">
        <v>95.724362964702394</v>
      </c>
      <c r="T102" s="414">
        <v>189</v>
      </c>
      <c r="U102" s="415">
        <v>108.8607151646433</v>
      </c>
      <c r="V102" s="414">
        <v>46</v>
      </c>
    </row>
    <row r="103" spans="1:22" ht="15" customHeight="1">
      <c r="A103" s="400" t="s">
        <v>228</v>
      </c>
      <c r="B103" s="401" t="s">
        <v>229</v>
      </c>
      <c r="C103" s="401" t="s">
        <v>641</v>
      </c>
      <c r="D103" s="402">
        <v>80</v>
      </c>
      <c r="E103" s="403">
        <v>12.5</v>
      </c>
      <c r="F103" s="404">
        <v>24421.242424242424</v>
      </c>
      <c r="G103" s="405">
        <v>25.516009542515288</v>
      </c>
      <c r="H103" s="406">
        <v>1.25</v>
      </c>
      <c r="I103" s="407">
        <v>3.53</v>
      </c>
      <c r="J103" s="408">
        <v>79.972463684685195</v>
      </c>
      <c r="K103" s="409">
        <v>82.948716891273833</v>
      </c>
      <c r="L103" s="410">
        <v>96.285229403305664</v>
      </c>
      <c r="M103" s="410">
        <v>136.34537724489465</v>
      </c>
      <c r="N103" s="411">
        <v>232.53920030737481</v>
      </c>
      <c r="O103" s="410">
        <v>307.85054668851768</v>
      </c>
      <c r="P103" s="412">
        <v>96.504136627877898</v>
      </c>
      <c r="Q103" s="413">
        <v>107.38238606772168</v>
      </c>
      <c r="R103" s="414">
        <v>45</v>
      </c>
      <c r="S103" s="415">
        <v>98.576407068006574</v>
      </c>
      <c r="T103" s="414">
        <v>151</v>
      </c>
      <c r="U103" s="415">
        <v>116.18836506743683</v>
      </c>
      <c r="V103" s="414">
        <v>21</v>
      </c>
    </row>
    <row r="104" spans="1:22" ht="15" customHeight="1">
      <c r="A104" s="400" t="s">
        <v>230</v>
      </c>
      <c r="B104" s="401" t="s">
        <v>46</v>
      </c>
      <c r="C104" s="401" t="s">
        <v>636</v>
      </c>
      <c r="D104" s="402">
        <v>61983</v>
      </c>
      <c r="E104" s="403">
        <v>10.84</v>
      </c>
      <c r="F104" s="404">
        <v>25317.932103570824</v>
      </c>
      <c r="G104" s="416">
        <v>33.755402740984849</v>
      </c>
      <c r="H104" s="406">
        <v>3.0169562622009263</v>
      </c>
      <c r="I104" s="407">
        <v>13.32</v>
      </c>
      <c r="J104" s="408">
        <v>83.619344773790942</v>
      </c>
      <c r="K104" s="409">
        <v>95.651195677206914</v>
      </c>
      <c r="L104" s="410">
        <v>99.82059300102361</v>
      </c>
      <c r="M104" s="410">
        <v>103.064684890709</v>
      </c>
      <c r="N104" s="411">
        <v>96.346773079224675</v>
      </c>
      <c r="O104" s="410">
        <v>81.585017253038075</v>
      </c>
      <c r="P104" s="412">
        <v>100.90489027073562</v>
      </c>
      <c r="Q104" s="413">
        <v>94.570473720738036</v>
      </c>
      <c r="R104" s="414">
        <v>229</v>
      </c>
      <c r="S104" s="415">
        <v>92.894501803956089</v>
      </c>
      <c r="T104" s="414">
        <v>220</v>
      </c>
      <c r="U104" s="415">
        <v>96.246445637519969</v>
      </c>
      <c r="V104" s="414">
        <v>195</v>
      </c>
    </row>
    <row r="105" spans="1:22" ht="15" customHeight="1">
      <c r="A105" s="400" t="s">
        <v>231</v>
      </c>
      <c r="B105" s="401" t="s">
        <v>232</v>
      </c>
      <c r="C105" s="401" t="s">
        <v>636</v>
      </c>
      <c r="D105" s="402">
        <v>1610</v>
      </c>
      <c r="E105" s="403">
        <v>12.57</v>
      </c>
      <c r="F105" s="404">
        <v>27391.47074468085</v>
      </c>
      <c r="G105" s="416">
        <v>25.558719194618629</v>
      </c>
      <c r="H105" s="406">
        <v>1.8633540372670807</v>
      </c>
      <c r="I105" s="407">
        <v>4.0999999999999996</v>
      </c>
      <c r="J105" s="408">
        <v>86.206896551724128</v>
      </c>
      <c r="K105" s="409">
        <v>82.486790862444138</v>
      </c>
      <c r="L105" s="410">
        <v>107.995899575013</v>
      </c>
      <c r="M105" s="410">
        <v>136.11753861246214</v>
      </c>
      <c r="N105" s="411">
        <v>155.99504687286395</v>
      </c>
      <c r="O105" s="410">
        <v>265.0518121488945</v>
      </c>
      <c r="P105" s="412">
        <v>104.02733315675106</v>
      </c>
      <c r="Q105" s="413">
        <v>105.91704976459437</v>
      </c>
      <c r="R105" s="414">
        <v>61</v>
      </c>
      <c r="S105" s="415">
        <v>102.70806742049304</v>
      </c>
      <c r="T105" s="414">
        <v>105</v>
      </c>
      <c r="U105" s="415">
        <v>109.1260321086957</v>
      </c>
      <c r="V105" s="414">
        <v>43</v>
      </c>
    </row>
    <row r="106" spans="1:22" ht="15" customHeight="1">
      <c r="A106" s="400" t="s">
        <v>235</v>
      </c>
      <c r="B106" s="401" t="s">
        <v>236</v>
      </c>
      <c r="C106" s="401" t="s">
        <v>638</v>
      </c>
      <c r="D106" s="402">
        <v>918</v>
      </c>
      <c r="E106" s="403">
        <v>12.78</v>
      </c>
      <c r="F106" s="404">
        <v>19507.139949109416</v>
      </c>
      <c r="G106" s="405">
        <v>25.387627365774335</v>
      </c>
      <c r="H106" s="406">
        <v>5.5555555555555554</v>
      </c>
      <c r="I106" s="407">
        <v>5.27</v>
      </c>
      <c r="J106" s="408">
        <v>91.666666666666657</v>
      </c>
      <c r="K106" s="409">
        <v>81.131374111183334</v>
      </c>
      <c r="L106" s="410">
        <v>76.910478687926712</v>
      </c>
      <c r="M106" s="410">
        <v>137.03485941142682</v>
      </c>
      <c r="N106" s="411">
        <v>52.321320069159334</v>
      </c>
      <c r="O106" s="410">
        <v>206.2072921841494</v>
      </c>
      <c r="P106" s="412">
        <v>110.61573092334528</v>
      </c>
      <c r="Q106" s="413">
        <v>94.3665144873288</v>
      </c>
      <c r="R106" s="414">
        <v>235</v>
      </c>
      <c r="S106" s="415">
        <v>91.571803574649792</v>
      </c>
      <c r="T106" s="414">
        <v>242</v>
      </c>
      <c r="U106" s="415">
        <v>97.161225400007822</v>
      </c>
      <c r="V106" s="414">
        <v>180</v>
      </c>
    </row>
    <row r="107" spans="1:22" ht="15" customHeight="1">
      <c r="A107" s="400" t="s">
        <v>237</v>
      </c>
      <c r="B107" s="401" t="s">
        <v>238</v>
      </c>
      <c r="C107" s="401" t="s">
        <v>635</v>
      </c>
      <c r="D107" s="402">
        <v>2702</v>
      </c>
      <c r="E107" s="403">
        <v>4.03</v>
      </c>
      <c r="F107" s="404">
        <v>31990.311394196746</v>
      </c>
      <c r="G107" s="416">
        <v>28.977523493821444</v>
      </c>
      <c r="H107" s="406">
        <v>2.3686158401184305</v>
      </c>
      <c r="I107" s="407">
        <v>2.0699999999999998</v>
      </c>
      <c r="J107" s="408">
        <v>93.61702127659575</v>
      </c>
      <c r="K107" s="409">
        <v>257.2851020200801</v>
      </c>
      <c r="L107" s="410">
        <v>126.12767269431698</v>
      </c>
      <c r="M107" s="410">
        <v>120.05822193881976</v>
      </c>
      <c r="N107" s="411">
        <v>122.71892953721228</v>
      </c>
      <c r="O107" s="410">
        <v>524.98185014998421</v>
      </c>
      <c r="P107" s="412">
        <v>112.96925711320371</v>
      </c>
      <c r="Q107" s="413">
        <v>117.19554926744385</v>
      </c>
      <c r="R107" s="414">
        <v>14</v>
      </c>
      <c r="S107" s="415">
        <v>121.95279495643122</v>
      </c>
      <c r="T107" s="414">
        <v>17</v>
      </c>
      <c r="U107" s="415">
        <v>112.43830357845651</v>
      </c>
      <c r="V107" s="414">
        <v>30</v>
      </c>
    </row>
    <row r="108" spans="1:22" ht="15" customHeight="1">
      <c r="A108" s="400" t="s">
        <v>239</v>
      </c>
      <c r="B108" s="401" t="s">
        <v>56</v>
      </c>
      <c r="C108" s="401" t="s">
        <v>640</v>
      </c>
      <c r="D108" s="402">
        <v>265444</v>
      </c>
      <c r="E108" s="403">
        <v>9.58</v>
      </c>
      <c r="F108" s="404">
        <v>21259.121965885275</v>
      </c>
      <c r="G108" s="416">
        <v>41.279973283923468</v>
      </c>
      <c r="H108" s="406">
        <v>3.3886620153403353</v>
      </c>
      <c r="I108" s="407">
        <v>20.66</v>
      </c>
      <c r="J108" s="408">
        <v>82.640290674202674</v>
      </c>
      <c r="K108" s="409">
        <v>108.23162433621324</v>
      </c>
      <c r="L108" s="410">
        <v>83.817989266842829</v>
      </c>
      <c r="M108" s="410">
        <v>84.27791178376259</v>
      </c>
      <c r="N108" s="411">
        <v>85.77839839687438</v>
      </c>
      <c r="O108" s="410">
        <v>52.59982719314943</v>
      </c>
      <c r="P108" s="412">
        <v>99.723448981577945</v>
      </c>
      <c r="Q108" s="413">
        <v>88.639422162364909</v>
      </c>
      <c r="R108" s="414">
        <v>289</v>
      </c>
      <c r="S108" s="415">
        <v>83.698415946903907</v>
      </c>
      <c r="T108" s="414">
        <v>296</v>
      </c>
      <c r="U108" s="415">
        <v>93.580428377825911</v>
      </c>
      <c r="V108" s="414">
        <v>234</v>
      </c>
    </row>
    <row r="109" spans="1:22" ht="15" customHeight="1">
      <c r="A109" s="421" t="s">
        <v>341</v>
      </c>
      <c r="B109" s="420" t="s">
        <v>619</v>
      </c>
      <c r="C109" s="420" t="s">
        <v>637</v>
      </c>
      <c r="D109" s="402">
        <v>3127</v>
      </c>
      <c r="E109" s="403">
        <v>13.36</v>
      </c>
      <c r="F109" s="404">
        <v>23917.154477101845</v>
      </c>
      <c r="G109" s="416">
        <v>29.448592276583881</v>
      </c>
      <c r="H109" s="406">
        <v>1.7588743204349215</v>
      </c>
      <c r="I109" s="407">
        <v>7.83</v>
      </c>
      <c r="J109" s="408">
        <v>51.063829787234042</v>
      </c>
      <c r="K109" s="409">
        <v>77.609203678212793</v>
      </c>
      <c r="L109" s="410">
        <v>94.297770174708376</v>
      </c>
      <c r="M109" s="410">
        <v>118.13773351824719</v>
      </c>
      <c r="N109" s="411">
        <v>165.26138167299115</v>
      </c>
      <c r="O109" s="410">
        <v>138.78830521206478</v>
      </c>
      <c r="P109" s="412">
        <v>61.619594789020205</v>
      </c>
      <c r="Q109" s="413">
        <v>87.037267182017629</v>
      </c>
      <c r="R109" s="414">
        <v>295</v>
      </c>
      <c r="S109" s="415">
        <v>92.881366393209746</v>
      </c>
      <c r="T109" s="414">
        <v>221</v>
      </c>
      <c r="U109" s="415">
        <v>81.193167970825513</v>
      </c>
      <c r="V109" s="414">
        <v>304</v>
      </c>
    </row>
    <row r="110" spans="1:22" ht="15" customHeight="1">
      <c r="A110" s="400" t="s">
        <v>240</v>
      </c>
      <c r="B110" s="401" t="s">
        <v>34</v>
      </c>
      <c r="C110" s="401" t="s">
        <v>637</v>
      </c>
      <c r="D110" s="402">
        <v>40767</v>
      </c>
      <c r="E110" s="403">
        <v>11.4</v>
      </c>
      <c r="F110" s="404">
        <v>24871.05697840207</v>
      </c>
      <c r="G110" s="416">
        <v>25.361693572402267</v>
      </c>
      <c r="H110" s="406">
        <v>3.7383177570093453</v>
      </c>
      <c r="I110" s="407">
        <v>11.86</v>
      </c>
      <c r="J110" s="408">
        <v>83.78947368421052</v>
      </c>
      <c r="K110" s="409">
        <v>90.952540450958153</v>
      </c>
      <c r="L110" s="410">
        <v>98.058705821246377</v>
      </c>
      <c r="M110" s="410">
        <v>137.17498545303368</v>
      </c>
      <c r="N110" s="411">
        <v>77.755295102778462</v>
      </c>
      <c r="O110" s="410">
        <v>91.628366763108545</v>
      </c>
      <c r="P110" s="412">
        <v>101.11018773012384</v>
      </c>
      <c r="Q110" s="413">
        <v>96.91435005949846</v>
      </c>
      <c r="R110" s="414">
        <v>182</v>
      </c>
      <c r="S110" s="415">
        <v>100.18252377792255</v>
      </c>
      <c r="T110" s="414">
        <v>135</v>
      </c>
      <c r="U110" s="415">
        <v>93.646176341074394</v>
      </c>
      <c r="V110" s="414">
        <v>232</v>
      </c>
    </row>
    <row r="111" spans="1:22" ht="15" customHeight="1">
      <c r="A111" s="400" t="s">
        <v>241</v>
      </c>
      <c r="B111" s="401" t="s">
        <v>242</v>
      </c>
      <c r="C111" s="401" t="s">
        <v>637</v>
      </c>
      <c r="D111" s="402">
        <v>806</v>
      </c>
      <c r="E111" s="403">
        <v>7.6899999999999995</v>
      </c>
      <c r="F111" s="404">
        <v>26153.358353510896</v>
      </c>
      <c r="G111" s="405">
        <v>27.316896047220823</v>
      </c>
      <c r="H111" s="406">
        <v>2.7295285359801489</v>
      </c>
      <c r="I111" s="407">
        <v>2.06</v>
      </c>
      <c r="J111" s="408">
        <v>72.790409407257286</v>
      </c>
      <c r="K111" s="409">
        <v>134.8321145826948</v>
      </c>
      <c r="L111" s="410">
        <v>103.11441428692071</v>
      </c>
      <c r="M111" s="410">
        <v>127.35670776228346</v>
      </c>
      <c r="N111" s="411">
        <v>106.49238377712733</v>
      </c>
      <c r="O111" s="410">
        <v>527.53030573323656</v>
      </c>
      <c r="P111" s="412">
        <v>87.837429172290697</v>
      </c>
      <c r="Q111" s="413">
        <v>98.539963182891384</v>
      </c>
      <c r="R111" s="414">
        <v>150</v>
      </c>
      <c r="S111" s="415">
        <v>103.77537122379874</v>
      </c>
      <c r="T111" s="414">
        <v>88</v>
      </c>
      <c r="U111" s="415">
        <v>93.304555141984068</v>
      </c>
      <c r="V111" s="414">
        <v>237</v>
      </c>
    </row>
    <row r="112" spans="1:22" ht="15" customHeight="1">
      <c r="A112" s="417" t="s">
        <v>243</v>
      </c>
      <c r="B112" s="426" t="s">
        <v>613</v>
      </c>
      <c r="C112" s="426" t="s">
        <v>637</v>
      </c>
      <c r="D112" s="402">
        <v>942</v>
      </c>
      <c r="E112" s="403">
        <v>11.08</v>
      </c>
      <c r="F112" s="404">
        <v>24255.411311053984</v>
      </c>
      <c r="G112" s="405">
        <v>22.999678690768217</v>
      </c>
      <c r="H112" s="406">
        <v>4.2462845010615711</v>
      </c>
      <c r="I112" s="407">
        <v>11.23</v>
      </c>
      <c r="J112" s="408">
        <v>72.790409407257286</v>
      </c>
      <c r="K112" s="409">
        <v>93.579328622826978</v>
      </c>
      <c r="L112" s="410">
        <v>95.631409810584842</v>
      </c>
      <c r="M112" s="410">
        <v>151.26254560482192</v>
      </c>
      <c r="N112" s="411">
        <v>68.453727090483468</v>
      </c>
      <c r="O112" s="410">
        <v>96.768693660771788</v>
      </c>
      <c r="P112" s="412">
        <v>87.837429172290697</v>
      </c>
      <c r="Q112" s="413">
        <v>93.239165790912494</v>
      </c>
      <c r="R112" s="414">
        <v>255</v>
      </c>
      <c r="S112" s="415">
        <v>103.01297585748551</v>
      </c>
      <c r="T112" s="414">
        <v>98</v>
      </c>
      <c r="U112" s="415">
        <v>83.465355724339474</v>
      </c>
      <c r="V112" s="414">
        <v>300</v>
      </c>
    </row>
    <row r="113" spans="1:22" ht="15" customHeight="1">
      <c r="A113" s="421" t="s">
        <v>244</v>
      </c>
      <c r="B113" s="420" t="s">
        <v>614</v>
      </c>
      <c r="C113" s="420" t="s">
        <v>636</v>
      </c>
      <c r="D113" s="402">
        <v>13155</v>
      </c>
      <c r="E113" s="403">
        <v>12.07</v>
      </c>
      <c r="F113" s="404">
        <v>20968.859224153064</v>
      </c>
      <c r="G113" s="416">
        <v>38.207678348500522</v>
      </c>
      <c r="H113" s="406">
        <v>2.7518053971873813</v>
      </c>
      <c r="I113" s="407">
        <v>11</v>
      </c>
      <c r="J113" s="408">
        <v>77.999999999999986</v>
      </c>
      <c r="K113" s="409">
        <v>85.903807882429405</v>
      </c>
      <c r="L113" s="410">
        <v>82.673575146160132</v>
      </c>
      <c r="M113" s="410">
        <v>91.054732902793958</v>
      </c>
      <c r="N113" s="411">
        <v>105.6302893661435</v>
      </c>
      <c r="O113" s="410">
        <v>98.792039073678836</v>
      </c>
      <c r="P113" s="412">
        <v>94.123931040228342</v>
      </c>
      <c r="Q113" s="413">
        <v>88.071344522147172</v>
      </c>
      <c r="R113" s="414">
        <v>291</v>
      </c>
      <c r="S113" s="415">
        <v>82.823350158718597</v>
      </c>
      <c r="T113" s="414">
        <v>300</v>
      </c>
      <c r="U113" s="415">
        <v>93.319338885575746</v>
      </c>
      <c r="V113" s="414">
        <v>236</v>
      </c>
    </row>
    <row r="114" spans="1:22" ht="15" customHeight="1">
      <c r="A114" s="400" t="s">
        <v>247</v>
      </c>
      <c r="B114" s="401" t="s">
        <v>248</v>
      </c>
      <c r="C114" s="401" t="s">
        <v>636</v>
      </c>
      <c r="D114" s="402">
        <v>15801</v>
      </c>
      <c r="E114" s="403">
        <v>10.02</v>
      </c>
      <c r="F114" s="404">
        <v>24770.176826196475</v>
      </c>
      <c r="G114" s="416">
        <v>42.862739919400603</v>
      </c>
      <c r="H114" s="406">
        <v>2.0694892728308334</v>
      </c>
      <c r="I114" s="407">
        <v>2.2400000000000002</v>
      </c>
      <c r="J114" s="408">
        <v>80.476190476190482</v>
      </c>
      <c r="K114" s="409">
        <v>103.47893823761706</v>
      </c>
      <c r="L114" s="410">
        <v>97.66096731029684</v>
      </c>
      <c r="M114" s="410">
        <v>81.165831988353887</v>
      </c>
      <c r="N114" s="411">
        <v>140.45687706639256</v>
      </c>
      <c r="O114" s="410">
        <v>485.13947759395853</v>
      </c>
      <c r="P114" s="412">
        <v>97.111992343092751</v>
      </c>
      <c r="Q114" s="413">
        <v>95.860252530833534</v>
      </c>
      <c r="R114" s="414">
        <v>200</v>
      </c>
      <c r="S114" s="415">
        <v>87.484351153947557</v>
      </c>
      <c r="T114" s="414">
        <v>280</v>
      </c>
      <c r="U114" s="415">
        <v>104.23615390771954</v>
      </c>
      <c r="V114" s="414">
        <v>84</v>
      </c>
    </row>
    <row r="115" spans="1:22" ht="15" customHeight="1">
      <c r="A115" s="424" t="s">
        <v>249</v>
      </c>
      <c r="B115" s="425" t="s">
        <v>250</v>
      </c>
      <c r="C115" s="425" t="s">
        <v>636</v>
      </c>
      <c r="D115" s="423">
        <v>6760</v>
      </c>
      <c r="E115" s="403">
        <v>7.8</v>
      </c>
      <c r="F115" s="404">
        <v>26680.662204500142</v>
      </c>
      <c r="G115" s="416">
        <v>41.380285845574384</v>
      </c>
      <c r="H115" s="406">
        <v>2.4852071005917158</v>
      </c>
      <c r="I115" s="407">
        <v>2.5499999999999998</v>
      </c>
      <c r="J115" s="408">
        <v>85.416666666666657</v>
      </c>
      <c r="K115" s="409">
        <v>132.93063604370806</v>
      </c>
      <c r="L115" s="410">
        <v>105.19340647641499</v>
      </c>
      <c r="M115" s="410">
        <v>84.073608380611418</v>
      </c>
      <c r="N115" s="411">
        <v>116.96168110698318</v>
      </c>
      <c r="O115" s="410">
        <v>426.16173718057541</v>
      </c>
      <c r="P115" s="412">
        <v>103.07374926948084</v>
      </c>
      <c r="Q115" s="413">
        <v>98.892699166358113</v>
      </c>
      <c r="R115" s="414">
        <v>148</v>
      </c>
      <c r="S115" s="415">
        <v>93.722527416779727</v>
      </c>
      <c r="T115" s="414">
        <v>215</v>
      </c>
      <c r="U115" s="415">
        <v>104.0628709159365</v>
      </c>
      <c r="V115" s="414">
        <v>85</v>
      </c>
    </row>
    <row r="116" spans="1:22" ht="15" customHeight="1">
      <c r="A116" s="400" t="s">
        <v>245</v>
      </c>
      <c r="B116" s="401" t="s">
        <v>246</v>
      </c>
      <c r="C116" s="401" t="s">
        <v>636</v>
      </c>
      <c r="D116" s="402">
        <v>10205</v>
      </c>
      <c r="E116" s="403">
        <v>10.57</v>
      </c>
      <c r="F116" s="404">
        <v>25518.844774903238</v>
      </c>
      <c r="G116" s="416">
        <v>34.871486114930825</v>
      </c>
      <c r="H116" s="406">
        <v>2.9005389514943656</v>
      </c>
      <c r="I116" s="407">
        <v>6.46</v>
      </c>
      <c r="J116" s="408">
        <v>86.36363636363636</v>
      </c>
      <c r="K116" s="409">
        <v>98.09450909564076</v>
      </c>
      <c r="L116" s="410">
        <v>100.61272807397425</v>
      </c>
      <c r="M116" s="410">
        <v>99.766036222040711</v>
      </c>
      <c r="N116" s="411">
        <v>100.21378965949155</v>
      </c>
      <c r="O116" s="410">
        <v>168.22173836075345</v>
      </c>
      <c r="P116" s="412">
        <v>104.21647376249061</v>
      </c>
      <c r="Q116" s="413">
        <v>96.225843381618915</v>
      </c>
      <c r="R116" s="414">
        <v>193</v>
      </c>
      <c r="S116" s="415">
        <v>92.603648910843546</v>
      </c>
      <c r="T116" s="414">
        <v>224</v>
      </c>
      <c r="U116" s="415">
        <v>99.848037852394313</v>
      </c>
      <c r="V116" s="414">
        <v>145</v>
      </c>
    </row>
    <row r="117" spans="1:22" ht="15.75" customHeight="1">
      <c r="A117" s="400" t="s">
        <v>251</v>
      </c>
      <c r="B117" s="401" t="s">
        <v>252</v>
      </c>
      <c r="C117" s="401" t="s">
        <v>635</v>
      </c>
      <c r="D117" s="402">
        <v>279</v>
      </c>
      <c r="E117" s="403">
        <v>4.2299999999999995</v>
      </c>
      <c r="F117" s="404">
        <v>19987</v>
      </c>
      <c r="G117" s="405">
        <v>32.638454157686184</v>
      </c>
      <c r="H117" s="406">
        <v>2.8673835125448028</v>
      </c>
      <c r="I117" s="407">
        <v>3.32</v>
      </c>
      <c r="J117" s="408">
        <v>87.053847433939353</v>
      </c>
      <c r="K117" s="409">
        <v>245.12032178272412</v>
      </c>
      <c r="L117" s="410">
        <v>78.80241498989048</v>
      </c>
      <c r="M117" s="410">
        <v>106.59175002745327</v>
      </c>
      <c r="N117" s="411">
        <v>101.37255763399621</v>
      </c>
      <c r="O117" s="410">
        <v>327.32302102724918</v>
      </c>
      <c r="P117" s="412">
        <v>105.04936323921369</v>
      </c>
      <c r="Q117" s="413">
        <v>101.23088157409622</v>
      </c>
      <c r="R117" s="414">
        <v>116</v>
      </c>
      <c r="S117" s="415">
        <v>100.38949928504178</v>
      </c>
      <c r="T117" s="414">
        <v>134</v>
      </c>
      <c r="U117" s="415">
        <v>102.07226386315068</v>
      </c>
      <c r="V117" s="414">
        <v>113</v>
      </c>
    </row>
    <row r="118" spans="1:22" ht="15" customHeight="1">
      <c r="A118" s="421" t="s">
        <v>253</v>
      </c>
      <c r="B118" s="422" t="s">
        <v>254</v>
      </c>
      <c r="C118" s="422" t="s">
        <v>634</v>
      </c>
      <c r="D118" s="423">
        <v>19093</v>
      </c>
      <c r="E118" s="403">
        <v>12.370000000000001</v>
      </c>
      <c r="F118" s="404">
        <v>20711.603235933351</v>
      </c>
      <c r="G118" s="416">
        <v>33.945661215008464</v>
      </c>
      <c r="H118" s="406">
        <v>3.6086523856910913</v>
      </c>
      <c r="I118" s="407">
        <v>9.85</v>
      </c>
      <c r="J118" s="408">
        <v>84.513274336283189</v>
      </c>
      <c r="K118" s="409">
        <v>83.820449566768218</v>
      </c>
      <c r="L118" s="410">
        <v>81.659296207733945</v>
      </c>
      <c r="M118" s="410">
        <v>102.48702845477069</v>
      </c>
      <c r="N118" s="411">
        <v>80.549182718953318</v>
      </c>
      <c r="O118" s="410">
        <v>110.32613500613881</v>
      </c>
      <c r="P118" s="412">
        <v>101.98361032836181</v>
      </c>
      <c r="Q118" s="413">
        <v>89.945827862062941</v>
      </c>
      <c r="R118" s="414">
        <v>283</v>
      </c>
      <c r="S118" s="415">
        <v>85.064456334393441</v>
      </c>
      <c r="T118" s="414">
        <v>289</v>
      </c>
      <c r="U118" s="415">
        <v>94.827199389732471</v>
      </c>
      <c r="V118" s="414">
        <v>215</v>
      </c>
    </row>
    <row r="119" spans="1:22" ht="15" customHeight="1">
      <c r="A119" s="421" t="s">
        <v>255</v>
      </c>
      <c r="B119" s="422" t="s">
        <v>256</v>
      </c>
      <c r="C119" s="422" t="s">
        <v>635</v>
      </c>
      <c r="D119" s="423">
        <v>272</v>
      </c>
      <c r="E119" s="403">
        <v>3.7900000000000005</v>
      </c>
      <c r="F119" s="404">
        <v>32793.748201438852</v>
      </c>
      <c r="G119" s="405">
        <v>19.892352019128197</v>
      </c>
      <c r="H119" s="406">
        <v>5.1470588235294112</v>
      </c>
      <c r="I119" s="407">
        <v>2.9</v>
      </c>
      <c r="J119" s="408">
        <v>87.053847433939353</v>
      </c>
      <c r="K119" s="409">
        <v>273.57756230631207</v>
      </c>
      <c r="L119" s="410">
        <v>129.29536973251408</v>
      </c>
      <c r="M119" s="410">
        <v>174.89082957677567</v>
      </c>
      <c r="N119" s="411">
        <v>56.473805788933888</v>
      </c>
      <c r="O119" s="410">
        <v>374.72842407257491</v>
      </c>
      <c r="P119" s="412">
        <v>105.04936323921369</v>
      </c>
      <c r="Q119" s="413">
        <v>116.8932430722884</v>
      </c>
      <c r="R119" s="414">
        <v>16</v>
      </c>
      <c r="S119" s="415">
        <v>138.1056149003193</v>
      </c>
      <c r="T119" s="414">
        <v>6</v>
      </c>
      <c r="U119" s="415">
        <v>95.680871244257517</v>
      </c>
      <c r="V119" s="414">
        <v>200</v>
      </c>
    </row>
    <row r="120" spans="1:22" ht="15" customHeight="1">
      <c r="A120" s="400" t="s">
        <v>257</v>
      </c>
      <c r="B120" s="401" t="s">
        <v>53</v>
      </c>
      <c r="C120" s="401" t="s">
        <v>635</v>
      </c>
      <c r="D120" s="402">
        <v>20883</v>
      </c>
      <c r="E120" s="403">
        <v>14.12</v>
      </c>
      <c r="F120" s="404">
        <v>21357.160979392866</v>
      </c>
      <c r="G120" s="416">
        <v>27.421739732589227</v>
      </c>
      <c r="H120" s="406">
        <v>3.0311736819422497</v>
      </c>
      <c r="I120" s="407">
        <v>23.14</v>
      </c>
      <c r="J120" s="408">
        <v>87.555555555555543</v>
      </c>
      <c r="K120" s="409">
        <v>73.431937757855735</v>
      </c>
      <c r="L120" s="410">
        <v>84.204526067144258</v>
      </c>
      <c r="M120" s="410">
        <v>126.86977488609122</v>
      </c>
      <c r="N120" s="411">
        <v>95.894868088840994</v>
      </c>
      <c r="O120" s="410">
        <v>46.962507770547418</v>
      </c>
      <c r="P120" s="412">
        <v>105.65478299102556</v>
      </c>
      <c r="Q120" s="413">
        <v>94.993017346266754</v>
      </c>
      <c r="R120" s="414">
        <v>216</v>
      </c>
      <c r="S120" s="415">
        <v>90.979879018945667</v>
      </c>
      <c r="T120" s="414">
        <v>248</v>
      </c>
      <c r="U120" s="415">
        <v>99.006155673587827</v>
      </c>
      <c r="V120" s="414">
        <v>156</v>
      </c>
    </row>
    <row r="121" spans="1:22" ht="15" customHeight="1">
      <c r="A121" s="400" t="s">
        <v>258</v>
      </c>
      <c r="B121" s="401" t="s">
        <v>42</v>
      </c>
      <c r="C121" s="401" t="s">
        <v>633</v>
      </c>
      <c r="D121" s="402">
        <v>77452</v>
      </c>
      <c r="E121" s="403">
        <v>13</v>
      </c>
      <c r="F121" s="404">
        <v>24448.914106744465</v>
      </c>
      <c r="G121" s="416">
        <v>24.868349825794109</v>
      </c>
      <c r="H121" s="406">
        <v>3.9224293756132829</v>
      </c>
      <c r="I121" s="407">
        <v>18.02</v>
      </c>
      <c r="J121" s="408">
        <v>88.321167883211686</v>
      </c>
      <c r="K121" s="409">
        <v>79.758381626224846</v>
      </c>
      <c r="L121" s="410">
        <v>96.394330089151197</v>
      </c>
      <c r="M121" s="410">
        <v>139.89629272667213</v>
      </c>
      <c r="N121" s="411">
        <v>74.105604600916706</v>
      </c>
      <c r="O121" s="410">
        <v>60.305906204798404</v>
      </c>
      <c r="P121" s="412">
        <v>106.57866045169037</v>
      </c>
      <c r="Q121" s="413">
        <v>97.805408574410507</v>
      </c>
      <c r="R121" s="414">
        <v>163</v>
      </c>
      <c r="S121" s="415">
        <v>99.183738072216627</v>
      </c>
      <c r="T121" s="414">
        <v>144</v>
      </c>
      <c r="U121" s="415">
        <v>96.427079076604386</v>
      </c>
      <c r="V121" s="414">
        <v>191</v>
      </c>
    </row>
    <row r="122" spans="1:22" ht="15" customHeight="1">
      <c r="A122" s="400" t="s">
        <v>476</v>
      </c>
      <c r="B122" s="401" t="s">
        <v>477</v>
      </c>
      <c r="C122" s="401" t="s">
        <v>633</v>
      </c>
      <c r="D122" s="402">
        <v>282</v>
      </c>
      <c r="E122" s="403">
        <v>17.760000000000002</v>
      </c>
      <c r="F122" s="404">
        <v>22184.924999999999</v>
      </c>
      <c r="G122" s="405">
        <v>24.500539907892147</v>
      </c>
      <c r="H122" s="406">
        <v>6.7375886524822697</v>
      </c>
      <c r="I122" s="407">
        <v>2.21</v>
      </c>
      <c r="J122" s="408">
        <v>80.075883455721581</v>
      </c>
      <c r="K122" s="409">
        <v>58.38169826243935</v>
      </c>
      <c r="L122" s="410">
        <v>87.468137607924945</v>
      </c>
      <c r="M122" s="410">
        <v>141.99646048362885</v>
      </c>
      <c r="N122" s="411">
        <v>43.142141109657693</v>
      </c>
      <c r="O122" s="410">
        <v>491.72508136220239</v>
      </c>
      <c r="P122" s="412">
        <v>96.628935030406424</v>
      </c>
      <c r="Q122" s="413">
        <v>91.799302713351807</v>
      </c>
      <c r="R122" s="414">
        <v>273</v>
      </c>
      <c r="S122" s="415">
        <v>94.439508218914895</v>
      </c>
      <c r="T122" s="414">
        <v>210</v>
      </c>
      <c r="U122" s="415">
        <v>89.159097207788705</v>
      </c>
      <c r="V122" s="414">
        <v>270</v>
      </c>
    </row>
    <row r="123" spans="1:22" ht="15" customHeight="1">
      <c r="A123" s="400" t="s">
        <v>259</v>
      </c>
      <c r="B123" s="401" t="s">
        <v>48</v>
      </c>
      <c r="C123" s="401" t="s">
        <v>632</v>
      </c>
      <c r="D123" s="402">
        <v>28684</v>
      </c>
      <c r="E123" s="403">
        <v>11.3</v>
      </c>
      <c r="F123" s="404">
        <v>24116.195036589244</v>
      </c>
      <c r="G123" s="416">
        <v>32.429818013564486</v>
      </c>
      <c r="H123" s="406">
        <v>2.8657091061218796</v>
      </c>
      <c r="I123" s="407">
        <v>17.22</v>
      </c>
      <c r="J123" s="408">
        <v>84.659090909090907</v>
      </c>
      <c r="K123" s="409">
        <v>91.757430189462198</v>
      </c>
      <c r="L123" s="410">
        <v>95.082524103189186</v>
      </c>
      <c r="M123" s="410">
        <v>107.27750446836964</v>
      </c>
      <c r="N123" s="411">
        <v>101.4317886498896</v>
      </c>
      <c r="O123" s="410">
        <v>63.107574321165352</v>
      </c>
      <c r="P123" s="412">
        <v>102.15956967507302</v>
      </c>
      <c r="Q123" s="413">
        <v>94.763044540231803</v>
      </c>
      <c r="R123" s="414">
        <v>224</v>
      </c>
      <c r="S123" s="415">
        <v>91.845866847736417</v>
      </c>
      <c r="T123" s="414">
        <v>237</v>
      </c>
      <c r="U123" s="415">
        <v>97.680222232727189</v>
      </c>
      <c r="V123" s="414">
        <v>172</v>
      </c>
    </row>
    <row r="124" spans="1:22" ht="15" customHeight="1">
      <c r="A124" s="400" t="s">
        <v>260</v>
      </c>
      <c r="B124" s="401" t="s">
        <v>261</v>
      </c>
      <c r="C124" s="401" t="s">
        <v>636</v>
      </c>
      <c r="D124" s="402">
        <v>4859</v>
      </c>
      <c r="E124" s="403">
        <v>10.220000000000001</v>
      </c>
      <c r="F124" s="404">
        <v>24532.101652892561</v>
      </c>
      <c r="G124" s="416">
        <v>28.474851241418779</v>
      </c>
      <c r="H124" s="406">
        <v>3.498662276188516</v>
      </c>
      <c r="I124" s="407">
        <v>5.76</v>
      </c>
      <c r="J124" s="408">
        <v>82.608695652173907</v>
      </c>
      <c r="K124" s="409">
        <v>101.45391009206682</v>
      </c>
      <c r="L124" s="410">
        <v>96.722312254236144</v>
      </c>
      <c r="M124" s="410">
        <v>122.1776337780522</v>
      </c>
      <c r="N124" s="411">
        <v>83.081468698053996</v>
      </c>
      <c r="O124" s="410">
        <v>188.66535239765057</v>
      </c>
      <c r="P124" s="412">
        <v>99.685322729338836</v>
      </c>
      <c r="Q124" s="413">
        <v>95.720461223188408</v>
      </c>
      <c r="R124" s="414">
        <v>205</v>
      </c>
      <c r="S124" s="415">
        <v>97.018131252356554</v>
      </c>
      <c r="T124" s="414">
        <v>167</v>
      </c>
      <c r="U124" s="415">
        <v>94.422791194020306</v>
      </c>
      <c r="V124" s="414">
        <v>224</v>
      </c>
    </row>
    <row r="125" spans="1:22" ht="15" customHeight="1">
      <c r="A125" s="400" t="s">
        <v>262</v>
      </c>
      <c r="B125" s="401" t="s">
        <v>615</v>
      </c>
      <c r="C125" s="401" t="s">
        <v>635</v>
      </c>
      <c r="D125" s="402">
        <v>733</v>
      </c>
      <c r="E125" s="403">
        <v>6.7299999999999995</v>
      </c>
      <c r="F125" s="404">
        <v>24287.504132231406</v>
      </c>
      <c r="G125" s="405">
        <v>26.859276263960012</v>
      </c>
      <c r="H125" s="406">
        <v>3.547066848567531</v>
      </c>
      <c r="I125" s="407">
        <v>5.97</v>
      </c>
      <c r="J125" s="408">
        <v>75</v>
      </c>
      <c r="K125" s="409">
        <v>154.06522453802719</v>
      </c>
      <c r="L125" s="410">
        <v>95.757941646909458</v>
      </c>
      <c r="M125" s="410">
        <v>129.5265707336543</v>
      </c>
      <c r="N125" s="411">
        <v>81.94770856985852</v>
      </c>
      <c r="O125" s="410">
        <v>182.02888271532115</v>
      </c>
      <c r="P125" s="412">
        <v>90.503779846373419</v>
      </c>
      <c r="Q125" s="413">
        <v>95.785768600723713</v>
      </c>
      <c r="R125" s="414">
        <v>202</v>
      </c>
      <c r="S125" s="415">
        <v>103.4800336563667</v>
      </c>
      <c r="T125" s="414">
        <v>92</v>
      </c>
      <c r="U125" s="415">
        <v>88.091503545080727</v>
      </c>
      <c r="V125" s="414">
        <v>277</v>
      </c>
    </row>
    <row r="126" spans="1:22" ht="15" customHeight="1">
      <c r="A126" s="400" t="s">
        <v>263</v>
      </c>
      <c r="B126" s="401" t="s">
        <v>616</v>
      </c>
      <c r="C126" s="401" t="s">
        <v>635</v>
      </c>
      <c r="D126" s="402">
        <v>3133</v>
      </c>
      <c r="E126" s="403">
        <v>6.9099999999999993</v>
      </c>
      <c r="F126" s="404">
        <v>22806.647525962126</v>
      </c>
      <c r="G126" s="416">
        <v>30.226354723861881</v>
      </c>
      <c r="H126" s="406">
        <v>3.287583785509097</v>
      </c>
      <c r="I126" s="407">
        <v>3.9</v>
      </c>
      <c r="J126" s="408">
        <v>97.368421052631575</v>
      </c>
      <c r="K126" s="409">
        <v>150.05194806670377</v>
      </c>
      <c r="L126" s="410">
        <v>89.919392748737991</v>
      </c>
      <c r="M126" s="410">
        <v>115.09789978452567</v>
      </c>
      <c r="N126" s="411">
        <v>88.415693514927824</v>
      </c>
      <c r="O126" s="410">
        <v>278.64421277191468</v>
      </c>
      <c r="P126" s="412">
        <v>117.49613523915147</v>
      </c>
      <c r="Q126" s="413">
        <v>102.67671551327737</v>
      </c>
      <c r="R126" s="414">
        <v>94</v>
      </c>
      <c r="S126" s="415">
        <v>97.447134399133049</v>
      </c>
      <c r="T126" s="414">
        <v>161</v>
      </c>
      <c r="U126" s="415">
        <v>107.9062966274217</v>
      </c>
      <c r="V126" s="414">
        <v>52</v>
      </c>
    </row>
    <row r="127" spans="1:22" ht="15" customHeight="1">
      <c r="A127" s="400" t="s">
        <v>264</v>
      </c>
      <c r="B127" s="401" t="s">
        <v>20</v>
      </c>
      <c r="C127" s="401" t="s">
        <v>634</v>
      </c>
      <c r="D127" s="402">
        <v>23829</v>
      </c>
      <c r="E127" s="403">
        <v>8.7800000000000011</v>
      </c>
      <c r="F127" s="404">
        <v>30202.311342216446</v>
      </c>
      <c r="G127" s="416">
        <v>36.944840270739284</v>
      </c>
      <c r="H127" s="406">
        <v>3.210373914138235</v>
      </c>
      <c r="I127" s="407">
        <v>6.67</v>
      </c>
      <c r="J127" s="408">
        <v>81.497797356828201</v>
      </c>
      <c r="K127" s="409">
        <v>118.09327575636934</v>
      </c>
      <c r="L127" s="410">
        <v>119.07815440252246</v>
      </c>
      <c r="M127" s="410">
        <v>94.167140021822661</v>
      </c>
      <c r="N127" s="411">
        <v>90.542101374582259</v>
      </c>
      <c r="O127" s="410">
        <v>162.92540177068474</v>
      </c>
      <c r="P127" s="412">
        <v>98.344782799289788</v>
      </c>
      <c r="Q127" s="413">
        <v>97.11593693430558</v>
      </c>
      <c r="R127" s="414">
        <v>178</v>
      </c>
      <c r="S127" s="415">
        <v>99.804956857839798</v>
      </c>
      <c r="T127" s="414">
        <v>140</v>
      </c>
      <c r="U127" s="415">
        <v>94.426917010771376</v>
      </c>
      <c r="V127" s="414">
        <v>223</v>
      </c>
    </row>
    <row r="128" spans="1:22" ht="15" customHeight="1">
      <c r="A128" s="400" t="s">
        <v>265</v>
      </c>
      <c r="B128" s="401" t="s">
        <v>266</v>
      </c>
      <c r="C128" s="401" t="s">
        <v>637</v>
      </c>
      <c r="D128" s="402">
        <v>9744</v>
      </c>
      <c r="E128" s="403">
        <v>12.559999999999999</v>
      </c>
      <c r="F128" s="404">
        <v>23454.119037102475</v>
      </c>
      <c r="G128" s="416">
        <v>33.863118942353111</v>
      </c>
      <c r="H128" s="406">
        <v>2.062807881773399</v>
      </c>
      <c r="I128" s="407">
        <v>5.33</v>
      </c>
      <c r="J128" s="408">
        <v>72.185430463576168</v>
      </c>
      <c r="K128" s="409">
        <v>82.552465058990691</v>
      </c>
      <c r="L128" s="410">
        <v>92.472167988394432</v>
      </c>
      <c r="M128" s="410">
        <v>102.73684337172361</v>
      </c>
      <c r="N128" s="411">
        <v>140.91181391760324</v>
      </c>
      <c r="O128" s="410">
        <v>203.88600934530342</v>
      </c>
      <c r="P128" s="412">
        <v>87.107390757215938</v>
      </c>
      <c r="Q128" s="413">
        <v>91.966240847481814</v>
      </c>
      <c r="R128" s="414">
        <v>270</v>
      </c>
      <c r="S128" s="415">
        <v>88.912230352850131</v>
      </c>
      <c r="T128" s="414">
        <v>267</v>
      </c>
      <c r="U128" s="415">
        <v>95.020251342113511</v>
      </c>
      <c r="V128" s="414">
        <v>210</v>
      </c>
    </row>
    <row r="129" spans="1:22" ht="15" customHeight="1">
      <c r="A129" s="400" t="s">
        <v>267</v>
      </c>
      <c r="B129" s="401" t="s">
        <v>7</v>
      </c>
      <c r="C129" s="401" t="s">
        <v>643</v>
      </c>
      <c r="D129" s="402">
        <v>9752</v>
      </c>
      <c r="E129" s="403">
        <v>4.34</v>
      </c>
      <c r="F129" s="404">
        <v>48405.465775294353</v>
      </c>
      <c r="G129" s="416">
        <v>28.702464804850418</v>
      </c>
      <c r="H129" s="406">
        <v>2.9737489745693191</v>
      </c>
      <c r="I129" s="407">
        <v>1.51</v>
      </c>
      <c r="J129" s="408">
        <v>86.55913978494624</v>
      </c>
      <c r="K129" s="409">
        <v>238.90759473293156</v>
      </c>
      <c r="L129" s="410">
        <v>190.84743092028248</v>
      </c>
      <c r="M129" s="410">
        <v>121.20875229749139</v>
      </c>
      <c r="N129" s="411">
        <v>97.746650060237897</v>
      </c>
      <c r="O129" s="410">
        <v>719.6771058347465</v>
      </c>
      <c r="P129" s="412">
        <v>104.4523910771765</v>
      </c>
      <c r="Q129" s="413">
        <v>124.34105794072826</v>
      </c>
      <c r="R129" s="414">
        <v>8</v>
      </c>
      <c r="S129" s="415">
        <v>143.87216252570548</v>
      </c>
      <c r="T129" s="414">
        <v>3</v>
      </c>
      <c r="U129" s="415">
        <v>104.80995335575109</v>
      </c>
      <c r="V129" s="414">
        <v>78</v>
      </c>
    </row>
    <row r="130" spans="1:22" ht="15" customHeight="1">
      <c r="A130" s="400" t="s">
        <v>268</v>
      </c>
      <c r="B130" s="401" t="s">
        <v>54</v>
      </c>
      <c r="C130" s="401" t="s">
        <v>634</v>
      </c>
      <c r="D130" s="402">
        <v>128956</v>
      </c>
      <c r="E130" s="403">
        <v>12.27</v>
      </c>
      <c r="F130" s="404">
        <v>22618.448252917799</v>
      </c>
      <c r="G130" s="416">
        <v>36.06383811501577</v>
      </c>
      <c r="H130" s="406">
        <v>2.8405037377089859</v>
      </c>
      <c r="I130" s="407">
        <v>15.32</v>
      </c>
      <c r="J130" s="408">
        <v>81.258549931600541</v>
      </c>
      <c r="K130" s="409">
        <v>84.503582815071141</v>
      </c>
      <c r="L130" s="410">
        <v>89.177382581367468</v>
      </c>
      <c r="M130" s="410">
        <v>96.467545571918592</v>
      </c>
      <c r="N130" s="411">
        <v>102.33184928623338</v>
      </c>
      <c r="O130" s="410">
        <v>70.934231710866001</v>
      </c>
      <c r="P130" s="412">
        <v>98.056078848601558</v>
      </c>
      <c r="Q130" s="413">
        <v>90.767435543798712</v>
      </c>
      <c r="R130" s="414">
        <v>280</v>
      </c>
      <c r="S130" s="415">
        <v>86.368672427692545</v>
      </c>
      <c r="T130" s="414">
        <v>284</v>
      </c>
      <c r="U130" s="415">
        <v>95.166198659904907</v>
      </c>
      <c r="V130" s="414">
        <v>207</v>
      </c>
    </row>
    <row r="131" spans="1:22" ht="15" customHeight="1">
      <c r="A131" s="400" t="s">
        <v>269</v>
      </c>
      <c r="B131" s="401" t="s">
        <v>270</v>
      </c>
      <c r="C131" s="401" t="s">
        <v>639</v>
      </c>
      <c r="D131" s="402">
        <v>2517</v>
      </c>
      <c r="E131" s="403">
        <v>16.869999999999997</v>
      </c>
      <c r="F131" s="404">
        <v>22283.008814887366</v>
      </c>
      <c r="G131" s="416">
        <v>24.059179509579128</v>
      </c>
      <c r="H131" s="406">
        <v>3.8140643623361141</v>
      </c>
      <c r="I131" s="407">
        <v>7.03</v>
      </c>
      <c r="J131" s="408">
        <v>76.470588235294116</v>
      </c>
      <c r="K131" s="409">
        <v>61.461704869052937</v>
      </c>
      <c r="L131" s="410">
        <v>87.854851045886917</v>
      </c>
      <c r="M131" s="410">
        <v>144.60135456711745</v>
      </c>
      <c r="N131" s="411">
        <v>76.211089475737296</v>
      </c>
      <c r="O131" s="410">
        <v>154.58213795312477</v>
      </c>
      <c r="P131" s="412">
        <v>92.278363764929765</v>
      </c>
      <c r="Q131" s="413">
        <v>91.825036770161816</v>
      </c>
      <c r="R131" s="414">
        <v>272</v>
      </c>
      <c r="S131" s="415">
        <v>95.511676495943561</v>
      </c>
      <c r="T131" s="414">
        <v>191</v>
      </c>
      <c r="U131" s="415">
        <v>88.138397044380099</v>
      </c>
      <c r="V131" s="414">
        <v>276</v>
      </c>
    </row>
    <row r="132" spans="1:22" ht="15" customHeight="1">
      <c r="A132" s="421" t="s">
        <v>297</v>
      </c>
      <c r="B132" s="422" t="s">
        <v>298</v>
      </c>
      <c r="C132" s="422" t="s">
        <v>641</v>
      </c>
      <c r="D132" s="423">
        <v>6548</v>
      </c>
      <c r="E132" s="403">
        <v>9.5200000000000014</v>
      </c>
      <c r="F132" s="404">
        <v>22533.550573162509</v>
      </c>
      <c r="G132" s="416">
        <v>27.271067065826905</v>
      </c>
      <c r="H132" s="406">
        <v>3.329260843005498</v>
      </c>
      <c r="I132" s="407">
        <v>11.24</v>
      </c>
      <c r="J132" s="408">
        <v>89.473684210526315</v>
      </c>
      <c r="K132" s="409">
        <v>108.91375642236584</v>
      </c>
      <c r="L132" s="410">
        <v>88.842657900737308</v>
      </c>
      <c r="M132" s="410">
        <v>127.57073049107291</v>
      </c>
      <c r="N132" s="411">
        <v>87.308869473204709</v>
      </c>
      <c r="O132" s="410">
        <v>96.682600516945485</v>
      </c>
      <c r="P132" s="412">
        <v>107.96942157111215</v>
      </c>
      <c r="Q132" s="413">
        <v>97.953593271263074</v>
      </c>
      <c r="R132" s="414">
        <v>159</v>
      </c>
      <c r="S132" s="415">
        <v>96.204447135842727</v>
      </c>
      <c r="T132" s="414">
        <v>180</v>
      </c>
      <c r="U132" s="415">
        <v>99.702739406683449</v>
      </c>
      <c r="V132" s="414">
        <v>147</v>
      </c>
    </row>
    <row r="133" spans="1:22" ht="15" customHeight="1">
      <c r="A133" s="400" t="s">
        <v>271</v>
      </c>
      <c r="B133" s="401" t="s">
        <v>13</v>
      </c>
      <c r="C133" s="401" t="s">
        <v>632</v>
      </c>
      <c r="D133" s="402">
        <v>26242</v>
      </c>
      <c r="E133" s="403">
        <v>7.55</v>
      </c>
      <c r="F133" s="404">
        <v>28759.869620065303</v>
      </c>
      <c r="G133" s="416">
        <v>31.72100152097606</v>
      </c>
      <c r="H133" s="406">
        <v>2.7627467418641869</v>
      </c>
      <c r="I133" s="407">
        <v>4.9800000000000004</v>
      </c>
      <c r="J133" s="408">
        <v>89.057750759878417</v>
      </c>
      <c r="K133" s="409">
        <v>137.33231273389708</v>
      </c>
      <c r="L133" s="410">
        <v>113.39106323387851</v>
      </c>
      <c r="M133" s="410">
        <v>109.67465653813095</v>
      </c>
      <c r="N133" s="411">
        <v>105.21196024941604</v>
      </c>
      <c r="O133" s="410">
        <v>218.21534735149942</v>
      </c>
      <c r="P133" s="412">
        <v>107.46750757846976</v>
      </c>
      <c r="Q133" s="413">
        <v>103.31215400882182</v>
      </c>
      <c r="R133" s="414">
        <v>87</v>
      </c>
      <c r="S133" s="415">
        <v>103.38690315956002</v>
      </c>
      <c r="T133" s="414">
        <v>93</v>
      </c>
      <c r="U133" s="415">
        <v>103.23740485808365</v>
      </c>
      <c r="V133" s="414">
        <v>95</v>
      </c>
    </row>
    <row r="134" spans="1:22" ht="15" customHeight="1">
      <c r="A134" s="400" t="s">
        <v>272</v>
      </c>
      <c r="B134" s="401" t="s">
        <v>39</v>
      </c>
      <c r="C134" s="401" t="s">
        <v>636</v>
      </c>
      <c r="D134" s="402">
        <v>51294</v>
      </c>
      <c r="E134" s="403">
        <v>10.92</v>
      </c>
      <c r="F134" s="404">
        <v>23185.559179247644</v>
      </c>
      <c r="G134" s="416">
        <v>34.56325990419834</v>
      </c>
      <c r="H134" s="406">
        <v>2.6240885873591453</v>
      </c>
      <c r="I134" s="407">
        <v>10.9</v>
      </c>
      <c r="J134" s="408">
        <v>86.196319018404907</v>
      </c>
      <c r="K134" s="409">
        <v>94.950454316934341</v>
      </c>
      <c r="L134" s="410">
        <v>91.413321469742201</v>
      </c>
      <c r="M134" s="410">
        <v>100.65572392481393</v>
      </c>
      <c r="N134" s="411">
        <v>110.77141289530539</v>
      </c>
      <c r="O134" s="410">
        <v>99.698388056006166</v>
      </c>
      <c r="P134" s="412">
        <v>104.01456906679317</v>
      </c>
      <c r="Q134" s="413">
        <v>94.938253418075377</v>
      </c>
      <c r="R134" s="414">
        <v>219</v>
      </c>
      <c r="S134" s="415">
        <v>89.198690406064827</v>
      </c>
      <c r="T134" s="414">
        <v>265</v>
      </c>
      <c r="U134" s="415">
        <v>100.67781643008594</v>
      </c>
      <c r="V134" s="414">
        <v>131</v>
      </c>
    </row>
    <row r="135" spans="1:22" ht="15" customHeight="1">
      <c r="A135" s="400" t="s">
        <v>278</v>
      </c>
      <c r="B135" s="401" t="s">
        <v>279</v>
      </c>
      <c r="C135" s="401" t="s">
        <v>641</v>
      </c>
      <c r="D135" s="402">
        <v>742</v>
      </c>
      <c r="E135" s="403">
        <v>10.73</v>
      </c>
      <c r="F135" s="404">
        <v>20005.277070063694</v>
      </c>
      <c r="G135" s="405">
        <v>23.048918462119154</v>
      </c>
      <c r="H135" s="406">
        <v>3.3692722371967654</v>
      </c>
      <c r="I135" s="407">
        <v>1.54</v>
      </c>
      <c r="J135" s="408">
        <v>89.202859670238837</v>
      </c>
      <c r="K135" s="409">
        <v>96.631776434382374</v>
      </c>
      <c r="L135" s="410">
        <v>78.874475692345001</v>
      </c>
      <c r="M135" s="410">
        <v>150.93940102119285</v>
      </c>
      <c r="N135" s="411">
        <v>86.272043314036054</v>
      </c>
      <c r="O135" s="410">
        <v>705.65742195484881</v>
      </c>
      <c r="P135" s="412">
        <v>107.64261297682984</v>
      </c>
      <c r="Q135" s="413">
        <v>101.10920168277842</v>
      </c>
      <c r="R135" s="414">
        <v>120</v>
      </c>
      <c r="S135" s="415">
        <v>97.169190820287483</v>
      </c>
      <c r="T135" s="414">
        <v>165</v>
      </c>
      <c r="U135" s="415">
        <v>105.04921254526938</v>
      </c>
      <c r="V135" s="414">
        <v>76</v>
      </c>
    </row>
    <row r="136" spans="1:22" ht="15" customHeight="1">
      <c r="A136" s="417" t="s">
        <v>276</v>
      </c>
      <c r="B136" s="418" t="s">
        <v>277</v>
      </c>
      <c r="C136" s="418" t="s">
        <v>633</v>
      </c>
      <c r="D136" s="402">
        <v>3166</v>
      </c>
      <c r="E136" s="403">
        <v>11.4</v>
      </c>
      <c r="F136" s="404">
        <v>21581.55547652916</v>
      </c>
      <c r="G136" s="416">
        <v>25.743754266173852</v>
      </c>
      <c r="H136" s="406">
        <v>2.9690461149715732</v>
      </c>
      <c r="I136" s="407">
        <v>12.46</v>
      </c>
      <c r="J136" s="408">
        <v>95.238095238095227</v>
      </c>
      <c r="K136" s="409">
        <v>90.952540450958153</v>
      </c>
      <c r="L136" s="410">
        <v>85.089242547095338</v>
      </c>
      <c r="M136" s="410">
        <v>135.13918408667445</v>
      </c>
      <c r="N136" s="411">
        <v>97.901477150684656</v>
      </c>
      <c r="O136" s="410">
        <v>87.216085859588063</v>
      </c>
      <c r="P136" s="412">
        <v>114.92543472555354</v>
      </c>
      <c r="Q136" s="413">
        <v>100.42091599397416</v>
      </c>
      <c r="R136" s="414">
        <v>128</v>
      </c>
      <c r="S136" s="415">
        <v>94.996479248385228</v>
      </c>
      <c r="T136" s="414">
        <v>201</v>
      </c>
      <c r="U136" s="415">
        <v>105.84535273956313</v>
      </c>
      <c r="V136" s="414">
        <v>69</v>
      </c>
    </row>
    <row r="137" spans="1:22" ht="15" customHeight="1">
      <c r="A137" s="400" t="s">
        <v>273</v>
      </c>
      <c r="B137" s="401" t="s">
        <v>37</v>
      </c>
      <c r="C137" s="401" t="s">
        <v>643</v>
      </c>
      <c r="D137" s="402">
        <v>36666</v>
      </c>
      <c r="E137" s="403">
        <v>12.520000000000001</v>
      </c>
      <c r="F137" s="404">
        <v>23211.730845621427</v>
      </c>
      <c r="G137" s="416">
        <v>34.519757227006387</v>
      </c>
      <c r="H137" s="406">
        <v>2.4136802487317954</v>
      </c>
      <c r="I137" s="407">
        <v>12.35</v>
      </c>
      <c r="J137" s="408">
        <v>85.777777777777786</v>
      </c>
      <c r="K137" s="409">
        <v>82.816210953747827</v>
      </c>
      <c r="L137" s="410">
        <v>91.516508066758448</v>
      </c>
      <c r="M137" s="410">
        <v>100.7825728315611</v>
      </c>
      <c r="N137" s="411">
        <v>120.42771636257351</v>
      </c>
      <c r="O137" s="410">
        <v>87.992909296394117</v>
      </c>
      <c r="P137" s="412">
        <v>103.50950820948192</v>
      </c>
      <c r="Q137" s="413">
        <v>94.907618369356442</v>
      </c>
      <c r="R137" s="414">
        <v>221</v>
      </c>
      <c r="S137" s="415">
        <v>88.11236774060994</v>
      </c>
      <c r="T137" s="414">
        <v>275</v>
      </c>
      <c r="U137" s="415">
        <v>101.70286899810294</v>
      </c>
      <c r="V137" s="414">
        <v>117</v>
      </c>
    </row>
    <row r="138" spans="1:22" ht="15" customHeight="1">
      <c r="A138" s="419" t="s">
        <v>282</v>
      </c>
      <c r="B138" s="420" t="s">
        <v>283</v>
      </c>
      <c r="C138" s="420" t="s">
        <v>638</v>
      </c>
      <c r="D138" s="402">
        <v>136</v>
      </c>
      <c r="E138" s="403">
        <v>4.17</v>
      </c>
      <c r="F138" s="404">
        <v>18072.096774193549</v>
      </c>
      <c r="G138" s="405">
        <v>28.585697560699508</v>
      </c>
      <c r="H138" s="406">
        <v>3.6764705882352944</v>
      </c>
      <c r="I138" s="407">
        <v>0.74</v>
      </c>
      <c r="J138" s="408">
        <v>76.429418719285991</v>
      </c>
      <c r="K138" s="409">
        <v>248.64723288751151</v>
      </c>
      <c r="L138" s="410">
        <v>71.252557649345121</v>
      </c>
      <c r="M138" s="410">
        <v>121.70386744879021</v>
      </c>
      <c r="N138" s="411">
        <v>79.063328104507434</v>
      </c>
      <c r="O138" s="410">
        <v>1468.5303105546855</v>
      </c>
      <c r="P138" s="412">
        <v>92.22868380742068</v>
      </c>
      <c r="Q138" s="413">
        <v>101.29520182619839</v>
      </c>
      <c r="R138" s="414">
        <v>114</v>
      </c>
      <c r="S138" s="415">
        <v>101.70608268527393</v>
      </c>
      <c r="T138" s="414">
        <v>116</v>
      </c>
      <c r="U138" s="415">
        <v>100.88432096712292</v>
      </c>
      <c r="V138" s="414">
        <v>129</v>
      </c>
    </row>
    <row r="139" spans="1:22" ht="15" customHeight="1">
      <c r="A139" s="421" t="s">
        <v>284</v>
      </c>
      <c r="B139" s="422" t="s">
        <v>285</v>
      </c>
      <c r="C139" s="422" t="s">
        <v>635</v>
      </c>
      <c r="D139" s="423">
        <v>1059</v>
      </c>
      <c r="E139" s="403">
        <v>11.33</v>
      </c>
      <c r="F139" s="404">
        <v>20251.406320541762</v>
      </c>
      <c r="G139" s="405">
        <v>22.363330314967147</v>
      </c>
      <c r="H139" s="406">
        <v>4.3437204910292726</v>
      </c>
      <c r="I139" s="407">
        <v>11.35</v>
      </c>
      <c r="J139" s="408">
        <v>83.333333333333343</v>
      </c>
      <c r="K139" s="409">
        <v>91.514471415791959</v>
      </c>
      <c r="L139" s="410">
        <v>79.84488542553774</v>
      </c>
      <c r="M139" s="410">
        <v>155.56672006629481</v>
      </c>
      <c r="N139" s="411">
        <v>66.91821008845379</v>
      </c>
      <c r="O139" s="410">
        <v>95.745588529556585</v>
      </c>
      <c r="P139" s="412">
        <v>100.55975538485937</v>
      </c>
      <c r="Q139" s="413">
        <v>94.918884515434343</v>
      </c>
      <c r="R139" s="414">
        <v>220</v>
      </c>
      <c r="S139" s="415">
        <v>98.168555072869779</v>
      </c>
      <c r="T139" s="414">
        <v>155</v>
      </c>
      <c r="U139" s="415">
        <v>91.669213957998906</v>
      </c>
      <c r="V139" s="414">
        <v>254</v>
      </c>
    </row>
    <row r="140" spans="1:22" ht="15" customHeight="1">
      <c r="A140" s="400" t="s">
        <v>274</v>
      </c>
      <c r="B140" s="401" t="s">
        <v>275</v>
      </c>
      <c r="C140" s="401" t="s">
        <v>634</v>
      </c>
      <c r="D140" s="402">
        <v>12277</v>
      </c>
      <c r="E140" s="403">
        <v>8.76</v>
      </c>
      <c r="F140" s="404">
        <v>28131.104307641526</v>
      </c>
      <c r="G140" s="416">
        <v>40.027267356680071</v>
      </c>
      <c r="H140" s="406">
        <v>2.2725421519915288</v>
      </c>
      <c r="I140" s="407">
        <v>6.39</v>
      </c>
      <c r="J140" s="408">
        <v>85.245901639344254</v>
      </c>
      <c r="K140" s="409">
        <v>118.36289510741129</v>
      </c>
      <c r="L140" s="410">
        <v>110.91204061513299</v>
      </c>
      <c r="M140" s="410">
        <v>86.915499773130946</v>
      </c>
      <c r="N140" s="411">
        <v>127.906978592009</v>
      </c>
      <c r="O140" s="410">
        <v>170.06454300633291</v>
      </c>
      <c r="P140" s="412">
        <v>102.86768419697087</v>
      </c>
      <c r="Q140" s="413">
        <v>99.143364167791106</v>
      </c>
      <c r="R140" s="414">
        <v>143</v>
      </c>
      <c r="S140" s="415">
        <v>95.100073783798564</v>
      </c>
      <c r="T140" s="414">
        <v>198</v>
      </c>
      <c r="U140" s="415">
        <v>103.18665455178363</v>
      </c>
      <c r="V140" s="414">
        <v>97</v>
      </c>
    </row>
    <row r="141" spans="1:22" ht="15" customHeight="1">
      <c r="A141" s="400" t="s">
        <v>286</v>
      </c>
      <c r="B141" s="401" t="s">
        <v>287</v>
      </c>
      <c r="C141" s="401" t="s">
        <v>638</v>
      </c>
      <c r="D141" s="402">
        <v>484</v>
      </c>
      <c r="E141" s="403">
        <v>2.02</v>
      </c>
      <c r="F141" s="404">
        <v>19777.509615384617</v>
      </c>
      <c r="G141" s="405">
        <v>34.774347901972959</v>
      </c>
      <c r="H141" s="406">
        <v>4.1322314049586781</v>
      </c>
      <c r="I141" s="407">
        <v>6.36</v>
      </c>
      <c r="J141" s="408">
        <v>76.429418719285991</v>
      </c>
      <c r="K141" s="409">
        <v>513.29651541629846</v>
      </c>
      <c r="L141" s="410">
        <v>77.976460708364826</v>
      </c>
      <c r="M141" s="410">
        <v>100.04472137524093</v>
      </c>
      <c r="N141" s="411">
        <v>70.34310809298087</v>
      </c>
      <c r="O141" s="410">
        <v>170.86673424692881</v>
      </c>
      <c r="P141" s="412">
        <v>92.22868380742068</v>
      </c>
      <c r="Q141" s="413">
        <v>105.68487353214101</v>
      </c>
      <c r="R141" s="414">
        <v>66</v>
      </c>
      <c r="S141" s="415">
        <v>124.00486387993158</v>
      </c>
      <c r="T141" s="414">
        <v>13</v>
      </c>
      <c r="U141" s="415">
        <v>87.364883184350447</v>
      </c>
      <c r="V141" s="414">
        <v>284</v>
      </c>
    </row>
    <row r="142" spans="1:22" ht="15" customHeight="1">
      <c r="A142" s="424" t="s">
        <v>288</v>
      </c>
      <c r="B142" s="425" t="s">
        <v>289</v>
      </c>
      <c r="C142" s="425" t="s">
        <v>637</v>
      </c>
      <c r="D142" s="423">
        <v>166</v>
      </c>
      <c r="E142" s="403">
        <v>4.6500000000000004</v>
      </c>
      <c r="F142" s="404">
        <v>22489.0625</v>
      </c>
      <c r="G142" s="405">
        <v>27.764713514547683</v>
      </c>
      <c r="H142" s="406">
        <v>4.8192771084337354</v>
      </c>
      <c r="I142" s="407">
        <v>10.130000000000001</v>
      </c>
      <c r="J142" s="408">
        <v>77.612994325708684</v>
      </c>
      <c r="K142" s="409">
        <v>222.9804217507361</v>
      </c>
      <c r="L142" s="410">
        <v>88.667255509010047</v>
      </c>
      <c r="M142" s="410">
        <v>125.30256957399241</v>
      </c>
      <c r="N142" s="411">
        <v>60.314855079725334</v>
      </c>
      <c r="O142" s="410">
        <v>107.27664657556438</v>
      </c>
      <c r="P142" s="412">
        <v>93.65692468895692</v>
      </c>
      <c r="Q142" s="413">
        <v>96.314080679079424</v>
      </c>
      <c r="R142" s="414">
        <v>191</v>
      </c>
      <c r="S142" s="415">
        <v>106.4394058816606</v>
      </c>
      <c r="T142" s="414">
        <v>67</v>
      </c>
      <c r="U142" s="415">
        <v>86.188755476498272</v>
      </c>
      <c r="V142" s="414">
        <v>291</v>
      </c>
    </row>
    <row r="143" spans="1:22" ht="15" customHeight="1">
      <c r="A143" s="421" t="s">
        <v>292</v>
      </c>
      <c r="B143" s="422" t="s">
        <v>293</v>
      </c>
      <c r="C143" s="422" t="s">
        <v>636</v>
      </c>
      <c r="D143" s="423">
        <v>8793</v>
      </c>
      <c r="E143" s="403">
        <v>9.67</v>
      </c>
      <c r="F143" s="404">
        <v>22825.094547964112</v>
      </c>
      <c r="G143" s="416">
        <v>34.74184714896073</v>
      </c>
      <c r="H143" s="406">
        <v>2.786307289889685</v>
      </c>
      <c r="I143" s="407">
        <v>6.44</v>
      </c>
      <c r="J143" s="408">
        <v>88.043478260869563</v>
      </c>
      <c r="K143" s="409">
        <v>107.22429794632089</v>
      </c>
      <c r="L143" s="410">
        <v>89.992123517894356</v>
      </c>
      <c r="M143" s="410">
        <v>100.13831250658328</v>
      </c>
      <c r="N143" s="411">
        <v>104.32230552565034</v>
      </c>
      <c r="O143" s="410">
        <v>168.74416611963775</v>
      </c>
      <c r="P143" s="412">
        <v>106.24356764574271</v>
      </c>
      <c r="Q143" s="413">
        <v>95.775339689534647</v>
      </c>
      <c r="R143" s="414">
        <v>203</v>
      </c>
      <c r="S143" s="415">
        <v>89.726190160615332</v>
      </c>
      <c r="T143" s="414">
        <v>260</v>
      </c>
      <c r="U143" s="415">
        <v>101.82448921845396</v>
      </c>
      <c r="V143" s="414">
        <v>115</v>
      </c>
    </row>
    <row r="144" spans="1:22" ht="15" customHeight="1">
      <c r="A144" s="400" t="s">
        <v>294</v>
      </c>
      <c r="B144" s="401" t="s">
        <v>30</v>
      </c>
      <c r="C144" s="401" t="s">
        <v>636</v>
      </c>
      <c r="D144" s="402">
        <v>16707</v>
      </c>
      <c r="E144" s="403">
        <v>12.17</v>
      </c>
      <c r="F144" s="404">
        <v>22838.187084398978</v>
      </c>
      <c r="G144" s="416">
        <v>34.099742029523469</v>
      </c>
      <c r="H144" s="406">
        <v>2.2026695397138925</v>
      </c>
      <c r="I144" s="407">
        <v>10.3</v>
      </c>
      <c r="J144" s="408">
        <v>83.333333333333343</v>
      </c>
      <c r="K144" s="409">
        <v>85.197942575260711</v>
      </c>
      <c r="L144" s="410">
        <v>90.043743245187628</v>
      </c>
      <c r="M144" s="410">
        <v>102.02393742000974</v>
      </c>
      <c r="N144" s="411">
        <v>131.96441642443313</v>
      </c>
      <c r="O144" s="410">
        <v>105.5060611466473</v>
      </c>
      <c r="P144" s="412">
        <v>100.55975538485937</v>
      </c>
      <c r="Q144" s="413">
        <v>94.88853820407715</v>
      </c>
      <c r="R144" s="414">
        <v>223</v>
      </c>
      <c r="S144" s="415">
        <v>88.111525283487197</v>
      </c>
      <c r="T144" s="414">
        <v>276</v>
      </c>
      <c r="U144" s="415">
        <v>101.66555112466712</v>
      </c>
      <c r="V144" s="414">
        <v>119</v>
      </c>
    </row>
    <row r="145" spans="1:22" ht="15" customHeight="1">
      <c r="A145" s="400" t="s">
        <v>295</v>
      </c>
      <c r="B145" s="401" t="s">
        <v>296</v>
      </c>
      <c r="C145" s="401" t="s">
        <v>636</v>
      </c>
      <c r="D145" s="402">
        <v>370</v>
      </c>
      <c r="E145" s="403">
        <v>8.68</v>
      </c>
      <c r="F145" s="404">
        <v>22426.346153846152</v>
      </c>
      <c r="G145" s="405">
        <v>28.443988711585337</v>
      </c>
      <c r="H145" s="406">
        <v>4.5945945945945947</v>
      </c>
      <c r="I145" s="407">
        <v>2.4900000000000002</v>
      </c>
      <c r="J145" s="408">
        <v>80.874334720518107</v>
      </c>
      <c r="K145" s="409">
        <v>119.45379736646578</v>
      </c>
      <c r="L145" s="410">
        <v>88.419984806239981</v>
      </c>
      <c r="M145" s="410">
        <v>122.31019995594266</v>
      </c>
      <c r="N145" s="411">
        <v>63.264341260094618</v>
      </c>
      <c r="O145" s="410">
        <v>436.43069470299884</v>
      </c>
      <c r="P145" s="412">
        <v>97.592439796902468</v>
      </c>
      <c r="Q145" s="413">
        <v>94.053504121233829</v>
      </c>
      <c r="R145" s="414">
        <v>236</v>
      </c>
      <c r="S145" s="415">
        <v>95.763639378892165</v>
      </c>
      <c r="T145" s="414">
        <v>188</v>
      </c>
      <c r="U145" s="415">
        <v>92.343368863575506</v>
      </c>
      <c r="V145" s="414">
        <v>247</v>
      </c>
    </row>
    <row r="146" spans="1:22" ht="15" customHeight="1">
      <c r="A146" s="400" t="s">
        <v>280</v>
      </c>
      <c r="B146" s="401" t="s">
        <v>281</v>
      </c>
      <c r="C146" s="401" t="s">
        <v>635</v>
      </c>
      <c r="D146" s="402">
        <v>700</v>
      </c>
      <c r="E146" s="403">
        <v>9.51</v>
      </c>
      <c r="F146" s="404">
        <v>30221.474006116208</v>
      </c>
      <c r="G146" s="405">
        <v>21.585472075837618</v>
      </c>
      <c r="H146" s="406">
        <v>2.1428571428571428</v>
      </c>
      <c r="I146" s="407">
        <v>2.44</v>
      </c>
      <c r="J146" s="408">
        <v>100</v>
      </c>
      <c r="K146" s="409">
        <v>109.02828192859337</v>
      </c>
      <c r="L146" s="410">
        <v>119.15370672117663</v>
      </c>
      <c r="M146" s="410">
        <v>161.1727524251321</v>
      </c>
      <c r="N146" s="411">
        <v>135.64786684596865</v>
      </c>
      <c r="O146" s="410">
        <v>445.37394664363416</v>
      </c>
      <c r="P146" s="412">
        <v>120.67170646183123</v>
      </c>
      <c r="Q146" s="413">
        <v>117.0941564119413</v>
      </c>
      <c r="R146" s="414">
        <v>15</v>
      </c>
      <c r="S146" s="415">
        <v>115.41500871660305</v>
      </c>
      <c r="T146" s="414">
        <v>30</v>
      </c>
      <c r="U146" s="415">
        <v>118.77330410727954</v>
      </c>
      <c r="V146" s="414">
        <v>13</v>
      </c>
    </row>
    <row r="147" spans="1:22" ht="15" customHeight="1">
      <c r="A147" s="400" t="s">
        <v>299</v>
      </c>
      <c r="B147" s="401" t="s">
        <v>300</v>
      </c>
      <c r="C147" s="401" t="s">
        <v>633</v>
      </c>
      <c r="D147" s="402">
        <v>232</v>
      </c>
      <c r="E147" s="403">
        <v>5.26</v>
      </c>
      <c r="F147" s="404">
        <v>23317.365384615383</v>
      </c>
      <c r="G147" s="405">
        <v>23.310637001670841</v>
      </c>
      <c r="H147" s="406">
        <v>3.4482758620689653</v>
      </c>
      <c r="I147" s="407">
        <v>0.87</v>
      </c>
      <c r="J147" s="408">
        <v>80.075883455721581</v>
      </c>
      <c r="K147" s="409">
        <v>197.12147550207661</v>
      </c>
      <c r="L147" s="410">
        <v>91.932991620021454</v>
      </c>
      <c r="M147" s="410">
        <v>149.24473949850508</v>
      </c>
      <c r="N147" s="411">
        <v>84.295460111423381</v>
      </c>
      <c r="O147" s="410">
        <v>1249.0947469085831</v>
      </c>
      <c r="P147" s="412">
        <v>96.628935030406424</v>
      </c>
      <c r="Q147" s="413">
        <v>106.78794173875364</v>
      </c>
      <c r="R147" s="414">
        <v>52</v>
      </c>
      <c r="S147" s="415">
        <v>111.03481858582097</v>
      </c>
      <c r="T147" s="414">
        <v>43</v>
      </c>
      <c r="U147" s="415">
        <v>102.5410648916863</v>
      </c>
      <c r="V147" s="414">
        <v>107</v>
      </c>
    </row>
    <row r="148" spans="1:22" ht="15" customHeight="1">
      <c r="A148" s="421" t="s">
        <v>301</v>
      </c>
      <c r="B148" s="422" t="s">
        <v>302</v>
      </c>
      <c r="C148" s="422" t="s">
        <v>633</v>
      </c>
      <c r="D148" s="423">
        <v>6067</v>
      </c>
      <c r="E148" s="403">
        <v>8.0299999999999994</v>
      </c>
      <c r="F148" s="404">
        <v>23002.72254533014</v>
      </c>
      <c r="G148" s="416">
        <v>25.012320717706281</v>
      </c>
      <c r="H148" s="406">
        <v>4.0052744354705787</v>
      </c>
      <c r="I148" s="407">
        <v>5.13</v>
      </c>
      <c r="J148" s="408">
        <v>85.526315789473685</v>
      </c>
      <c r="K148" s="409">
        <v>129.12315829899416</v>
      </c>
      <c r="L148" s="410">
        <v>90.692454491139998</v>
      </c>
      <c r="M148" s="410">
        <v>139.09104981193502</v>
      </c>
      <c r="N148" s="411">
        <v>72.572804951895208</v>
      </c>
      <c r="O148" s="410">
        <v>211.83478163946731</v>
      </c>
      <c r="P148" s="412">
        <v>103.2060647370925</v>
      </c>
      <c r="Q148" s="413">
        <v>98.500756513078244</v>
      </c>
      <c r="R148" s="414">
        <v>151</v>
      </c>
      <c r="S148" s="415">
        <v>101.62352796142636</v>
      </c>
      <c r="T148" s="414">
        <v>119</v>
      </c>
      <c r="U148" s="415">
        <v>95.377985064730126</v>
      </c>
      <c r="V148" s="414">
        <v>205</v>
      </c>
    </row>
    <row r="149" spans="1:22" ht="15" customHeight="1">
      <c r="A149" s="400" t="s">
        <v>303</v>
      </c>
      <c r="B149" s="401" t="s">
        <v>304</v>
      </c>
      <c r="C149" s="401" t="s">
        <v>633</v>
      </c>
      <c r="D149" s="402">
        <v>6018</v>
      </c>
      <c r="E149" s="403">
        <v>10.18</v>
      </c>
      <c r="F149" s="404">
        <v>22038.355056980057</v>
      </c>
      <c r="G149" s="416">
        <v>24.103738300055085</v>
      </c>
      <c r="H149" s="406">
        <v>4.1542040545031567</v>
      </c>
      <c r="I149" s="407">
        <v>8.34</v>
      </c>
      <c r="J149" s="408">
        <v>88.52459016393442</v>
      </c>
      <c r="K149" s="409">
        <v>101.85255021030677</v>
      </c>
      <c r="L149" s="410">
        <v>86.890258712898074</v>
      </c>
      <c r="M149" s="410">
        <v>144.33404078447981</v>
      </c>
      <c r="N149" s="411">
        <v>69.971045372489087</v>
      </c>
      <c r="O149" s="410">
        <v>130.30125057679464</v>
      </c>
      <c r="P149" s="412">
        <v>106.82413358916207</v>
      </c>
      <c r="Q149" s="413">
        <v>97.779686744893411</v>
      </c>
      <c r="R149" s="414">
        <v>164</v>
      </c>
      <c r="S149" s="415">
        <v>98.941270243792857</v>
      </c>
      <c r="T149" s="414">
        <v>147</v>
      </c>
      <c r="U149" s="415">
        <v>96.618103245993964</v>
      </c>
      <c r="V149" s="414">
        <v>189</v>
      </c>
    </row>
    <row r="150" spans="1:22" ht="15" customHeight="1">
      <c r="A150" s="400" t="s">
        <v>305</v>
      </c>
      <c r="B150" s="401" t="s">
        <v>617</v>
      </c>
      <c r="C150" s="401" t="s">
        <v>638</v>
      </c>
      <c r="D150" s="402">
        <v>179</v>
      </c>
      <c r="E150" s="403">
        <v>8.4699999999999989</v>
      </c>
      <c r="F150" s="404">
        <v>19931.139240506331</v>
      </c>
      <c r="G150" s="405">
        <v>25.91941616788716</v>
      </c>
      <c r="H150" s="406">
        <v>4.4692737430167595</v>
      </c>
      <c r="I150" s="407">
        <v>0.56999999999999995</v>
      </c>
      <c r="J150" s="408">
        <v>76.429418719285991</v>
      </c>
      <c r="K150" s="409">
        <v>122.41546176398147</v>
      </c>
      <c r="L150" s="410">
        <v>78.582173695485579</v>
      </c>
      <c r="M150" s="410">
        <v>134.22331445755597</v>
      </c>
      <c r="N150" s="411">
        <v>65.038307585968894</v>
      </c>
      <c r="O150" s="410">
        <v>1906.5130347552058</v>
      </c>
      <c r="P150" s="412">
        <v>92.22868380742068</v>
      </c>
      <c r="Q150" s="413">
        <v>99.13907274813252</v>
      </c>
      <c r="R150" s="414">
        <v>144</v>
      </c>
      <c r="S150" s="415">
        <v>95.414559640236163</v>
      </c>
      <c r="T150" s="414">
        <v>194</v>
      </c>
      <c r="U150" s="415">
        <v>102.86358585602888</v>
      </c>
      <c r="V150" s="414">
        <v>100</v>
      </c>
    </row>
    <row r="151" spans="1:22" ht="15" customHeight="1">
      <c r="A151" s="400" t="s">
        <v>306</v>
      </c>
      <c r="B151" s="401" t="s">
        <v>307</v>
      </c>
      <c r="C151" s="401" t="s">
        <v>637</v>
      </c>
      <c r="D151" s="402">
        <v>3728</v>
      </c>
      <c r="E151" s="403">
        <v>10.870000000000001</v>
      </c>
      <c r="F151" s="404">
        <v>22358.444962143272</v>
      </c>
      <c r="G151" s="416">
        <v>26.348582574986967</v>
      </c>
      <c r="H151" s="406">
        <v>2.2800429184549356</v>
      </c>
      <c r="I151" s="407">
        <v>4.9400000000000004</v>
      </c>
      <c r="J151" s="408">
        <v>64.444444444444443</v>
      </c>
      <c r="K151" s="409">
        <v>95.387208936607436</v>
      </c>
      <c r="L151" s="410">
        <v>88.152271898506044</v>
      </c>
      <c r="M151" s="410">
        <v>132.03708157573632</v>
      </c>
      <c r="N151" s="411">
        <v>127.48619687439607</v>
      </c>
      <c r="O151" s="410">
        <v>219.98227324098525</v>
      </c>
      <c r="P151" s="412">
        <v>77.766210830957903</v>
      </c>
      <c r="Q151" s="413">
        <v>91.34439467205749</v>
      </c>
      <c r="R151" s="414">
        <v>275</v>
      </c>
      <c r="S151" s="415">
        <v>95.763936153818278</v>
      </c>
      <c r="T151" s="414">
        <v>187</v>
      </c>
      <c r="U151" s="415">
        <v>86.92485319029673</v>
      </c>
      <c r="V151" s="414">
        <v>288</v>
      </c>
    </row>
    <row r="152" spans="1:22" ht="15" customHeight="1">
      <c r="A152" s="400" t="s">
        <v>310</v>
      </c>
      <c r="B152" s="401" t="s">
        <v>311</v>
      </c>
      <c r="C152" s="401" t="s">
        <v>639</v>
      </c>
      <c r="D152" s="402">
        <v>3884</v>
      </c>
      <c r="E152" s="403">
        <v>9.8699999999999992</v>
      </c>
      <c r="F152" s="404">
        <v>25533.500274273178</v>
      </c>
      <c r="G152" s="416">
        <v>31.481133443410975</v>
      </c>
      <c r="H152" s="406">
        <v>2.2399588053553039</v>
      </c>
      <c r="I152" s="407">
        <v>5.9</v>
      </c>
      <c r="J152" s="408">
        <v>81.132075471698116</v>
      </c>
      <c r="K152" s="409">
        <v>105.05156647831033</v>
      </c>
      <c r="L152" s="410">
        <v>100.67051006943298</v>
      </c>
      <c r="M152" s="410">
        <v>110.5103141572793</v>
      </c>
      <c r="N152" s="411">
        <v>129.76756522900052</v>
      </c>
      <c r="O152" s="410">
        <v>184.18854742550292</v>
      </c>
      <c r="P152" s="412">
        <v>97.903459959598933</v>
      </c>
      <c r="Q152" s="413">
        <v>98.115071513689955</v>
      </c>
      <c r="R152" s="414">
        <v>157</v>
      </c>
      <c r="S152" s="415">
        <v>95.923592151715368</v>
      </c>
      <c r="T152" s="414">
        <v>186</v>
      </c>
      <c r="U152" s="415">
        <v>100.30655087566457</v>
      </c>
      <c r="V152" s="414">
        <v>137</v>
      </c>
    </row>
    <row r="153" spans="1:22" ht="15" customHeight="1">
      <c r="A153" s="400" t="s">
        <v>312</v>
      </c>
      <c r="B153" s="401" t="s">
        <v>313</v>
      </c>
      <c r="C153" s="401" t="s">
        <v>639</v>
      </c>
      <c r="D153" s="402">
        <v>2016</v>
      </c>
      <c r="E153" s="403">
        <v>10.870000000000001</v>
      </c>
      <c r="F153" s="404">
        <v>25208.910609037328</v>
      </c>
      <c r="G153" s="416">
        <v>29.632775949159772</v>
      </c>
      <c r="H153" s="406">
        <v>1.984126984126984</v>
      </c>
      <c r="I153" s="407">
        <v>3.69</v>
      </c>
      <c r="J153" s="408">
        <v>75</v>
      </c>
      <c r="K153" s="409">
        <v>95.387208936607436</v>
      </c>
      <c r="L153" s="410">
        <v>99.390755754060748</v>
      </c>
      <c r="M153" s="410">
        <v>117.40344383622366</v>
      </c>
      <c r="N153" s="411">
        <v>146.49969619364614</v>
      </c>
      <c r="O153" s="410">
        <v>294.50201349877165</v>
      </c>
      <c r="P153" s="412">
        <v>90.503779846373419</v>
      </c>
      <c r="Q153" s="413">
        <v>97.605423538879975</v>
      </c>
      <c r="R153" s="414">
        <v>167</v>
      </c>
      <c r="S153" s="415">
        <v>96.233271764477834</v>
      </c>
      <c r="T153" s="414">
        <v>179</v>
      </c>
      <c r="U153" s="415">
        <v>98.977575313282145</v>
      </c>
      <c r="V153" s="414">
        <v>157</v>
      </c>
    </row>
    <row r="154" spans="1:22" ht="15" customHeight="1">
      <c r="A154" s="400" t="s">
        <v>314</v>
      </c>
      <c r="B154" s="401" t="s">
        <v>28</v>
      </c>
      <c r="C154" s="401" t="s">
        <v>632</v>
      </c>
      <c r="D154" s="402">
        <v>24272</v>
      </c>
      <c r="E154" s="403">
        <v>10.93</v>
      </c>
      <c r="F154" s="404">
        <v>23846.112470298336</v>
      </c>
      <c r="G154" s="416">
        <v>32.128452490654546</v>
      </c>
      <c r="H154" s="406">
        <v>2.8963414634146343</v>
      </c>
      <c r="I154" s="407">
        <v>8.3699999999999992</v>
      </c>
      <c r="J154" s="408">
        <v>84.952978056426332</v>
      </c>
      <c r="K154" s="409">
        <v>94.863582904018571</v>
      </c>
      <c r="L154" s="410">
        <v>94.017674027120208</v>
      </c>
      <c r="M154" s="410">
        <v>108.28376959240535</v>
      </c>
      <c r="N154" s="411">
        <v>100.35902329055124</v>
      </c>
      <c r="O154" s="410">
        <v>129.8342210048348</v>
      </c>
      <c r="P154" s="412">
        <v>102.51420831083468</v>
      </c>
      <c r="Q154" s="413">
        <v>95.191449749980535</v>
      </c>
      <c r="R154" s="414">
        <v>210</v>
      </c>
      <c r="S154" s="415">
        <v>92.003657906933896</v>
      </c>
      <c r="T154" s="414">
        <v>234</v>
      </c>
      <c r="U154" s="415">
        <v>98.379241593027174</v>
      </c>
      <c r="V154" s="414">
        <v>162</v>
      </c>
    </row>
    <row r="155" spans="1:22" ht="15" customHeight="1">
      <c r="A155" s="421" t="s">
        <v>315</v>
      </c>
      <c r="B155" s="422" t="s">
        <v>316</v>
      </c>
      <c r="C155" s="422" t="s">
        <v>642</v>
      </c>
      <c r="D155" s="423">
        <v>4339</v>
      </c>
      <c r="E155" s="403">
        <v>14.030000000000001</v>
      </c>
      <c r="F155" s="404">
        <v>27907.719337016573</v>
      </c>
      <c r="G155" s="416">
        <v>44.149443773430249</v>
      </c>
      <c r="H155" s="406">
        <v>1.3597603134362757</v>
      </c>
      <c r="I155" s="407">
        <v>6.01</v>
      </c>
      <c r="J155" s="408">
        <v>64</v>
      </c>
      <c r="K155" s="409">
        <v>73.902990815461351</v>
      </c>
      <c r="L155" s="410">
        <v>110.0313043786947</v>
      </c>
      <c r="M155" s="410">
        <v>78.80031206536475</v>
      </c>
      <c r="N155" s="411">
        <v>213.76855723171596</v>
      </c>
      <c r="O155" s="410">
        <v>180.81737600839722</v>
      </c>
      <c r="P155" s="412">
        <v>77.229892135571987</v>
      </c>
      <c r="Q155" s="413">
        <v>93.949097400863948</v>
      </c>
      <c r="R155" s="414">
        <v>241</v>
      </c>
      <c r="S155" s="415">
        <v>88.559115689767921</v>
      </c>
      <c r="T155" s="414">
        <v>271</v>
      </c>
      <c r="U155" s="415">
        <v>99.339079111959975</v>
      </c>
      <c r="V155" s="414">
        <v>151</v>
      </c>
    </row>
    <row r="156" spans="1:22" ht="15" customHeight="1">
      <c r="A156" s="424" t="s">
        <v>317</v>
      </c>
      <c r="B156" s="425" t="s">
        <v>318</v>
      </c>
      <c r="C156" s="425" t="s">
        <v>635</v>
      </c>
      <c r="D156" s="423">
        <v>1206</v>
      </c>
      <c r="E156" s="403">
        <v>6.93</v>
      </c>
      <c r="F156" s="404">
        <v>24810.593591905566</v>
      </c>
      <c r="G156" s="416">
        <v>21.652041415698374</v>
      </c>
      <c r="H156" s="406">
        <v>5.9701492537313428</v>
      </c>
      <c r="I156" s="407">
        <v>3.19</v>
      </c>
      <c r="J156" s="408">
        <v>90.794261024939459</v>
      </c>
      <c r="K156" s="409">
        <v>149.6188977115329</v>
      </c>
      <c r="L156" s="410">
        <v>97.820317825329454</v>
      </c>
      <c r="M156" s="410">
        <v>160.67722576662945</v>
      </c>
      <c r="N156" s="411">
        <v>48.687895064356603</v>
      </c>
      <c r="O156" s="410">
        <v>340.66220370234083</v>
      </c>
      <c r="P156" s="412">
        <v>109.56298414820378</v>
      </c>
      <c r="Q156" s="413">
        <v>104.3098539742644</v>
      </c>
      <c r="R156" s="414">
        <v>80</v>
      </c>
      <c r="S156" s="415">
        <v>111.44753331518358</v>
      </c>
      <c r="T156" s="414">
        <v>41</v>
      </c>
      <c r="U156" s="415">
        <v>97.172174633345222</v>
      </c>
      <c r="V156" s="414">
        <v>179</v>
      </c>
    </row>
    <row r="157" spans="1:22" ht="15" customHeight="1">
      <c r="A157" s="400" t="s">
        <v>308</v>
      </c>
      <c r="B157" s="401" t="s">
        <v>309</v>
      </c>
      <c r="C157" s="401" t="s">
        <v>638</v>
      </c>
      <c r="D157" s="402">
        <v>876</v>
      </c>
      <c r="E157" s="403">
        <v>11.67</v>
      </c>
      <c r="F157" s="404">
        <v>18447.609452736317</v>
      </c>
      <c r="G157" s="405">
        <v>26.050814401251149</v>
      </c>
      <c r="H157" s="406">
        <v>5.2511415525114149</v>
      </c>
      <c r="I157" s="407">
        <v>2.06</v>
      </c>
      <c r="J157" s="408">
        <v>87.5</v>
      </c>
      <c r="K157" s="409">
        <v>88.848240029213613</v>
      </c>
      <c r="L157" s="410">
        <v>72.733085288735353</v>
      </c>
      <c r="M157" s="410">
        <v>133.54630274789</v>
      </c>
      <c r="N157" s="411">
        <v>55.354440073168576</v>
      </c>
      <c r="O157" s="410">
        <v>527.53030573323656</v>
      </c>
      <c r="P157" s="412">
        <v>105.58774315410233</v>
      </c>
      <c r="Q157" s="413">
        <v>93.62198771716362</v>
      </c>
      <c r="R157" s="414">
        <v>246</v>
      </c>
      <c r="S157" s="415">
        <v>89.94050100697342</v>
      </c>
      <c r="T157" s="414">
        <v>258</v>
      </c>
      <c r="U157" s="415">
        <v>97.303474427353819</v>
      </c>
      <c r="V157" s="414">
        <v>177</v>
      </c>
    </row>
    <row r="158" spans="1:22" ht="15" customHeight="1">
      <c r="A158" s="421" t="s">
        <v>319</v>
      </c>
      <c r="B158" s="422" t="s">
        <v>320</v>
      </c>
      <c r="C158" s="422" t="s">
        <v>635</v>
      </c>
      <c r="D158" s="423">
        <v>347</v>
      </c>
      <c r="E158" s="403">
        <v>5.4399999999999995</v>
      </c>
      <c r="F158" s="404">
        <v>23213.253086419754</v>
      </c>
      <c r="G158" s="405">
        <v>28.102256104350548</v>
      </c>
      <c r="H158" s="406">
        <v>3.4582132564841501</v>
      </c>
      <c r="I158" s="407">
        <v>3.83</v>
      </c>
      <c r="J158" s="408">
        <v>87.053847433939353</v>
      </c>
      <c r="K158" s="409">
        <v>190.59907373914027</v>
      </c>
      <c r="L158" s="410">
        <v>91.522509780427541</v>
      </c>
      <c r="M158" s="410">
        <v>123.79753191132549</v>
      </c>
      <c r="N158" s="411">
        <v>84.053231777769852</v>
      </c>
      <c r="O158" s="410">
        <v>283.736926843464</v>
      </c>
      <c r="P158" s="412">
        <v>105.04936323921369</v>
      </c>
      <c r="Q158" s="413">
        <v>101.52287414734523</v>
      </c>
      <c r="R158" s="414">
        <v>110</v>
      </c>
      <c r="S158" s="415">
        <v>104.0202049933345</v>
      </c>
      <c r="T158" s="414">
        <v>86</v>
      </c>
      <c r="U158" s="415">
        <v>99.025543301355981</v>
      </c>
      <c r="V158" s="414">
        <v>155</v>
      </c>
    </row>
    <row r="159" spans="1:22" ht="15" customHeight="1">
      <c r="A159" s="400" t="s">
        <v>321</v>
      </c>
      <c r="B159" s="401" t="s">
        <v>322</v>
      </c>
      <c r="C159" s="401" t="s">
        <v>635</v>
      </c>
      <c r="D159" s="402">
        <v>573</v>
      </c>
      <c r="E159" s="403">
        <v>6.2</v>
      </c>
      <c r="F159" s="404">
        <v>20673.549488054607</v>
      </c>
      <c r="G159" s="405">
        <v>31.554561234228569</v>
      </c>
      <c r="H159" s="406">
        <v>4.8865619546247814</v>
      </c>
      <c r="I159" s="407">
        <v>4.0199999999999996</v>
      </c>
      <c r="J159" s="408">
        <v>87.053847433939353</v>
      </c>
      <c r="K159" s="409">
        <v>167.23531631305207</v>
      </c>
      <c r="L159" s="410">
        <v>81.509262324096511</v>
      </c>
      <c r="M159" s="410">
        <v>110.25315551162761</v>
      </c>
      <c r="N159" s="411">
        <v>59.48435793577044</v>
      </c>
      <c r="O159" s="410">
        <v>270.32647507723067</v>
      </c>
      <c r="P159" s="412">
        <v>105.04936323921369</v>
      </c>
      <c r="Q159" s="413">
        <v>95.006408852252989</v>
      </c>
      <c r="R159" s="414">
        <v>215</v>
      </c>
      <c r="S159" s="415">
        <v>94.854387943016036</v>
      </c>
      <c r="T159" s="414">
        <v>204</v>
      </c>
      <c r="U159" s="415">
        <v>95.158429761489927</v>
      </c>
      <c r="V159" s="414">
        <v>208</v>
      </c>
    </row>
    <row r="160" spans="1:22" ht="15" customHeight="1">
      <c r="A160" s="400" t="s">
        <v>323</v>
      </c>
      <c r="B160" s="401" t="s">
        <v>324</v>
      </c>
      <c r="C160" s="401" t="s">
        <v>637</v>
      </c>
      <c r="D160" s="402">
        <v>159</v>
      </c>
      <c r="E160" s="403">
        <v>10.199999999999999</v>
      </c>
      <c r="F160" s="404">
        <v>32133.524590163935</v>
      </c>
      <c r="G160" s="405">
        <v>19.431493603237875</v>
      </c>
      <c r="H160" s="406">
        <v>2.5157232704402519</v>
      </c>
      <c r="I160" s="407">
        <v>0.65</v>
      </c>
      <c r="J160" s="408">
        <v>77.612994325708684</v>
      </c>
      <c r="K160" s="409">
        <v>101.65283932754147</v>
      </c>
      <c r="L160" s="410">
        <v>126.69231699814623</v>
      </c>
      <c r="M160" s="410">
        <v>179.03873052140847</v>
      </c>
      <c r="N160" s="411">
        <v>115.54291515272685</v>
      </c>
      <c r="O160" s="410">
        <v>1671.8652766314881</v>
      </c>
      <c r="P160" s="412">
        <v>93.65692468895692</v>
      </c>
      <c r="Q160" s="413">
        <v>115.55989755481612</v>
      </c>
      <c r="R160" s="414">
        <v>20</v>
      </c>
      <c r="S160" s="415">
        <v>121.82204444920087</v>
      </c>
      <c r="T160" s="414">
        <v>18</v>
      </c>
      <c r="U160" s="415">
        <v>109.2977506604314</v>
      </c>
      <c r="V160" s="414">
        <v>42</v>
      </c>
    </row>
    <row r="161" spans="1:22" ht="15" customHeight="1">
      <c r="A161" s="400" t="s">
        <v>325</v>
      </c>
      <c r="B161" s="401" t="s">
        <v>326</v>
      </c>
      <c r="C161" s="401" t="s">
        <v>634</v>
      </c>
      <c r="D161" s="402">
        <v>793</v>
      </c>
      <c r="E161" s="403">
        <v>6.8000000000000007</v>
      </c>
      <c r="F161" s="404">
        <v>26197.101265822785</v>
      </c>
      <c r="G161" s="405">
        <v>34.813011972046382</v>
      </c>
      <c r="H161" s="406">
        <v>2.1437578814627996</v>
      </c>
      <c r="I161" s="407">
        <v>1.41</v>
      </c>
      <c r="J161" s="408">
        <v>80</v>
      </c>
      <c r="K161" s="409">
        <v>152.47925899131218</v>
      </c>
      <c r="L161" s="410">
        <v>103.28687874526203</v>
      </c>
      <c r="M161" s="410">
        <v>99.933609584028076</v>
      </c>
      <c r="N161" s="411">
        <v>135.59087194393251</v>
      </c>
      <c r="O161" s="410">
        <v>770.71803532657259</v>
      </c>
      <c r="P161" s="412">
        <v>96.537365169464991</v>
      </c>
      <c r="Q161" s="413">
        <v>102.29160281952787</v>
      </c>
      <c r="R161" s="414">
        <v>99</v>
      </c>
      <c r="S161" s="415">
        <v>98.786516890864888</v>
      </c>
      <c r="T161" s="414">
        <v>148</v>
      </c>
      <c r="U161" s="415">
        <v>105.79668874819083</v>
      </c>
      <c r="V161" s="414">
        <v>71</v>
      </c>
    </row>
    <row r="162" spans="1:22" ht="15" customHeight="1">
      <c r="A162" s="400" t="s">
        <v>327</v>
      </c>
      <c r="B162" s="401" t="s">
        <v>328</v>
      </c>
      <c r="C162" s="401" t="s">
        <v>639</v>
      </c>
      <c r="D162" s="402">
        <v>935</v>
      </c>
      <c r="E162" s="403">
        <v>9.9500000000000011</v>
      </c>
      <c r="F162" s="404">
        <v>34849.166276346601</v>
      </c>
      <c r="G162" s="405">
        <v>14.663191536574416</v>
      </c>
      <c r="H162" s="406">
        <v>2.5668449197860963</v>
      </c>
      <c r="I162" s="407">
        <v>3.83</v>
      </c>
      <c r="J162" s="408">
        <v>66.666666666666657</v>
      </c>
      <c r="K162" s="409">
        <v>104.20693076793194</v>
      </c>
      <c r="L162" s="410">
        <v>137.39923264924008</v>
      </c>
      <c r="M162" s="410">
        <v>237.26007657889005</v>
      </c>
      <c r="N162" s="411">
        <v>113.24174598301846</v>
      </c>
      <c r="O162" s="410">
        <v>283.736926843464</v>
      </c>
      <c r="P162" s="412">
        <v>80.44780430788748</v>
      </c>
      <c r="Q162" s="413">
        <v>113.67936282877588</v>
      </c>
      <c r="R162" s="414">
        <v>24</v>
      </c>
      <c r="S162" s="415">
        <v>140.22340219487307</v>
      </c>
      <c r="T162" s="414">
        <v>4</v>
      </c>
      <c r="U162" s="415">
        <v>87.135323462678684</v>
      </c>
      <c r="V162" s="414">
        <v>286</v>
      </c>
    </row>
    <row r="163" spans="1:22" ht="15" customHeight="1">
      <c r="A163" s="400" t="s">
        <v>329</v>
      </c>
      <c r="B163" s="401" t="s">
        <v>330</v>
      </c>
      <c r="C163" s="401" t="s">
        <v>634</v>
      </c>
      <c r="D163" s="402">
        <v>9661</v>
      </c>
      <c r="E163" s="403">
        <v>11.75</v>
      </c>
      <c r="F163" s="404">
        <v>21846.735840608912</v>
      </c>
      <c r="G163" s="416">
        <v>32.505459796349797</v>
      </c>
      <c r="H163" s="406">
        <v>2.0598281751371492</v>
      </c>
      <c r="I163" s="407">
        <v>4.33</v>
      </c>
      <c r="J163" s="408">
        <v>78.94736842105263</v>
      </c>
      <c r="K163" s="409">
        <v>88.243315841780671</v>
      </c>
      <c r="L163" s="410">
        <v>86.134764791423279</v>
      </c>
      <c r="M163" s="410">
        <v>107.02786450814186</v>
      </c>
      <c r="N163" s="411">
        <v>141.11565415637867</v>
      </c>
      <c r="O163" s="410">
        <v>250.97284753128574</v>
      </c>
      <c r="P163" s="412">
        <v>95.267136680393079</v>
      </c>
      <c r="Q163" s="413">
        <v>94.564259876012514</v>
      </c>
      <c r="R163" s="414">
        <v>230</v>
      </c>
      <c r="S163" s="415">
        <v>88.216993393868904</v>
      </c>
      <c r="T163" s="414">
        <v>274</v>
      </c>
      <c r="U163" s="415">
        <v>100.91152635815611</v>
      </c>
      <c r="V163" s="414">
        <v>128</v>
      </c>
    </row>
    <row r="164" spans="1:22" ht="15" customHeight="1">
      <c r="A164" s="400" t="s">
        <v>331</v>
      </c>
      <c r="B164" s="401" t="s">
        <v>14</v>
      </c>
      <c r="C164" s="401" t="s">
        <v>643</v>
      </c>
      <c r="D164" s="402">
        <v>14911</v>
      </c>
      <c r="E164" s="403">
        <v>7.9399999999999995</v>
      </c>
      <c r="F164" s="404">
        <v>26371.98365706631</v>
      </c>
      <c r="G164" s="416">
        <v>37.818265622184008</v>
      </c>
      <c r="H164" s="406">
        <v>2.5685735363154718</v>
      </c>
      <c r="I164" s="407">
        <v>4.93</v>
      </c>
      <c r="J164" s="408">
        <v>91.443850267379673</v>
      </c>
      <c r="K164" s="409">
        <v>130.58677092454948</v>
      </c>
      <c r="L164" s="410">
        <v>103.97638466256811</v>
      </c>
      <c r="M164" s="410">
        <v>91.992318780949603</v>
      </c>
      <c r="N164" s="411">
        <v>113.16553576316142</v>
      </c>
      <c r="O164" s="410">
        <v>220.42848474857348</v>
      </c>
      <c r="P164" s="412">
        <v>110.34685457204887</v>
      </c>
      <c r="Q164" s="413">
        <v>100.69216835323297</v>
      </c>
      <c r="R164" s="414">
        <v>126</v>
      </c>
      <c r="S164" s="415">
        <v>95.00323263358716</v>
      </c>
      <c r="T164" s="414">
        <v>200</v>
      </c>
      <c r="U164" s="415">
        <v>106.38110407287881</v>
      </c>
      <c r="V164" s="414">
        <v>65</v>
      </c>
    </row>
    <row r="165" spans="1:22" ht="15" customHeight="1">
      <c r="A165" s="400" t="s">
        <v>332</v>
      </c>
      <c r="B165" s="401" t="s">
        <v>333</v>
      </c>
      <c r="C165" s="401" t="s">
        <v>632</v>
      </c>
      <c r="D165" s="402">
        <v>11593</v>
      </c>
      <c r="E165" s="403">
        <v>7.32</v>
      </c>
      <c r="F165" s="404">
        <v>28218.275581198031</v>
      </c>
      <c r="G165" s="416">
        <v>32.21759997835774</v>
      </c>
      <c r="H165" s="406">
        <v>2.6050202708531009</v>
      </c>
      <c r="I165" s="407">
        <v>4.6100000000000003</v>
      </c>
      <c r="J165" s="408">
        <v>95.774647887323937</v>
      </c>
      <c r="K165" s="409">
        <v>141.64739906296759</v>
      </c>
      <c r="L165" s="410">
        <v>111.25572935651475</v>
      </c>
      <c r="M165" s="410">
        <v>107.98414373496473</v>
      </c>
      <c r="N165" s="411">
        <v>111.58224127331938</v>
      </c>
      <c r="O165" s="410">
        <v>235.72937739923367</v>
      </c>
      <c r="P165" s="412">
        <v>115.57290196344398</v>
      </c>
      <c r="Q165" s="413">
        <v>106.18238783297853</v>
      </c>
      <c r="R165" s="414">
        <v>57</v>
      </c>
      <c r="S165" s="415">
        <v>102.61105271752751</v>
      </c>
      <c r="T165" s="414">
        <v>106</v>
      </c>
      <c r="U165" s="415">
        <v>109.75372294842957</v>
      </c>
      <c r="V165" s="414">
        <v>40</v>
      </c>
    </row>
    <row r="166" spans="1:22" ht="15" customHeight="1">
      <c r="A166" s="421" t="s">
        <v>602</v>
      </c>
      <c r="B166" s="420" t="s">
        <v>628</v>
      </c>
      <c r="C166" s="420" t="s">
        <v>632</v>
      </c>
      <c r="D166" s="402">
        <v>3026</v>
      </c>
      <c r="E166" s="403">
        <v>7.37</v>
      </c>
      <c r="F166" s="404">
        <v>28114.634569377991</v>
      </c>
      <c r="G166" s="416">
        <v>29.529976566164123</v>
      </c>
      <c r="H166" s="406">
        <v>2.8089887640449436</v>
      </c>
      <c r="I166" s="407">
        <v>4.4400000000000004</v>
      </c>
      <c r="J166" s="408">
        <v>84.615384615384613</v>
      </c>
      <c r="K166" s="409">
        <v>140.68642620636675</v>
      </c>
      <c r="L166" s="410">
        <v>110.84710564993472</v>
      </c>
      <c r="M166" s="410">
        <v>117.81214722821203</v>
      </c>
      <c r="N166" s="411">
        <v>103.4799441367818</v>
      </c>
      <c r="O166" s="410">
        <v>244.75505175911422</v>
      </c>
      <c r="P166" s="412">
        <v>102.10682854462642</v>
      </c>
      <c r="Q166" s="413">
        <v>102.22386684354939</v>
      </c>
      <c r="R166" s="414">
        <v>101</v>
      </c>
      <c r="S166" s="415">
        <v>104.7840703367757</v>
      </c>
      <c r="T166" s="414">
        <v>80</v>
      </c>
      <c r="U166" s="415">
        <v>99.66366335032312</v>
      </c>
      <c r="V166" s="414">
        <v>148</v>
      </c>
    </row>
    <row r="167" spans="1:22" ht="15" customHeight="1">
      <c r="A167" s="400" t="s">
        <v>334</v>
      </c>
      <c r="B167" s="401" t="s">
        <v>618</v>
      </c>
      <c r="C167" s="401" t="s">
        <v>632</v>
      </c>
      <c r="D167" s="402">
        <v>4274</v>
      </c>
      <c r="E167" s="403">
        <v>8.25</v>
      </c>
      <c r="F167" s="404">
        <v>26369.337729627885</v>
      </c>
      <c r="G167" s="416">
        <v>38.814019923224038</v>
      </c>
      <c r="H167" s="406">
        <v>2.6906878802058958</v>
      </c>
      <c r="I167" s="407">
        <v>6.03</v>
      </c>
      <c r="J167" s="408">
        <v>96.226415094339629</v>
      </c>
      <c r="K167" s="409">
        <v>125.67987407768763</v>
      </c>
      <c r="L167" s="410">
        <v>103.96595260813093</v>
      </c>
      <c r="M167" s="410">
        <v>89.632301774981954</v>
      </c>
      <c r="N167" s="411">
        <v>108.02962414279565</v>
      </c>
      <c r="O167" s="410">
        <v>180.21765005148711</v>
      </c>
      <c r="P167" s="412">
        <v>116.11805716138477</v>
      </c>
      <c r="Q167" s="413">
        <v>101.50323689611034</v>
      </c>
      <c r="R167" s="414">
        <v>111</v>
      </c>
      <c r="S167" s="415">
        <v>93.953277143302799</v>
      </c>
      <c r="T167" s="414">
        <v>214</v>
      </c>
      <c r="U167" s="415">
        <v>109.0531966489179</v>
      </c>
      <c r="V167" s="414">
        <v>44</v>
      </c>
    </row>
    <row r="168" spans="1:22" ht="15" customHeight="1">
      <c r="A168" s="400" t="s">
        <v>335</v>
      </c>
      <c r="B168" s="401" t="s">
        <v>336</v>
      </c>
      <c r="C168" s="401" t="s">
        <v>636</v>
      </c>
      <c r="D168" s="402">
        <v>18889</v>
      </c>
      <c r="E168" s="403">
        <v>9.31</v>
      </c>
      <c r="F168" s="404">
        <v>25150.13324346744</v>
      </c>
      <c r="G168" s="416">
        <v>33.915152702565216</v>
      </c>
      <c r="H168" s="406">
        <v>2.477632484514797</v>
      </c>
      <c r="I168" s="407">
        <v>5.81</v>
      </c>
      <c r="J168" s="408">
        <v>86.283185840707972</v>
      </c>
      <c r="K168" s="409">
        <v>111.37045769505079</v>
      </c>
      <c r="L168" s="410">
        <v>99.159015205021333</v>
      </c>
      <c r="M168" s="410">
        <v>102.579221074698</v>
      </c>
      <c r="N168" s="411">
        <v>117.31925626618597</v>
      </c>
      <c r="O168" s="410">
        <v>187.04172630128525</v>
      </c>
      <c r="P168" s="412">
        <v>104.11939274361545</v>
      </c>
      <c r="Q168" s="413">
        <v>98.298629666521776</v>
      </c>
      <c r="R168" s="414">
        <v>155</v>
      </c>
      <c r="S168" s="415">
        <v>94.032203231605607</v>
      </c>
      <c r="T168" s="414">
        <v>213</v>
      </c>
      <c r="U168" s="415">
        <v>102.56505610143795</v>
      </c>
      <c r="V168" s="414">
        <v>105</v>
      </c>
    </row>
    <row r="169" spans="1:22" ht="15" customHeight="1">
      <c r="A169" s="400" t="s">
        <v>337</v>
      </c>
      <c r="B169" s="401" t="s">
        <v>338</v>
      </c>
      <c r="C169" s="401" t="s">
        <v>635</v>
      </c>
      <c r="D169" s="402">
        <v>418</v>
      </c>
      <c r="E169" s="403">
        <v>7.26</v>
      </c>
      <c r="F169" s="404">
        <v>22282.443349753696</v>
      </c>
      <c r="G169" s="405">
        <v>29.276178245366641</v>
      </c>
      <c r="H169" s="406">
        <v>4.7846889952153111</v>
      </c>
      <c r="I169" s="407">
        <v>4.8499999999999996</v>
      </c>
      <c r="J169" s="408">
        <v>100</v>
      </c>
      <c r="K169" s="409">
        <v>142.81803872464505</v>
      </c>
      <c r="L169" s="410">
        <v>87.852621595838102</v>
      </c>
      <c r="M169" s="410">
        <v>118.83347333455919</v>
      </c>
      <c r="N169" s="411">
        <v>60.75086608030167</v>
      </c>
      <c r="O169" s="410">
        <v>224.06441851762213</v>
      </c>
      <c r="P169" s="412">
        <v>120.67170646183123</v>
      </c>
      <c r="Q169" s="413">
        <v>101.10911041290768</v>
      </c>
      <c r="R169" s="414">
        <v>121</v>
      </c>
      <c r="S169" s="415">
        <v>96.928754251556825</v>
      </c>
      <c r="T169" s="414">
        <v>171</v>
      </c>
      <c r="U169" s="415">
        <v>105.28946657425854</v>
      </c>
      <c r="V169" s="414">
        <v>74</v>
      </c>
    </row>
    <row r="170" spans="1:22" ht="15" customHeight="1">
      <c r="A170" s="417" t="s">
        <v>339</v>
      </c>
      <c r="B170" s="426" t="s">
        <v>340</v>
      </c>
      <c r="C170" s="426" t="s">
        <v>637</v>
      </c>
      <c r="D170" s="402">
        <v>16787</v>
      </c>
      <c r="E170" s="403">
        <v>14.610000000000001</v>
      </c>
      <c r="F170" s="404">
        <v>22151.900479123888</v>
      </c>
      <c r="G170" s="416">
        <v>33.328105536638219</v>
      </c>
      <c r="H170" s="406">
        <v>2.7223446714719723</v>
      </c>
      <c r="I170" s="407">
        <v>6.81</v>
      </c>
      <c r="J170" s="408">
        <v>76.371308016877634</v>
      </c>
      <c r="K170" s="409">
        <v>70.969128072616215</v>
      </c>
      <c r="L170" s="410">
        <v>87.337932374577179</v>
      </c>
      <c r="M170" s="410">
        <v>104.38606968026006</v>
      </c>
      <c r="N170" s="411">
        <v>106.77340141028175</v>
      </c>
      <c r="O170" s="410">
        <v>159.57598088259431</v>
      </c>
      <c r="P170" s="412">
        <v>92.158560631187569</v>
      </c>
      <c r="Q170" s="413">
        <v>89.559499831728246</v>
      </c>
      <c r="R170" s="414">
        <v>286</v>
      </c>
      <c r="S170" s="415">
        <v>86.359484004190904</v>
      </c>
      <c r="T170" s="414">
        <v>285</v>
      </c>
      <c r="U170" s="415">
        <v>92.759515659265574</v>
      </c>
      <c r="V170" s="414">
        <v>245</v>
      </c>
    </row>
    <row r="171" spans="1:22" ht="15" customHeight="1">
      <c r="A171" s="400" t="s">
        <v>342</v>
      </c>
      <c r="B171" s="401" t="s">
        <v>343</v>
      </c>
      <c r="C171" s="401" t="s">
        <v>634</v>
      </c>
      <c r="D171" s="402">
        <v>28083</v>
      </c>
      <c r="E171" s="403">
        <v>15.83</v>
      </c>
      <c r="F171" s="404">
        <v>19605.841259038705</v>
      </c>
      <c r="G171" s="416">
        <v>36.912930793256137</v>
      </c>
      <c r="H171" s="406">
        <v>2.9840116796638538</v>
      </c>
      <c r="I171" s="407">
        <v>12.01</v>
      </c>
      <c r="J171" s="408">
        <v>83.445945945945937</v>
      </c>
      <c r="K171" s="409">
        <v>65.499618518062093</v>
      </c>
      <c r="L171" s="410">
        <v>77.299626713397942</v>
      </c>
      <c r="M171" s="410">
        <v>94.248543046984977</v>
      </c>
      <c r="N171" s="411">
        <v>97.41047676360391</v>
      </c>
      <c r="O171" s="410">
        <v>90.483965846000601</v>
      </c>
      <c r="P171" s="412">
        <v>100.69564694619024</v>
      </c>
      <c r="Q171" s="413">
        <v>88.038371393609566</v>
      </c>
      <c r="R171" s="414">
        <v>292</v>
      </c>
      <c r="S171" s="415">
        <v>79.723652138343923</v>
      </c>
      <c r="T171" s="414">
        <v>305</v>
      </c>
      <c r="U171" s="415">
        <v>96.353090648875252</v>
      </c>
      <c r="V171" s="414">
        <v>193</v>
      </c>
    </row>
    <row r="172" spans="1:22" ht="15" customHeight="1">
      <c r="A172" s="400" t="s">
        <v>344</v>
      </c>
      <c r="B172" s="401" t="s">
        <v>620</v>
      </c>
      <c r="C172" s="401" t="s">
        <v>639</v>
      </c>
      <c r="D172" s="402">
        <v>1335</v>
      </c>
      <c r="E172" s="403">
        <v>9.76</v>
      </c>
      <c r="F172" s="404">
        <v>22561.319738988579</v>
      </c>
      <c r="G172" s="416">
        <v>26.147266601865422</v>
      </c>
      <c r="H172" s="406">
        <v>3.2209737827715355</v>
      </c>
      <c r="I172" s="407">
        <v>8.19</v>
      </c>
      <c r="J172" s="408">
        <v>82.402000934149143</v>
      </c>
      <c r="K172" s="409">
        <v>106.23554929722572</v>
      </c>
      <c r="L172" s="410">
        <v>88.952142932475383</v>
      </c>
      <c r="M172" s="410">
        <v>133.05367631086827</v>
      </c>
      <c r="N172" s="411">
        <v>90.244137328588778</v>
      </c>
      <c r="O172" s="410">
        <v>132.68772036757844</v>
      </c>
      <c r="P172" s="412">
        <v>99.435900685931884</v>
      </c>
      <c r="Q172" s="413">
        <v>96.078386203500074</v>
      </c>
      <c r="R172" s="414">
        <v>197</v>
      </c>
      <c r="S172" s="415">
        <v>97.334837756727907</v>
      </c>
      <c r="T172" s="414">
        <v>164</v>
      </c>
      <c r="U172" s="415">
        <v>94.82193465027224</v>
      </c>
      <c r="V172" s="414">
        <v>216</v>
      </c>
    </row>
    <row r="173" spans="1:22" ht="15" customHeight="1">
      <c r="A173" s="424" t="s">
        <v>345</v>
      </c>
      <c r="B173" s="427" t="s">
        <v>621</v>
      </c>
      <c r="C173" s="427" t="s">
        <v>637</v>
      </c>
      <c r="D173" s="402">
        <v>2275</v>
      </c>
      <c r="E173" s="403">
        <v>10.37</v>
      </c>
      <c r="F173" s="404">
        <v>23140.188899707886</v>
      </c>
      <c r="G173" s="416">
        <v>21.203161452865942</v>
      </c>
      <c r="H173" s="406">
        <v>3.296703296703297</v>
      </c>
      <c r="I173" s="407">
        <v>3.85</v>
      </c>
      <c r="J173" s="408">
        <v>68.421052631578945</v>
      </c>
      <c r="K173" s="409">
        <v>99.986399338565377</v>
      </c>
      <c r="L173" s="410">
        <v>91.234440817493265</v>
      </c>
      <c r="M173" s="410">
        <v>164.07883110225237</v>
      </c>
      <c r="N173" s="411">
        <v>88.171113449879613</v>
      </c>
      <c r="O173" s="410">
        <v>282.26296878193955</v>
      </c>
      <c r="P173" s="412">
        <v>82.564851789673995</v>
      </c>
      <c r="Q173" s="413">
        <v>94.944526032809819</v>
      </c>
      <c r="R173" s="414">
        <v>218</v>
      </c>
      <c r="S173" s="415">
        <v>105.1794385101045</v>
      </c>
      <c r="T173" s="414">
        <v>75</v>
      </c>
      <c r="U173" s="415">
        <v>84.709613555515162</v>
      </c>
      <c r="V173" s="414">
        <v>296</v>
      </c>
    </row>
    <row r="174" spans="1:22" ht="15.75" customHeight="1">
      <c r="A174" s="400" t="s">
        <v>346</v>
      </c>
      <c r="B174" s="401" t="s">
        <v>622</v>
      </c>
      <c r="C174" s="401" t="s">
        <v>638</v>
      </c>
      <c r="D174" s="402">
        <v>1079</v>
      </c>
      <c r="E174" s="403">
        <v>10.59</v>
      </c>
      <c r="F174" s="404">
        <v>17699.332644628099</v>
      </c>
      <c r="G174" s="416">
        <v>30.487754202957685</v>
      </c>
      <c r="H174" s="406">
        <v>7.5069508804448573</v>
      </c>
      <c r="I174" s="407">
        <v>3.39</v>
      </c>
      <c r="J174" s="408">
        <v>76.429418719285991</v>
      </c>
      <c r="K174" s="409">
        <v>97.909250343807642</v>
      </c>
      <c r="L174" s="410">
        <v>69.782866668639571</v>
      </c>
      <c r="M174" s="410">
        <v>114.11105992585948</v>
      </c>
      <c r="N174" s="411">
        <v>38.720647705502685</v>
      </c>
      <c r="O174" s="410">
        <v>320.56413858715848</v>
      </c>
      <c r="P174" s="412">
        <v>92.22868380742068</v>
      </c>
      <c r="Q174" s="413">
        <v>84.46140562591188</v>
      </c>
      <c r="R174" s="414">
        <v>306</v>
      </c>
      <c r="S174" s="415">
        <v>84.966691733061666</v>
      </c>
      <c r="T174" s="414">
        <v>291</v>
      </c>
      <c r="U174" s="415">
        <v>83.956119518762122</v>
      </c>
      <c r="V174" s="414">
        <v>297</v>
      </c>
    </row>
    <row r="175" spans="1:22" ht="15" customHeight="1">
      <c r="A175" s="421" t="s">
        <v>347</v>
      </c>
      <c r="B175" s="422" t="s">
        <v>348</v>
      </c>
      <c r="C175" s="422" t="s">
        <v>643</v>
      </c>
      <c r="D175" s="423">
        <v>8451</v>
      </c>
      <c r="E175" s="403">
        <v>9.0499999999999989</v>
      </c>
      <c r="F175" s="404">
        <v>23120.736302168338</v>
      </c>
      <c r="G175" s="416">
        <v>35.339967013758042</v>
      </c>
      <c r="H175" s="406">
        <v>1.2897881907466573</v>
      </c>
      <c r="I175" s="407">
        <v>5.95</v>
      </c>
      <c r="J175" s="408">
        <v>96.396396396396398</v>
      </c>
      <c r="K175" s="409">
        <v>114.57005095479813</v>
      </c>
      <c r="L175" s="410">
        <v>91.157745382263215</v>
      </c>
      <c r="M175" s="410">
        <v>98.443497287481591</v>
      </c>
      <c r="N175" s="411">
        <v>225.36568598596611</v>
      </c>
      <c r="O175" s="410">
        <v>182.64074450596087</v>
      </c>
      <c r="P175" s="412">
        <v>116.32317649924272</v>
      </c>
      <c r="Q175" s="413">
        <v>108.75473620163814</v>
      </c>
      <c r="R175" s="414">
        <v>40</v>
      </c>
      <c r="S175" s="415">
        <v>90.430462274132125</v>
      </c>
      <c r="T175" s="414">
        <v>253</v>
      </c>
      <c r="U175" s="415">
        <v>127.07901012914415</v>
      </c>
      <c r="V175" s="414">
        <v>7</v>
      </c>
    </row>
    <row r="176" spans="1:22" ht="15" customHeight="1">
      <c r="A176" s="400" t="s">
        <v>370</v>
      </c>
      <c r="B176" s="401" t="s">
        <v>625</v>
      </c>
      <c r="C176" s="401" t="s">
        <v>633</v>
      </c>
      <c r="D176" s="402">
        <v>4024</v>
      </c>
      <c r="E176" s="403">
        <v>11.58</v>
      </c>
      <c r="F176" s="404">
        <v>19934.491671453186</v>
      </c>
      <c r="G176" s="416">
        <v>27.493623064633006</v>
      </c>
      <c r="H176" s="406">
        <v>2.3359840954274356</v>
      </c>
      <c r="I176" s="407">
        <v>6.32</v>
      </c>
      <c r="J176" s="408">
        <v>74.545454545454547</v>
      </c>
      <c r="K176" s="409">
        <v>89.538770392134964</v>
      </c>
      <c r="L176" s="410">
        <v>78.595391269643741</v>
      </c>
      <c r="M176" s="410">
        <v>126.53806807055014</v>
      </c>
      <c r="N176" s="411">
        <v>124.43321037724417</v>
      </c>
      <c r="O176" s="410">
        <v>171.94816927380811</v>
      </c>
      <c r="P176" s="412">
        <v>89.955272089728737</v>
      </c>
      <c r="Q176" s="413">
        <v>92.253174611527953</v>
      </c>
      <c r="R176" s="414">
        <v>267</v>
      </c>
      <c r="S176" s="415">
        <v>90.404448038614461</v>
      </c>
      <c r="T176" s="414">
        <v>254</v>
      </c>
      <c r="U176" s="415">
        <v>94.101901184441473</v>
      </c>
      <c r="V176" s="414">
        <v>230</v>
      </c>
    </row>
    <row r="177" spans="1:22" ht="15" customHeight="1">
      <c r="A177" s="421" t="s">
        <v>349</v>
      </c>
      <c r="B177" s="422" t="s">
        <v>350</v>
      </c>
      <c r="C177" s="422" t="s">
        <v>639</v>
      </c>
      <c r="D177" s="423">
        <v>507</v>
      </c>
      <c r="E177" s="403">
        <v>22.49</v>
      </c>
      <c r="F177" s="404">
        <v>17826.367816091955</v>
      </c>
      <c r="G177" s="405">
        <v>22.045994116941582</v>
      </c>
      <c r="H177" s="406">
        <v>2.3668639053254439</v>
      </c>
      <c r="I177" s="407">
        <v>13.77</v>
      </c>
      <c r="J177" s="408">
        <v>82.402000934149143</v>
      </c>
      <c r="K177" s="409">
        <v>46.103110766603955</v>
      </c>
      <c r="L177" s="410">
        <v>70.28372614229778</v>
      </c>
      <c r="M177" s="410">
        <v>157.80599089360618</v>
      </c>
      <c r="N177" s="411">
        <v>122.80976516233231</v>
      </c>
      <c r="O177" s="410">
        <v>78.918840218625078</v>
      </c>
      <c r="P177" s="412">
        <v>99.435900685931884</v>
      </c>
      <c r="Q177" s="413">
        <v>95.108681107216398</v>
      </c>
      <c r="R177" s="414">
        <v>212</v>
      </c>
      <c r="S177" s="415">
        <v>90.941794592901758</v>
      </c>
      <c r="T177" s="414">
        <v>250</v>
      </c>
      <c r="U177" s="415">
        <v>99.275567621531067</v>
      </c>
      <c r="V177" s="414">
        <v>152</v>
      </c>
    </row>
    <row r="178" spans="1:22" ht="15" customHeight="1">
      <c r="A178" s="400" t="s">
        <v>351</v>
      </c>
      <c r="B178" s="401" t="s">
        <v>29</v>
      </c>
      <c r="C178" s="401" t="s">
        <v>632</v>
      </c>
      <c r="D178" s="402">
        <v>65030</v>
      </c>
      <c r="E178" s="403">
        <v>10.01</v>
      </c>
      <c r="F178" s="404">
        <v>23403.989557145618</v>
      </c>
      <c r="G178" s="416">
        <v>39.259633267226064</v>
      </c>
      <c r="H178" s="406">
        <v>2.8002460402890974</v>
      </c>
      <c r="I178" s="407">
        <v>8.02</v>
      </c>
      <c r="J178" s="408">
        <v>81.723625557206532</v>
      </c>
      <c r="K178" s="409">
        <v>103.582313800292</v>
      </c>
      <c r="L178" s="410">
        <v>92.274523315217493</v>
      </c>
      <c r="M178" s="410">
        <v>88.614937464605376</v>
      </c>
      <c r="N178" s="411">
        <v>103.80302166384256</v>
      </c>
      <c r="O178" s="410">
        <v>135.50030296888619</v>
      </c>
      <c r="P178" s="412">
        <v>98.617293542358354</v>
      </c>
      <c r="Q178" s="413">
        <v>91.872777758921472</v>
      </c>
      <c r="R178" s="414">
        <v>271</v>
      </c>
      <c r="S178" s="415">
        <v>87.37610780437673</v>
      </c>
      <c r="T178" s="414">
        <v>281</v>
      </c>
      <c r="U178" s="415">
        <v>96.369447713466187</v>
      </c>
      <c r="V178" s="414">
        <v>192</v>
      </c>
    </row>
    <row r="179" spans="1:22" ht="15" customHeight="1">
      <c r="A179" s="400" t="s">
        <v>353</v>
      </c>
      <c r="B179" s="401" t="s">
        <v>354</v>
      </c>
      <c r="C179" s="401" t="s">
        <v>635</v>
      </c>
      <c r="D179" s="402">
        <v>2627</v>
      </c>
      <c r="E179" s="403">
        <v>6.6000000000000005</v>
      </c>
      <c r="F179" s="404">
        <v>22042.662895927602</v>
      </c>
      <c r="G179" s="416">
        <v>23.071746352691562</v>
      </c>
      <c r="H179" s="406">
        <v>5.3292729349067374</v>
      </c>
      <c r="I179" s="407">
        <v>8.09</v>
      </c>
      <c r="J179" s="408">
        <v>72.727272727272734</v>
      </c>
      <c r="K179" s="409">
        <v>157.09984259710953</v>
      </c>
      <c r="L179" s="410">
        <v>86.907243158410353</v>
      </c>
      <c r="M179" s="410">
        <v>150.79005696734862</v>
      </c>
      <c r="N179" s="411">
        <v>54.542899929238722</v>
      </c>
      <c r="O179" s="410">
        <v>134.32786524233217</v>
      </c>
      <c r="P179" s="412">
        <v>87.761241063149996</v>
      </c>
      <c r="Q179" s="413">
        <v>93.719449656745539</v>
      </c>
      <c r="R179" s="414">
        <v>243</v>
      </c>
      <c r="S179" s="415">
        <v>105.78947310620644</v>
      </c>
      <c r="T179" s="414">
        <v>71</v>
      </c>
      <c r="U179" s="415">
        <v>81.649426207284634</v>
      </c>
      <c r="V179" s="414">
        <v>303</v>
      </c>
    </row>
    <row r="180" spans="1:22" ht="15" customHeight="1">
      <c r="A180" s="400" t="s">
        <v>352</v>
      </c>
      <c r="B180" s="401" t="s">
        <v>623</v>
      </c>
      <c r="C180" s="401" t="s">
        <v>637</v>
      </c>
      <c r="D180" s="402">
        <v>554</v>
      </c>
      <c r="E180" s="403">
        <v>5.5</v>
      </c>
      <c r="F180" s="404">
        <v>21301.00390625</v>
      </c>
      <c r="G180" s="405">
        <v>17.990307014945927</v>
      </c>
      <c r="H180" s="406">
        <v>3.2490974729241873</v>
      </c>
      <c r="I180" s="407">
        <v>2.1800000000000002</v>
      </c>
      <c r="J180" s="408">
        <v>77.612994325708684</v>
      </c>
      <c r="K180" s="409">
        <v>188.51981111653143</v>
      </c>
      <c r="L180" s="410">
        <v>83.983116501805696</v>
      </c>
      <c r="M180" s="410">
        <v>193.38135496900165</v>
      </c>
      <c r="N180" s="411">
        <v>89.462997896031709</v>
      </c>
      <c r="O180" s="410">
        <v>498.4919402800308</v>
      </c>
      <c r="P180" s="412">
        <v>93.65692468895692</v>
      </c>
      <c r="Q180" s="413">
        <v>106.23944362025257</v>
      </c>
      <c r="R180" s="414">
        <v>56</v>
      </c>
      <c r="S180" s="415">
        <v>118.17623720064152</v>
      </c>
      <c r="T180" s="414">
        <v>23</v>
      </c>
      <c r="U180" s="415">
        <v>94.302650039863636</v>
      </c>
      <c r="V180" s="414">
        <v>227</v>
      </c>
    </row>
    <row r="181" spans="1:22" ht="15" customHeight="1">
      <c r="A181" s="400" t="s">
        <v>453</v>
      </c>
      <c r="B181" s="401" t="s">
        <v>454</v>
      </c>
      <c r="C181" s="401" t="s">
        <v>634</v>
      </c>
      <c r="D181" s="402">
        <v>10400</v>
      </c>
      <c r="E181" s="403">
        <v>8.9599999999999991</v>
      </c>
      <c r="F181" s="404">
        <v>33060.067648769138</v>
      </c>
      <c r="G181" s="416">
        <v>40.432439401494946</v>
      </c>
      <c r="H181" s="406">
        <v>2.6538461538461537</v>
      </c>
      <c r="I181" s="407">
        <v>6.23</v>
      </c>
      <c r="J181" s="408">
        <v>86.619718309859152</v>
      </c>
      <c r="K181" s="409">
        <v>115.72086619876373</v>
      </c>
      <c r="L181" s="410">
        <v>130.34538302157193</v>
      </c>
      <c r="M181" s="410">
        <v>86.044522624819578</v>
      </c>
      <c r="N181" s="411">
        <v>109.52933347811133</v>
      </c>
      <c r="O181" s="410">
        <v>174.43217171917613</v>
      </c>
      <c r="P181" s="412">
        <v>104.5254922169383</v>
      </c>
      <c r="Q181" s="413">
        <v>101.59349166659405</v>
      </c>
      <c r="R181" s="414">
        <v>109</v>
      </c>
      <c r="S181" s="415">
        <v>101.65693300209307</v>
      </c>
      <c r="T181" s="414">
        <v>117</v>
      </c>
      <c r="U181" s="415">
        <v>101.53005033109503</v>
      </c>
      <c r="V181" s="414">
        <v>120</v>
      </c>
    </row>
    <row r="182" spans="1:22" ht="15" customHeight="1">
      <c r="A182" s="400" t="s">
        <v>355</v>
      </c>
      <c r="B182" s="401" t="s">
        <v>47</v>
      </c>
      <c r="C182" s="401" t="s">
        <v>634</v>
      </c>
      <c r="D182" s="402">
        <v>28518</v>
      </c>
      <c r="E182" s="403">
        <v>10.16</v>
      </c>
      <c r="F182" s="404">
        <v>26394.471659020277</v>
      </c>
      <c r="G182" s="416">
        <v>36.620568193593286</v>
      </c>
      <c r="H182" s="406">
        <v>3.3908408724314469</v>
      </c>
      <c r="I182" s="407">
        <v>10.35</v>
      </c>
      <c r="J182" s="408">
        <v>87.220447284345028</v>
      </c>
      <c r="K182" s="409">
        <v>102.05304735639005</v>
      </c>
      <c r="L182" s="410">
        <v>104.06504773667979</v>
      </c>
      <c r="M182" s="410">
        <v>95.000982193040429</v>
      </c>
      <c r="N182" s="411">
        <v>85.723279658295169</v>
      </c>
      <c r="O182" s="410">
        <v>104.99637002999684</v>
      </c>
      <c r="P182" s="412">
        <v>105.25040212166108</v>
      </c>
      <c r="Q182" s="413">
        <v>95.396185167570891</v>
      </c>
      <c r="R182" s="414">
        <v>208</v>
      </c>
      <c r="S182" s="415">
        <v>93.058318007931518</v>
      </c>
      <c r="T182" s="414">
        <v>219</v>
      </c>
      <c r="U182" s="415">
        <v>97.73405232721025</v>
      </c>
      <c r="V182" s="414">
        <v>169</v>
      </c>
    </row>
    <row r="183" spans="1:22" ht="15" customHeight="1">
      <c r="A183" s="400" t="s">
        <v>356</v>
      </c>
      <c r="B183" s="401" t="s">
        <v>357</v>
      </c>
      <c r="C183" s="401" t="s">
        <v>639</v>
      </c>
      <c r="D183" s="402">
        <v>555</v>
      </c>
      <c r="E183" s="403">
        <v>8.3000000000000007</v>
      </c>
      <c r="F183" s="404">
        <v>24773.785185185185</v>
      </c>
      <c r="G183" s="405">
        <v>28.153923922997159</v>
      </c>
      <c r="H183" s="406">
        <v>3.2432432432432434</v>
      </c>
      <c r="I183" s="407">
        <v>3.45</v>
      </c>
      <c r="J183" s="408">
        <v>78.425500020263328</v>
      </c>
      <c r="K183" s="409">
        <v>124.92276640252082</v>
      </c>
      <c r="L183" s="410">
        <v>97.67519392772121</v>
      </c>
      <c r="M183" s="410">
        <v>123.57033983518056</v>
      </c>
      <c r="N183" s="411">
        <v>89.6244834518007</v>
      </c>
      <c r="O183" s="410">
        <v>314.9891100899905</v>
      </c>
      <c r="P183" s="412">
        <v>94.637389175675551</v>
      </c>
      <c r="Q183" s="413">
        <v>96.595936909386182</v>
      </c>
      <c r="R183" s="414">
        <v>188</v>
      </c>
      <c r="S183" s="415">
        <v>99.937648703906362</v>
      </c>
      <c r="T183" s="414">
        <v>138</v>
      </c>
      <c r="U183" s="415">
        <v>93.254225114866031</v>
      </c>
      <c r="V183" s="414">
        <v>238</v>
      </c>
    </row>
    <row r="184" spans="1:22" ht="15" customHeight="1">
      <c r="A184" s="400" t="s">
        <v>358</v>
      </c>
      <c r="B184" s="401" t="s">
        <v>359</v>
      </c>
      <c r="C184" s="401" t="s">
        <v>638</v>
      </c>
      <c r="D184" s="402">
        <v>4327</v>
      </c>
      <c r="E184" s="403">
        <v>10.58</v>
      </c>
      <c r="F184" s="404">
        <v>20249.572927597063</v>
      </c>
      <c r="G184" s="416">
        <v>24.015470945576034</v>
      </c>
      <c r="H184" s="406">
        <v>5.8932285648255149</v>
      </c>
      <c r="I184" s="407">
        <v>7.48</v>
      </c>
      <c r="J184" s="408">
        <v>82.926829268292678</v>
      </c>
      <c r="K184" s="409">
        <v>98.001792168329203</v>
      </c>
      <c r="L184" s="410">
        <v>79.837656937437089</v>
      </c>
      <c r="M184" s="410">
        <v>144.86453148233824</v>
      </c>
      <c r="N184" s="411">
        <v>49.32338822205935</v>
      </c>
      <c r="O184" s="410">
        <v>145.28241040246888</v>
      </c>
      <c r="P184" s="412">
        <v>100.06921999273808</v>
      </c>
      <c r="Q184" s="413">
        <v>92.64318109538813</v>
      </c>
      <c r="R184" s="414">
        <v>262</v>
      </c>
      <c r="S184" s="415">
        <v>96.156627534681846</v>
      </c>
      <c r="T184" s="414">
        <v>181</v>
      </c>
      <c r="U184" s="415">
        <v>89.129734656094442</v>
      </c>
      <c r="V184" s="414">
        <v>271</v>
      </c>
    </row>
    <row r="185" spans="1:22" ht="15" customHeight="1">
      <c r="A185" s="400" t="s">
        <v>360</v>
      </c>
      <c r="B185" s="401" t="s">
        <v>361</v>
      </c>
      <c r="C185" s="401" t="s">
        <v>637</v>
      </c>
      <c r="D185" s="402">
        <v>204</v>
      </c>
      <c r="E185" s="403">
        <v>11.2096499692055</v>
      </c>
      <c r="F185" s="404">
        <v>23382.965217391305</v>
      </c>
      <c r="G185" s="405">
        <v>26.703301814726739</v>
      </c>
      <c r="H185" s="406">
        <v>4.9019607843137258</v>
      </c>
      <c r="I185" s="407">
        <v>2.91</v>
      </c>
      <c r="J185" s="408">
        <v>77.612994325708684</v>
      </c>
      <c r="K185" s="409">
        <v>92.496997139903712</v>
      </c>
      <c r="L185" s="410">
        <v>92.191630997900845</v>
      </c>
      <c r="M185" s="410">
        <v>130.28313768074676</v>
      </c>
      <c r="N185" s="411">
        <v>59.297496078380576</v>
      </c>
      <c r="O185" s="410">
        <v>373.4406975293702</v>
      </c>
      <c r="P185" s="412">
        <v>93.65692468895692</v>
      </c>
      <c r="Q185" s="413">
        <v>92.52623176216575</v>
      </c>
      <c r="R185" s="414">
        <v>263</v>
      </c>
      <c r="S185" s="415">
        <v>96.517999830505232</v>
      </c>
      <c r="T185" s="414">
        <v>174</v>
      </c>
      <c r="U185" s="415">
        <v>88.534463693826297</v>
      </c>
      <c r="V185" s="414">
        <v>274</v>
      </c>
    </row>
    <row r="186" spans="1:22" ht="15" customHeight="1">
      <c r="A186" s="400" t="s">
        <v>362</v>
      </c>
      <c r="B186" s="401" t="s">
        <v>624</v>
      </c>
      <c r="C186" s="401" t="s">
        <v>638</v>
      </c>
      <c r="D186" s="402">
        <v>47</v>
      </c>
      <c r="E186" s="403">
        <v>8.33</v>
      </c>
      <c r="F186" s="404">
        <v>17647</v>
      </c>
      <c r="G186" s="405">
        <v>29.274295499223097</v>
      </c>
      <c r="H186" s="406">
        <v>4.2553191489361701</v>
      </c>
      <c r="I186" s="407">
        <v>15.69</v>
      </c>
      <c r="J186" s="408">
        <v>76.429418719285991</v>
      </c>
      <c r="K186" s="409">
        <v>124.47286448270383</v>
      </c>
      <c r="L186" s="410">
        <v>69.576535614479269</v>
      </c>
      <c r="M186" s="410">
        <v>118.84111598692124</v>
      </c>
      <c r="N186" s="411">
        <v>68.308390090291354</v>
      </c>
      <c r="O186" s="410">
        <v>69.261467801814362</v>
      </c>
      <c r="P186" s="412">
        <v>92.22868380742068</v>
      </c>
      <c r="Q186" s="413">
        <v>87.340707080585133</v>
      </c>
      <c r="R186" s="414">
        <v>294</v>
      </c>
      <c r="S186" s="415">
        <v>88.580944774737489</v>
      </c>
      <c r="T186" s="414">
        <v>270</v>
      </c>
      <c r="U186" s="415">
        <v>86.100469386432778</v>
      </c>
      <c r="V186" s="414">
        <v>292</v>
      </c>
    </row>
    <row r="187" spans="1:22" ht="15" customHeight="1">
      <c r="A187" s="400" t="s">
        <v>363</v>
      </c>
      <c r="B187" s="401" t="s">
        <v>364</v>
      </c>
      <c r="C187" s="401" t="s">
        <v>633</v>
      </c>
      <c r="D187" s="402">
        <v>545</v>
      </c>
      <c r="E187" s="403">
        <v>10.09</v>
      </c>
      <c r="F187" s="404">
        <v>29238.224264705881</v>
      </c>
      <c r="G187" s="405">
        <v>27.272518083889231</v>
      </c>
      <c r="H187" s="406">
        <v>2.9357798165137616</v>
      </c>
      <c r="I187" s="407">
        <v>2.73</v>
      </c>
      <c r="J187" s="408">
        <v>80.263270599550353</v>
      </c>
      <c r="K187" s="409">
        <v>102.76104669384766</v>
      </c>
      <c r="L187" s="410">
        <v>115.27706419546895</v>
      </c>
      <c r="M187" s="410">
        <v>127.56394316642627</v>
      </c>
      <c r="N187" s="411">
        <v>99.010831380874421</v>
      </c>
      <c r="O187" s="410">
        <v>398.06316110273525</v>
      </c>
      <c r="P187" s="412">
        <v>96.855058294554695</v>
      </c>
      <c r="Q187" s="413">
        <v>101.05276681037797</v>
      </c>
      <c r="R187" s="414">
        <v>123</v>
      </c>
      <c r="S187" s="415">
        <v>105.16908470807761</v>
      </c>
      <c r="T187" s="414">
        <v>76</v>
      </c>
      <c r="U187" s="415">
        <v>96.93644891267833</v>
      </c>
      <c r="V187" s="414">
        <v>184</v>
      </c>
    </row>
    <row r="188" spans="1:22" ht="15" customHeight="1">
      <c r="A188" s="400" t="s">
        <v>365</v>
      </c>
      <c r="B188" s="401" t="s">
        <v>366</v>
      </c>
      <c r="C188" s="401" t="s">
        <v>643</v>
      </c>
      <c r="D188" s="402">
        <v>915</v>
      </c>
      <c r="E188" s="403">
        <v>15.36</v>
      </c>
      <c r="F188" s="404">
        <v>23398.264957264957</v>
      </c>
      <c r="G188" s="405">
        <v>25.642926990349569</v>
      </c>
      <c r="H188" s="406">
        <v>2.0765027322404372</v>
      </c>
      <c r="I188" s="407">
        <v>2.19</v>
      </c>
      <c r="J188" s="408">
        <v>60</v>
      </c>
      <c r="K188" s="409">
        <v>67.503838615945511</v>
      </c>
      <c r="L188" s="410">
        <v>92.251953029759591</v>
      </c>
      <c r="M188" s="410">
        <v>135.67054760043024</v>
      </c>
      <c r="N188" s="411">
        <v>139.98247913239996</v>
      </c>
      <c r="O188" s="410">
        <v>496.21572137464261</v>
      </c>
      <c r="P188" s="412">
        <v>72.403023877098732</v>
      </c>
      <c r="Q188" s="413">
        <v>91.672742820169688</v>
      </c>
      <c r="R188" s="414">
        <v>274</v>
      </c>
      <c r="S188" s="415">
        <v>95.48360188243322</v>
      </c>
      <c r="T188" s="414">
        <v>192</v>
      </c>
      <c r="U188" s="415">
        <v>87.861883757906142</v>
      </c>
      <c r="V188" s="414">
        <v>283</v>
      </c>
    </row>
    <row r="189" spans="1:22" ht="15" customHeight="1">
      <c r="A189" s="400" t="s">
        <v>367</v>
      </c>
      <c r="B189" s="401" t="s">
        <v>368</v>
      </c>
      <c r="C189" s="401" t="s">
        <v>643</v>
      </c>
      <c r="D189" s="402">
        <v>39031</v>
      </c>
      <c r="E189" s="403">
        <v>11.83</v>
      </c>
      <c r="F189" s="404">
        <v>22283.976005003697</v>
      </c>
      <c r="G189" s="416">
        <v>35.746133784524119</v>
      </c>
      <c r="H189" s="406">
        <v>2.2648663882554891</v>
      </c>
      <c r="I189" s="407">
        <v>11.24</v>
      </c>
      <c r="J189" s="408">
        <v>85.685071574642109</v>
      </c>
      <c r="K189" s="409">
        <v>87.64657321563169</v>
      </c>
      <c r="L189" s="410">
        <v>87.858664370393896</v>
      </c>
      <c r="M189" s="410">
        <v>97.324929398791866</v>
      </c>
      <c r="N189" s="411">
        <v>128.34046277145288</v>
      </c>
      <c r="O189" s="410">
        <v>96.682600516945485</v>
      </c>
      <c r="P189" s="412">
        <v>103.39763805216212</v>
      </c>
      <c r="Q189" s="413">
        <v>94.658403100381577</v>
      </c>
      <c r="R189" s="414">
        <v>228</v>
      </c>
      <c r="S189" s="415">
        <v>86.401695855649493</v>
      </c>
      <c r="T189" s="414">
        <v>283</v>
      </c>
      <c r="U189" s="415">
        <v>102.91511034511366</v>
      </c>
      <c r="V189" s="414">
        <v>99</v>
      </c>
    </row>
    <row r="190" spans="1:22" ht="15" customHeight="1">
      <c r="A190" s="400" t="s">
        <v>369</v>
      </c>
      <c r="B190" s="401" t="s">
        <v>9</v>
      </c>
      <c r="C190" s="401" t="s">
        <v>636</v>
      </c>
      <c r="D190" s="402">
        <v>10776</v>
      </c>
      <c r="E190" s="403">
        <v>8.18</v>
      </c>
      <c r="F190" s="404">
        <v>28572.771209144492</v>
      </c>
      <c r="G190" s="416">
        <v>30.97632722821454</v>
      </c>
      <c r="H190" s="406">
        <v>2.1250927988121751</v>
      </c>
      <c r="I190" s="407">
        <v>3.54</v>
      </c>
      <c r="J190" s="408">
        <v>85.350318471337587</v>
      </c>
      <c r="K190" s="409">
        <v>126.75537422260672</v>
      </c>
      <c r="L190" s="410">
        <v>112.65339341743126</v>
      </c>
      <c r="M190" s="410">
        <v>112.31124727045653</v>
      </c>
      <c r="N190" s="411">
        <v>136.78179162184887</v>
      </c>
      <c r="O190" s="410">
        <v>306.98091237583822</v>
      </c>
      <c r="P190" s="412">
        <v>102.99368576997063</v>
      </c>
      <c r="Q190" s="413">
        <v>104.33447224376093</v>
      </c>
      <c r="R190" s="414">
        <v>78</v>
      </c>
      <c r="S190" s="415">
        <v>102.76091852337119</v>
      </c>
      <c r="T190" s="414">
        <v>104</v>
      </c>
      <c r="U190" s="415">
        <v>105.90802596415064</v>
      </c>
      <c r="V190" s="414">
        <v>68</v>
      </c>
    </row>
    <row r="191" spans="1:22" ht="15" customHeight="1">
      <c r="A191" s="400" t="s">
        <v>371</v>
      </c>
      <c r="B191" s="401" t="s">
        <v>372</v>
      </c>
      <c r="C191" s="401" t="s">
        <v>635</v>
      </c>
      <c r="D191" s="402">
        <v>6555</v>
      </c>
      <c r="E191" s="403">
        <v>8.25</v>
      </c>
      <c r="F191" s="404">
        <v>22461.234591194967</v>
      </c>
      <c r="G191" s="416">
        <v>27.512674737464515</v>
      </c>
      <c r="H191" s="406">
        <v>3.5545385202135771</v>
      </c>
      <c r="I191" s="407">
        <v>11.86</v>
      </c>
      <c r="J191" s="408">
        <v>83.75</v>
      </c>
      <c r="K191" s="409">
        <v>125.67987407768763</v>
      </c>
      <c r="L191" s="410">
        <v>88.557538872298437</v>
      </c>
      <c r="M191" s="410">
        <v>126.4504443881341</v>
      </c>
      <c r="N191" s="411">
        <v>81.775453756161056</v>
      </c>
      <c r="O191" s="410">
        <v>91.628366763108545</v>
      </c>
      <c r="P191" s="412">
        <v>101.06255416178365</v>
      </c>
      <c r="Q191" s="413">
        <v>95.824348107713647</v>
      </c>
      <c r="R191" s="414">
        <v>201</v>
      </c>
      <c r="S191" s="415">
        <v>97.421994563497336</v>
      </c>
      <c r="T191" s="414">
        <v>162</v>
      </c>
      <c r="U191" s="415">
        <v>94.226701651929986</v>
      </c>
      <c r="V191" s="414">
        <v>229</v>
      </c>
    </row>
    <row r="192" spans="1:22" ht="15" customHeight="1">
      <c r="A192" s="400" t="s">
        <v>373</v>
      </c>
      <c r="B192" s="401" t="s">
        <v>36</v>
      </c>
      <c r="C192" s="401" t="s">
        <v>643</v>
      </c>
      <c r="D192" s="402">
        <v>79007</v>
      </c>
      <c r="E192" s="403">
        <v>11.959999999999999</v>
      </c>
      <c r="F192" s="404">
        <v>23698.74700586206</v>
      </c>
      <c r="G192" s="416">
        <v>34.848628147264918</v>
      </c>
      <c r="H192" s="406">
        <v>2.2327135570265928</v>
      </c>
      <c r="I192" s="407">
        <v>11.39</v>
      </c>
      <c r="J192" s="408">
        <v>79.611650485436897</v>
      </c>
      <c r="K192" s="409">
        <v>86.693893071983524</v>
      </c>
      <c r="L192" s="410">
        <v>93.436658642936223</v>
      </c>
      <c r="M192" s="410">
        <v>99.831474919382899</v>
      </c>
      <c r="N192" s="411">
        <v>130.18866637389993</v>
      </c>
      <c r="O192" s="410">
        <v>95.409344144904935</v>
      </c>
      <c r="P192" s="412">
        <v>96.068737183205442</v>
      </c>
      <c r="Q192" s="413">
        <v>93.630080372112275</v>
      </c>
      <c r="R192" s="414">
        <v>245</v>
      </c>
      <c r="S192" s="415">
        <v>88.941779664023144</v>
      </c>
      <c r="T192" s="414">
        <v>266</v>
      </c>
      <c r="U192" s="415">
        <v>98.318381080201434</v>
      </c>
      <c r="V192" s="414">
        <v>163</v>
      </c>
    </row>
    <row r="193" spans="1:22" ht="15" customHeight="1">
      <c r="A193" s="417" t="s">
        <v>374</v>
      </c>
      <c r="B193" s="418" t="s">
        <v>375</v>
      </c>
      <c r="C193" s="418" t="s">
        <v>637</v>
      </c>
      <c r="D193" s="402">
        <v>244</v>
      </c>
      <c r="E193" s="403">
        <v>10</v>
      </c>
      <c r="F193" s="404">
        <v>22867.472972972973</v>
      </c>
      <c r="G193" s="405">
        <v>27.305263605700446</v>
      </c>
      <c r="H193" s="406">
        <v>5.7377049180327866</v>
      </c>
      <c r="I193" s="407">
        <v>0.42</v>
      </c>
      <c r="J193" s="408">
        <v>77.612994325708684</v>
      </c>
      <c r="K193" s="409">
        <v>103.68589611409229</v>
      </c>
      <c r="L193" s="410">
        <v>90.159208234668583</v>
      </c>
      <c r="M193" s="410">
        <v>127.41096358184505</v>
      </c>
      <c r="N193" s="411">
        <v>50.660325781249519</v>
      </c>
      <c r="O193" s="410">
        <v>2587.4105471677794</v>
      </c>
      <c r="P193" s="412">
        <v>93.65692468895692</v>
      </c>
      <c r="Q193" s="413">
        <v>102.08153396871765</v>
      </c>
      <c r="R193" s="414">
        <v>104</v>
      </c>
      <c r="S193" s="415">
        <v>96.143454606496661</v>
      </c>
      <c r="T193" s="414">
        <v>182</v>
      </c>
      <c r="U193" s="415">
        <v>108.01961333093868</v>
      </c>
      <c r="V193" s="414">
        <v>51</v>
      </c>
    </row>
    <row r="194" spans="1:22" ht="15" customHeight="1">
      <c r="A194" s="400" t="s">
        <v>594</v>
      </c>
      <c r="B194" s="401" t="s">
        <v>595</v>
      </c>
      <c r="C194" s="401" t="s">
        <v>635</v>
      </c>
      <c r="D194" s="402">
        <v>279</v>
      </c>
      <c r="E194" s="403">
        <v>2.83</v>
      </c>
      <c r="F194" s="404">
        <v>20529.604316546764</v>
      </c>
      <c r="G194" s="405">
        <v>31.775808885117524</v>
      </c>
      <c r="H194" s="406">
        <v>3.225806451612903</v>
      </c>
      <c r="I194" s="407">
        <v>3.38</v>
      </c>
      <c r="J194" s="408">
        <v>87.053847433939353</v>
      </c>
      <c r="K194" s="409">
        <v>366.38125835368299</v>
      </c>
      <c r="L194" s="410">
        <v>80.941732072385292</v>
      </c>
      <c r="M194" s="410">
        <v>109.48548814088549</v>
      </c>
      <c r="N194" s="411">
        <v>90.108940119107743</v>
      </c>
      <c r="O194" s="410">
        <v>321.51255319836309</v>
      </c>
      <c r="P194" s="412">
        <v>105.04936323921369</v>
      </c>
      <c r="Q194" s="413">
        <v>106.85747529409221</v>
      </c>
      <c r="R194" s="414">
        <v>51</v>
      </c>
      <c r="S194" s="415">
        <v>113.41239623021316</v>
      </c>
      <c r="T194" s="414">
        <v>32</v>
      </c>
      <c r="U194" s="415">
        <v>100.30255435797129</v>
      </c>
      <c r="V194" s="414">
        <v>138</v>
      </c>
    </row>
    <row r="195" spans="1:22" ht="15" customHeight="1">
      <c r="A195" s="400" t="s">
        <v>376</v>
      </c>
      <c r="B195" s="401" t="s">
        <v>41</v>
      </c>
      <c r="C195" s="401" t="s">
        <v>643</v>
      </c>
      <c r="D195" s="402">
        <v>215760</v>
      </c>
      <c r="E195" s="403">
        <v>11.600000000000001</v>
      </c>
      <c r="F195" s="404">
        <v>24687.158399320408</v>
      </c>
      <c r="G195" s="416">
        <v>34.193527578531615</v>
      </c>
      <c r="H195" s="406">
        <v>3.2744716351501668</v>
      </c>
      <c r="I195" s="407">
        <v>12.08</v>
      </c>
      <c r="J195" s="408">
        <v>82.802811078958257</v>
      </c>
      <c r="K195" s="409">
        <v>89.38439320180369</v>
      </c>
      <c r="L195" s="410">
        <v>97.333651928974191</v>
      </c>
      <c r="M195" s="410">
        <v>101.74410753229392</v>
      </c>
      <c r="N195" s="411">
        <v>88.769741433685752</v>
      </c>
      <c r="O195" s="410">
        <v>89.959638229343312</v>
      </c>
      <c r="P195" s="412">
        <v>99.91956512734518</v>
      </c>
      <c r="Q195" s="413">
        <v>92.796259135412896</v>
      </c>
      <c r="R195" s="414">
        <v>261</v>
      </c>
      <c r="S195" s="415">
        <v>91.075382877814278</v>
      </c>
      <c r="T195" s="414">
        <v>245</v>
      </c>
      <c r="U195" s="415">
        <v>94.517135393011515</v>
      </c>
      <c r="V195" s="414">
        <v>222</v>
      </c>
    </row>
    <row r="196" spans="1:22" ht="15" customHeight="1">
      <c r="A196" s="400" t="s">
        <v>377</v>
      </c>
      <c r="B196" s="401" t="s">
        <v>378</v>
      </c>
      <c r="C196" s="401" t="s">
        <v>638</v>
      </c>
      <c r="D196" s="402">
        <v>157</v>
      </c>
      <c r="E196" s="403">
        <v>8.6999999999999993</v>
      </c>
      <c r="F196" s="404">
        <v>19739.26923076923</v>
      </c>
      <c r="G196" s="405">
        <v>26.171358556147428</v>
      </c>
      <c r="H196" s="406">
        <v>5.7324840764331215</v>
      </c>
      <c r="I196" s="407">
        <v>1.99</v>
      </c>
      <c r="J196" s="408">
        <v>76.429418719285991</v>
      </c>
      <c r="K196" s="409">
        <v>119.17919093573828</v>
      </c>
      <c r="L196" s="410">
        <v>77.8256909751465</v>
      </c>
      <c r="M196" s="410">
        <v>132.93119420586569</v>
      </c>
      <c r="N196" s="411">
        <v>50.706464511469228</v>
      </c>
      <c r="O196" s="410">
        <v>546.08664814596341</v>
      </c>
      <c r="P196" s="412">
        <v>92.22868380742068</v>
      </c>
      <c r="Q196" s="413">
        <v>91.208054577032954</v>
      </c>
      <c r="R196" s="414">
        <v>276</v>
      </c>
      <c r="S196" s="415">
        <v>94.516106549297419</v>
      </c>
      <c r="T196" s="414">
        <v>208</v>
      </c>
      <c r="U196" s="415">
        <v>87.900002604768545</v>
      </c>
      <c r="V196" s="414">
        <v>282</v>
      </c>
    </row>
    <row r="197" spans="1:22" ht="15" customHeight="1">
      <c r="A197" s="421" t="s">
        <v>381</v>
      </c>
      <c r="B197" s="422" t="s">
        <v>382</v>
      </c>
      <c r="C197" s="422" t="s">
        <v>638</v>
      </c>
      <c r="D197" s="423">
        <v>298</v>
      </c>
      <c r="E197" s="403">
        <v>8.6199999999999992</v>
      </c>
      <c r="F197" s="404">
        <v>23740.257575757576</v>
      </c>
      <c r="G197" s="405">
        <v>18.541577182857147</v>
      </c>
      <c r="H197" s="406">
        <v>3.3557046979865772</v>
      </c>
      <c r="I197" s="407">
        <v>1.06</v>
      </c>
      <c r="J197" s="408">
        <v>76.429418719285991</v>
      </c>
      <c r="K197" s="409">
        <v>120.28526231333214</v>
      </c>
      <c r="L197" s="410">
        <v>93.600321681680086</v>
      </c>
      <c r="M197" s="410">
        <v>187.6318240109112</v>
      </c>
      <c r="N197" s="411">
        <v>86.620852114497112</v>
      </c>
      <c r="O197" s="410">
        <v>1025.2004054815729</v>
      </c>
      <c r="P197" s="412">
        <v>92.22868380742068</v>
      </c>
      <c r="Q197" s="413">
        <v>105.80837123539513</v>
      </c>
      <c r="R197" s="414">
        <v>64</v>
      </c>
      <c r="S197" s="415">
        <v>113.74673417063393</v>
      </c>
      <c r="T197" s="414">
        <v>31</v>
      </c>
      <c r="U197" s="415">
        <v>97.870008300156329</v>
      </c>
      <c r="V197" s="414">
        <v>166</v>
      </c>
    </row>
    <row r="198" spans="1:22" ht="15" customHeight="1">
      <c r="A198" s="400" t="s">
        <v>383</v>
      </c>
      <c r="B198" s="401" t="s">
        <v>11</v>
      </c>
      <c r="C198" s="401" t="s">
        <v>633</v>
      </c>
      <c r="D198" s="402">
        <v>6805</v>
      </c>
      <c r="E198" s="403">
        <v>10.32</v>
      </c>
      <c r="F198" s="404">
        <v>22591.787680209698</v>
      </c>
      <c r="G198" s="416">
        <v>22.054526781744837</v>
      </c>
      <c r="H198" s="406">
        <v>5.4518736223365174</v>
      </c>
      <c r="I198" s="407">
        <v>6.36</v>
      </c>
      <c r="J198" s="408">
        <v>90.540540540540533</v>
      </c>
      <c r="K198" s="409">
        <v>100.47082956791888</v>
      </c>
      <c r="L198" s="410">
        <v>89.072268381416905</v>
      </c>
      <c r="M198" s="410">
        <v>157.74493741295043</v>
      </c>
      <c r="N198" s="411">
        <v>53.316349666161912</v>
      </c>
      <c r="O198" s="410">
        <v>170.86673424692881</v>
      </c>
      <c r="P198" s="412">
        <v>109.25681531003637</v>
      </c>
      <c r="Q198" s="413">
        <v>99.484069743052117</v>
      </c>
      <c r="R198" s="414">
        <v>136</v>
      </c>
      <c r="S198" s="415">
        <v>102.88970981368165</v>
      </c>
      <c r="T198" s="414">
        <v>102</v>
      </c>
      <c r="U198" s="415">
        <v>96.078429672422587</v>
      </c>
      <c r="V198" s="414">
        <v>197</v>
      </c>
    </row>
    <row r="199" spans="1:22" ht="15" customHeight="1">
      <c r="A199" s="421" t="s">
        <v>388</v>
      </c>
      <c r="B199" s="422" t="s">
        <v>52</v>
      </c>
      <c r="C199" s="422" t="s">
        <v>640</v>
      </c>
      <c r="D199" s="423">
        <v>36918</v>
      </c>
      <c r="E199" s="403">
        <v>15</v>
      </c>
      <c r="F199" s="404">
        <v>21568.843796813293</v>
      </c>
      <c r="G199" s="416">
        <v>46.573630608089431</v>
      </c>
      <c r="H199" s="406">
        <v>2.8305975404951513</v>
      </c>
      <c r="I199" s="407">
        <v>13.37</v>
      </c>
      <c r="J199" s="408">
        <v>70.35175879396985</v>
      </c>
      <c r="K199" s="409">
        <v>69.123930742728191</v>
      </c>
      <c r="L199" s="410">
        <v>85.039124417301551</v>
      </c>
      <c r="M199" s="410">
        <v>74.69870614412244</v>
      </c>
      <c r="N199" s="411">
        <v>102.68997843238832</v>
      </c>
      <c r="O199" s="410">
        <v>81.279912476474749</v>
      </c>
      <c r="P199" s="412">
        <v>84.894667862594829</v>
      </c>
      <c r="Q199" s="413">
        <v>82.323035518129075</v>
      </c>
      <c r="R199" s="414">
        <v>309</v>
      </c>
      <c r="S199" s="415">
        <v>78.066966962766273</v>
      </c>
      <c r="T199" s="414">
        <v>306</v>
      </c>
      <c r="U199" s="415">
        <v>86.579104073491862</v>
      </c>
      <c r="V199" s="414">
        <v>289</v>
      </c>
    </row>
    <row r="200" spans="1:22" ht="15" customHeight="1">
      <c r="A200" s="400" t="s">
        <v>389</v>
      </c>
      <c r="B200" s="401" t="s">
        <v>390</v>
      </c>
      <c r="C200" s="401" t="s">
        <v>635</v>
      </c>
      <c r="D200" s="402">
        <v>100</v>
      </c>
      <c r="E200" s="403">
        <v>3.92</v>
      </c>
      <c r="F200" s="404">
        <v>19409.549019607843</v>
      </c>
      <c r="G200" s="405">
        <v>33.60947658241129</v>
      </c>
      <c r="H200" s="406">
        <v>1</v>
      </c>
      <c r="I200" s="407">
        <v>0</v>
      </c>
      <c r="J200" s="408">
        <v>87.053847433939353</v>
      </c>
      <c r="K200" s="409">
        <v>264.50483702574564</v>
      </c>
      <c r="L200" s="410">
        <v>76.525708541039634</v>
      </c>
      <c r="M200" s="410">
        <v>103.51217277448541</v>
      </c>
      <c r="N200" s="411">
        <v>290.67400038421852</v>
      </c>
      <c r="O200" s="410">
        <v>3506</v>
      </c>
      <c r="P200" s="412">
        <v>105.04936323921369</v>
      </c>
      <c r="Q200" s="413">
        <v>130.70842633808695</v>
      </c>
      <c r="R200" s="414">
        <v>5</v>
      </c>
      <c r="S200" s="415">
        <v>100.6557071016656</v>
      </c>
      <c r="T200" s="414">
        <v>131</v>
      </c>
      <c r="U200" s="415">
        <v>160.76114557450833</v>
      </c>
      <c r="V200" s="414">
        <v>1</v>
      </c>
    </row>
    <row r="201" spans="1:22" ht="15" customHeight="1">
      <c r="A201" s="400" t="s">
        <v>391</v>
      </c>
      <c r="B201" s="401" t="s">
        <v>24</v>
      </c>
      <c r="C201" s="401" t="s">
        <v>632</v>
      </c>
      <c r="D201" s="402">
        <v>26965</v>
      </c>
      <c r="E201" s="403">
        <v>10.02</v>
      </c>
      <c r="F201" s="404">
        <v>23810.331518357187</v>
      </c>
      <c r="G201" s="416">
        <v>34.341491383285998</v>
      </c>
      <c r="H201" s="406">
        <v>2.1806044872983499</v>
      </c>
      <c r="I201" s="407">
        <v>8.8000000000000007</v>
      </c>
      <c r="J201" s="408">
        <v>87.833827893175069</v>
      </c>
      <c r="K201" s="409">
        <v>103.47893823761706</v>
      </c>
      <c r="L201" s="410">
        <v>93.87660105851063</v>
      </c>
      <c r="M201" s="410">
        <v>101.30573270768907</v>
      </c>
      <c r="N201" s="411">
        <v>133.29973504014373</v>
      </c>
      <c r="O201" s="410">
        <v>123.49004884209855</v>
      </c>
      <c r="P201" s="412">
        <v>105.99057896944227</v>
      </c>
      <c r="Q201" s="413">
        <v>98.351836550224846</v>
      </c>
      <c r="R201" s="414">
        <v>153</v>
      </c>
      <c r="S201" s="415">
        <v>91.059909870804063</v>
      </c>
      <c r="T201" s="414">
        <v>247</v>
      </c>
      <c r="U201" s="415">
        <v>105.64376322964567</v>
      </c>
      <c r="V201" s="414">
        <v>72</v>
      </c>
    </row>
    <row r="202" spans="1:22" ht="15" customHeight="1">
      <c r="A202" s="421" t="s">
        <v>392</v>
      </c>
      <c r="B202" s="422" t="s">
        <v>393</v>
      </c>
      <c r="C202" s="422" t="s">
        <v>634</v>
      </c>
      <c r="D202" s="423">
        <v>11593</v>
      </c>
      <c r="E202" s="403">
        <v>8.18</v>
      </c>
      <c r="F202" s="404">
        <v>34915.710117823081</v>
      </c>
      <c r="G202" s="416">
        <v>34.718831797376801</v>
      </c>
      <c r="H202" s="406">
        <v>2.7430345898386959</v>
      </c>
      <c r="I202" s="407">
        <v>7.14</v>
      </c>
      <c r="J202" s="408">
        <v>80.128205128205138</v>
      </c>
      <c r="K202" s="409">
        <v>126.75537422260672</v>
      </c>
      <c r="L202" s="410">
        <v>137.66159395464112</v>
      </c>
      <c r="M202" s="410">
        <v>100.204694880357</v>
      </c>
      <c r="N202" s="411">
        <v>105.96804045453601</v>
      </c>
      <c r="O202" s="410">
        <v>152.20062042163408</v>
      </c>
      <c r="P202" s="412">
        <v>96.692072485441699</v>
      </c>
      <c r="Q202" s="413">
        <v>102.20188083563183</v>
      </c>
      <c r="R202" s="414">
        <v>102</v>
      </c>
      <c r="S202" s="415">
        <v>108.82604001621819</v>
      </c>
      <c r="T202" s="414">
        <v>53</v>
      </c>
      <c r="U202" s="415">
        <v>95.577721655045465</v>
      </c>
      <c r="V202" s="414">
        <v>203</v>
      </c>
    </row>
    <row r="203" spans="1:22" ht="15" customHeight="1">
      <c r="A203" s="400" t="s">
        <v>394</v>
      </c>
      <c r="B203" s="401" t="s">
        <v>395</v>
      </c>
      <c r="C203" s="401" t="s">
        <v>636</v>
      </c>
      <c r="D203" s="402">
        <v>6483</v>
      </c>
      <c r="E203" s="403">
        <v>11.17</v>
      </c>
      <c r="F203" s="404">
        <v>27734.80731707317</v>
      </c>
      <c r="G203" s="416">
        <v>29.808250537131425</v>
      </c>
      <c r="H203" s="406">
        <v>2.7919173222273641</v>
      </c>
      <c r="I203" s="407">
        <v>4.3099999999999996</v>
      </c>
      <c r="J203" s="408">
        <v>79.166666666666657</v>
      </c>
      <c r="K203" s="409">
        <v>92.825332241801519</v>
      </c>
      <c r="L203" s="410">
        <v>109.3495670117902</v>
      </c>
      <c r="M203" s="410">
        <v>116.71231569007661</v>
      </c>
      <c r="N203" s="411">
        <v>104.11268201607119</v>
      </c>
      <c r="O203" s="410">
        <v>252.13745471240543</v>
      </c>
      <c r="P203" s="412">
        <v>95.531767615616388</v>
      </c>
      <c r="Q203" s="413">
        <v>97.441036348480466</v>
      </c>
      <c r="R203" s="414">
        <v>172</v>
      </c>
      <c r="S203" s="415">
        <v>99.418368676325414</v>
      </c>
      <c r="T203" s="414">
        <v>142</v>
      </c>
      <c r="U203" s="415">
        <v>95.463704020635532</v>
      </c>
      <c r="V203" s="414">
        <v>204</v>
      </c>
    </row>
    <row r="204" spans="1:22" ht="15" customHeight="1">
      <c r="A204" s="421" t="s">
        <v>396</v>
      </c>
      <c r="B204" s="422" t="s">
        <v>397</v>
      </c>
      <c r="C204" s="422" t="s">
        <v>635</v>
      </c>
      <c r="D204" s="423">
        <v>924</v>
      </c>
      <c r="E204" s="403">
        <v>10.97</v>
      </c>
      <c r="F204" s="404">
        <v>23464.477832512315</v>
      </c>
      <c r="G204" s="405">
        <v>23.132839514881422</v>
      </c>
      <c r="H204" s="406">
        <v>3.7878787878787881</v>
      </c>
      <c r="I204" s="407">
        <v>12.49</v>
      </c>
      <c r="J204" s="408">
        <v>90.794261024939459</v>
      </c>
      <c r="K204" s="409">
        <v>94.517681052044011</v>
      </c>
      <c r="L204" s="410">
        <v>92.513009440072111</v>
      </c>
      <c r="M204" s="410">
        <v>150.39182477449577</v>
      </c>
      <c r="N204" s="411">
        <v>76.737936101433689</v>
      </c>
      <c r="O204" s="410">
        <v>87.006599664569038</v>
      </c>
      <c r="P204" s="412">
        <v>109.56298414820378</v>
      </c>
      <c r="Q204" s="413">
        <v>100.41101836102531</v>
      </c>
      <c r="R204" s="414">
        <v>129</v>
      </c>
      <c r="S204" s="415">
        <v>101.76176512289287</v>
      </c>
      <c r="T204" s="414">
        <v>113</v>
      </c>
      <c r="U204" s="415">
        <v>99.060271599157772</v>
      </c>
      <c r="V204" s="414">
        <v>154</v>
      </c>
    </row>
    <row r="205" spans="1:22" ht="15" customHeight="1">
      <c r="A205" s="400" t="s">
        <v>398</v>
      </c>
      <c r="B205" s="401" t="s">
        <v>35</v>
      </c>
      <c r="C205" s="401" t="s">
        <v>632</v>
      </c>
      <c r="D205" s="402">
        <v>83371</v>
      </c>
      <c r="E205" s="403">
        <v>9.74</v>
      </c>
      <c r="F205" s="404">
        <v>23170.075297496922</v>
      </c>
      <c r="G205" s="416">
        <v>38.270391959986561</v>
      </c>
      <c r="H205" s="406">
        <v>2.7935373211308487</v>
      </c>
      <c r="I205" s="407">
        <v>9.07</v>
      </c>
      <c r="J205" s="408">
        <v>85.379464285714292</v>
      </c>
      <c r="K205" s="409">
        <v>106.45369210892433</v>
      </c>
      <c r="L205" s="410">
        <v>91.352273424744212</v>
      </c>
      <c r="M205" s="410">
        <v>90.905521701894799</v>
      </c>
      <c r="N205" s="411">
        <v>104.05230608000294</v>
      </c>
      <c r="O205" s="410">
        <v>119.81393933963255</v>
      </c>
      <c r="P205" s="412">
        <v>103.02885652154119</v>
      </c>
      <c r="Q205" s="413">
        <v>93.533745573579608</v>
      </c>
      <c r="R205" s="414">
        <v>248</v>
      </c>
      <c r="S205" s="415">
        <v>87.878298769599112</v>
      </c>
      <c r="T205" s="414">
        <v>277</v>
      </c>
      <c r="U205" s="415">
        <v>99.189192377560076</v>
      </c>
      <c r="V205" s="414">
        <v>153</v>
      </c>
    </row>
    <row r="206" spans="1:22" ht="15" customHeight="1">
      <c r="A206" s="400" t="s">
        <v>399</v>
      </c>
      <c r="B206" s="401" t="s">
        <v>400</v>
      </c>
      <c r="C206" s="401" t="s">
        <v>635</v>
      </c>
      <c r="D206" s="402">
        <v>575</v>
      </c>
      <c r="E206" s="403">
        <v>4.95</v>
      </c>
      <c r="F206" s="404">
        <v>23350.541850220263</v>
      </c>
      <c r="G206" s="405">
        <v>20.67046965174017</v>
      </c>
      <c r="H206" s="406">
        <v>9.0434782608695663</v>
      </c>
      <c r="I206" s="407">
        <v>7.5</v>
      </c>
      <c r="J206" s="408">
        <v>87.053847433939353</v>
      </c>
      <c r="K206" s="409">
        <v>209.46645679614605</v>
      </c>
      <c r="L206" s="410">
        <v>92.063795923343278</v>
      </c>
      <c r="M206" s="410">
        <v>168.30725210763148</v>
      </c>
      <c r="N206" s="411">
        <v>32.141836580947235</v>
      </c>
      <c r="O206" s="410">
        <v>144.89499064139562</v>
      </c>
      <c r="P206" s="412">
        <v>105.04936323921369</v>
      </c>
      <c r="Q206" s="413">
        <v>103.37599192025804</v>
      </c>
      <c r="R206" s="414">
        <v>86</v>
      </c>
      <c r="S206" s="415">
        <v>116.93545535066566</v>
      </c>
      <c r="T206" s="414">
        <v>26</v>
      </c>
      <c r="U206" s="415">
        <v>89.816528489850455</v>
      </c>
      <c r="V206" s="414">
        <v>264</v>
      </c>
    </row>
    <row r="207" spans="1:22" ht="15" customHeight="1">
      <c r="A207" s="400" t="s">
        <v>403</v>
      </c>
      <c r="B207" s="401" t="s">
        <v>404</v>
      </c>
      <c r="C207" s="401" t="s">
        <v>634</v>
      </c>
      <c r="D207" s="402">
        <v>3619</v>
      </c>
      <c r="E207" s="403">
        <v>12.379999999999999</v>
      </c>
      <c r="F207" s="404">
        <v>26106.712226066898</v>
      </c>
      <c r="G207" s="416">
        <v>28.935087400463701</v>
      </c>
      <c r="H207" s="406">
        <v>1.9894998618402875</v>
      </c>
      <c r="I207" s="407">
        <v>5.35</v>
      </c>
      <c r="J207" s="408">
        <v>79.166666666666657</v>
      </c>
      <c r="K207" s="409">
        <v>83.752743226245798</v>
      </c>
      <c r="L207" s="410">
        <v>102.93050337019918</v>
      </c>
      <c r="M207" s="410">
        <v>120.23429888802845</v>
      </c>
      <c r="N207" s="411">
        <v>146.10405658201205</v>
      </c>
      <c r="O207" s="410">
        <v>203.12381865616211</v>
      </c>
      <c r="P207" s="412">
        <v>95.531767615616388</v>
      </c>
      <c r="Q207" s="413">
        <v>99.248605015727136</v>
      </c>
      <c r="R207" s="414">
        <v>139</v>
      </c>
      <c r="S207" s="415">
        <v>97.099931438148289</v>
      </c>
      <c r="T207" s="414">
        <v>166</v>
      </c>
      <c r="U207" s="415">
        <v>101.397278593306</v>
      </c>
      <c r="V207" s="414">
        <v>123</v>
      </c>
    </row>
    <row r="208" spans="1:22" ht="15" customHeight="1">
      <c r="A208" s="400" t="s">
        <v>401</v>
      </c>
      <c r="B208" s="401" t="s">
        <v>402</v>
      </c>
      <c r="C208" s="401" t="s">
        <v>636</v>
      </c>
      <c r="D208" s="402">
        <v>18285</v>
      </c>
      <c r="E208" s="403">
        <v>11.01</v>
      </c>
      <c r="F208" s="404">
        <v>23952.173433944186</v>
      </c>
      <c r="G208" s="416">
        <v>32.600087728042965</v>
      </c>
      <c r="H208" s="406">
        <v>3.2430954334153674</v>
      </c>
      <c r="I208" s="407">
        <v>9.51</v>
      </c>
      <c r="J208" s="408">
        <v>86.802030456852791</v>
      </c>
      <c r="K208" s="409">
        <v>94.174292565024786</v>
      </c>
      <c r="L208" s="410">
        <v>94.435838837819574</v>
      </c>
      <c r="M208" s="410">
        <v>106.71719585177411</v>
      </c>
      <c r="N208" s="411">
        <v>89.628568246634671</v>
      </c>
      <c r="O208" s="410">
        <v>114.27049735125838</v>
      </c>
      <c r="P208" s="412">
        <v>104.74549139580274</v>
      </c>
      <c r="Q208" s="413">
        <v>94.892635042130138</v>
      </c>
      <c r="R208" s="414">
        <v>222</v>
      </c>
      <c r="S208" s="415">
        <v>91.704672808162343</v>
      </c>
      <c r="T208" s="414">
        <v>240</v>
      </c>
      <c r="U208" s="415">
        <v>98.080597276097933</v>
      </c>
      <c r="V208" s="414">
        <v>165</v>
      </c>
    </row>
    <row r="209" spans="1:22" ht="15" customHeight="1">
      <c r="A209" s="400" t="s">
        <v>405</v>
      </c>
      <c r="B209" s="401" t="s">
        <v>406</v>
      </c>
      <c r="C209" s="401" t="s">
        <v>632</v>
      </c>
      <c r="D209" s="402">
        <v>4170</v>
      </c>
      <c r="E209" s="403">
        <v>7.88</v>
      </c>
      <c r="F209" s="404">
        <v>26740.522381172126</v>
      </c>
      <c r="G209" s="416">
        <v>36.516773981492285</v>
      </c>
      <c r="H209" s="406">
        <v>2.0383693045563551</v>
      </c>
      <c r="I209" s="407">
        <v>2.4300000000000002</v>
      </c>
      <c r="J209" s="408">
        <v>84.313725490196077</v>
      </c>
      <c r="K209" s="409">
        <v>131.58108643920343</v>
      </c>
      <c r="L209" s="410">
        <v>105.42941620691349</v>
      </c>
      <c r="M209" s="410">
        <v>95.271010210864389</v>
      </c>
      <c r="N209" s="411">
        <v>142.60124489437541</v>
      </c>
      <c r="O209" s="410">
        <v>447.2067612388754</v>
      </c>
      <c r="P209" s="412">
        <v>101.7428113305636</v>
      </c>
      <c r="Q209" s="413">
        <v>101.85431691927147</v>
      </c>
      <c r="R209" s="414">
        <v>106</v>
      </c>
      <c r="S209" s="415">
        <v>96.427594693904439</v>
      </c>
      <c r="T209" s="414">
        <v>177</v>
      </c>
      <c r="U209" s="415">
        <v>107.2810391446385</v>
      </c>
      <c r="V209" s="414">
        <v>59</v>
      </c>
    </row>
    <row r="210" spans="1:22" ht="15" customHeight="1">
      <c r="A210" s="400" t="s">
        <v>407</v>
      </c>
      <c r="B210" s="401" t="s">
        <v>10</v>
      </c>
      <c r="C210" s="401" t="s">
        <v>643</v>
      </c>
      <c r="D210" s="402">
        <v>95725</v>
      </c>
      <c r="E210" s="403">
        <v>5.79</v>
      </c>
      <c r="F210" s="404">
        <v>45531.675870875901</v>
      </c>
      <c r="G210" s="416">
        <v>32.705497035703949</v>
      </c>
      <c r="H210" s="406">
        <v>2.1425959780621571</v>
      </c>
      <c r="I210" s="407">
        <v>6.47</v>
      </c>
      <c r="J210" s="408">
        <v>80.98113207547172</v>
      </c>
      <c r="K210" s="409">
        <v>179.07754078426993</v>
      </c>
      <c r="L210" s="410">
        <v>179.51698689958201</v>
      </c>
      <c r="M210" s="410">
        <v>106.37324799132799</v>
      </c>
      <c r="N210" s="411">
        <v>135.66440120321462</v>
      </c>
      <c r="O210" s="410">
        <v>167.96173567395167</v>
      </c>
      <c r="P210" s="412">
        <v>97.721313987581098</v>
      </c>
      <c r="Q210" s="413">
        <v>115.68715294513952</v>
      </c>
      <c r="R210" s="414">
        <v>19</v>
      </c>
      <c r="S210" s="415">
        <v>130.44323077909601</v>
      </c>
      <c r="T210" s="414">
        <v>9</v>
      </c>
      <c r="U210" s="415">
        <v>100.93107511118301</v>
      </c>
      <c r="V210" s="414">
        <v>127</v>
      </c>
    </row>
    <row r="211" spans="1:22" ht="15" customHeight="1">
      <c r="A211" s="400" t="s">
        <v>408</v>
      </c>
      <c r="B211" s="401" t="s">
        <v>409</v>
      </c>
      <c r="C211" s="401" t="s">
        <v>639</v>
      </c>
      <c r="D211" s="402">
        <v>1009</v>
      </c>
      <c r="E211" s="403">
        <v>5.37</v>
      </c>
      <c r="F211" s="404">
        <v>24168.591286307055</v>
      </c>
      <c r="G211" s="405">
        <v>28.858912591382239</v>
      </c>
      <c r="H211" s="406">
        <v>3.7661050545094152</v>
      </c>
      <c r="I211" s="407">
        <v>7.97</v>
      </c>
      <c r="J211" s="408">
        <v>83.333333333333343</v>
      </c>
      <c r="K211" s="409">
        <v>193.08360542661507</v>
      </c>
      <c r="L211" s="410">
        <v>95.289105932086827</v>
      </c>
      <c r="M211" s="410">
        <v>120.55166444135057</v>
      </c>
      <c r="N211" s="411">
        <v>77.181596417809601</v>
      </c>
      <c r="O211" s="410">
        <v>136.35036760482652</v>
      </c>
      <c r="P211" s="412">
        <v>100.55975538485937</v>
      </c>
      <c r="Q211" s="413">
        <v>99.217266632816717</v>
      </c>
      <c r="R211" s="414">
        <v>140</v>
      </c>
      <c r="S211" s="415">
        <v>104.82102179946946</v>
      </c>
      <c r="T211" s="414">
        <v>79</v>
      </c>
      <c r="U211" s="415">
        <v>93.613511466163956</v>
      </c>
      <c r="V211" s="414">
        <v>233</v>
      </c>
    </row>
    <row r="212" spans="1:22" ht="15" customHeight="1">
      <c r="A212" s="421" t="s">
        <v>410</v>
      </c>
      <c r="B212" s="422" t="s">
        <v>411</v>
      </c>
      <c r="C212" s="422" t="s">
        <v>636</v>
      </c>
      <c r="D212" s="423">
        <v>3043</v>
      </c>
      <c r="E212" s="403">
        <v>8.15</v>
      </c>
      <c r="F212" s="404">
        <v>28477.699726402188</v>
      </c>
      <c r="G212" s="416">
        <v>28.526278197145622</v>
      </c>
      <c r="H212" s="406">
        <v>2.6618468616496878</v>
      </c>
      <c r="I212" s="407">
        <v>5.01</v>
      </c>
      <c r="J212" s="408">
        <v>68</v>
      </c>
      <c r="K212" s="409">
        <v>127.22195842219912</v>
      </c>
      <c r="L212" s="410">
        <v>112.27855665169538</v>
      </c>
      <c r="M212" s="410">
        <v>121.9573728761676</v>
      </c>
      <c r="N212" s="411">
        <v>109.20012137891074</v>
      </c>
      <c r="O212" s="410">
        <v>216.90866862484378</v>
      </c>
      <c r="P212" s="412">
        <v>82.056760394045241</v>
      </c>
      <c r="Q212" s="413">
        <v>95.998854668317506</v>
      </c>
      <c r="R212" s="414">
        <v>199</v>
      </c>
      <c r="S212" s="415">
        <v>105.03735763215127</v>
      </c>
      <c r="T212" s="414">
        <v>77</v>
      </c>
      <c r="U212" s="415">
        <v>86.960351704483784</v>
      </c>
      <c r="V212" s="414">
        <v>287</v>
      </c>
    </row>
    <row r="213" spans="1:22" ht="15" customHeight="1">
      <c r="A213" s="424" t="s">
        <v>412</v>
      </c>
      <c r="B213" s="425" t="s">
        <v>413</v>
      </c>
      <c r="C213" s="425" t="s">
        <v>632</v>
      </c>
      <c r="D213" s="423">
        <v>7889</v>
      </c>
      <c r="E213" s="403">
        <v>6.69</v>
      </c>
      <c r="F213" s="404">
        <v>30222.208772359714</v>
      </c>
      <c r="G213" s="416">
        <v>32.108683920041685</v>
      </c>
      <c r="H213" s="406">
        <v>2.7253137279756623</v>
      </c>
      <c r="I213" s="407">
        <v>3.51</v>
      </c>
      <c r="J213" s="408">
        <v>89.898989898989896</v>
      </c>
      <c r="K213" s="409">
        <v>154.986391799839</v>
      </c>
      <c r="L213" s="410">
        <v>119.15660367191667</v>
      </c>
      <c r="M213" s="410">
        <v>108.35043739326399</v>
      </c>
      <c r="N213" s="411">
        <v>106.65707855958604</v>
      </c>
      <c r="O213" s="410">
        <v>309.60468085768298</v>
      </c>
      <c r="P213" s="412">
        <v>108.4826452030604</v>
      </c>
      <c r="Q213" s="413">
        <v>105.90766655827959</v>
      </c>
      <c r="R213" s="414">
        <v>62</v>
      </c>
      <c r="S213" s="415">
        <v>106.8252481196338</v>
      </c>
      <c r="T213" s="414">
        <v>64</v>
      </c>
      <c r="U213" s="415">
        <v>104.99008499692536</v>
      </c>
      <c r="V213" s="414">
        <v>77</v>
      </c>
    </row>
    <row r="214" spans="1:22" ht="15" customHeight="1">
      <c r="A214" s="400" t="s">
        <v>416</v>
      </c>
      <c r="B214" s="401" t="s">
        <v>417</v>
      </c>
      <c r="C214" s="401" t="s">
        <v>636</v>
      </c>
      <c r="D214" s="402">
        <v>6460</v>
      </c>
      <c r="E214" s="403">
        <v>10.68</v>
      </c>
      <c r="F214" s="404">
        <v>23626.950771250409</v>
      </c>
      <c r="G214" s="416">
        <v>32.338644067925685</v>
      </c>
      <c r="H214" s="406">
        <v>3.2972136222910216</v>
      </c>
      <c r="I214" s="407">
        <v>7.81</v>
      </c>
      <c r="J214" s="408">
        <v>82.608695652173907</v>
      </c>
      <c r="K214" s="409">
        <v>97.084172391472194</v>
      </c>
      <c r="L214" s="410">
        <v>93.153588813818359</v>
      </c>
      <c r="M214" s="410">
        <v>107.57995726571393</v>
      </c>
      <c r="N214" s="411">
        <v>88.15746678319492</v>
      </c>
      <c r="O214" s="410">
        <v>139.14371700518149</v>
      </c>
      <c r="P214" s="412">
        <v>99.685322729338836</v>
      </c>
      <c r="Q214" s="413">
        <v>93.2302347095833</v>
      </c>
      <c r="R214" s="414">
        <v>256</v>
      </c>
      <c r="S214" s="415">
        <v>91.730009808794208</v>
      </c>
      <c r="T214" s="414">
        <v>239</v>
      </c>
      <c r="U214" s="415">
        <v>94.730459610372421</v>
      </c>
      <c r="V214" s="414">
        <v>217</v>
      </c>
    </row>
    <row r="215" spans="1:22" ht="15" customHeight="1">
      <c r="A215" s="400" t="s">
        <v>418</v>
      </c>
      <c r="B215" s="401" t="s">
        <v>18</v>
      </c>
      <c r="C215" s="401" t="s">
        <v>632</v>
      </c>
      <c r="D215" s="402">
        <v>45642</v>
      </c>
      <c r="E215" s="403">
        <v>7.3599999999999994</v>
      </c>
      <c r="F215" s="404">
        <v>27769.127524977095</v>
      </c>
      <c r="G215" s="416">
        <v>35.702144087125113</v>
      </c>
      <c r="H215" s="406">
        <v>2.8197712633101091</v>
      </c>
      <c r="I215" s="407">
        <v>6.63</v>
      </c>
      <c r="J215" s="408">
        <v>86.971235194585446</v>
      </c>
      <c r="K215" s="409">
        <v>140.87757624197323</v>
      </c>
      <c r="L215" s="410">
        <v>109.48488072899561</v>
      </c>
      <c r="M215" s="410">
        <v>97.444846403865412</v>
      </c>
      <c r="N215" s="411">
        <v>103.08424806166668</v>
      </c>
      <c r="O215" s="410">
        <v>163.90836045406746</v>
      </c>
      <c r="P215" s="412">
        <v>104.949673640239</v>
      </c>
      <c r="Q215" s="413">
        <v>100.02132245637634</v>
      </c>
      <c r="R215" s="414">
        <v>132</v>
      </c>
      <c r="S215" s="415">
        <v>99.311219328606569</v>
      </c>
      <c r="T215" s="414">
        <v>143</v>
      </c>
      <c r="U215" s="415">
        <v>100.73142558414611</v>
      </c>
      <c r="V215" s="414">
        <v>130</v>
      </c>
    </row>
    <row r="216" spans="1:22" ht="15" customHeight="1">
      <c r="A216" s="400" t="s">
        <v>419</v>
      </c>
      <c r="B216" s="401" t="s">
        <v>420</v>
      </c>
      <c r="C216" s="401" t="s">
        <v>633</v>
      </c>
      <c r="D216" s="402">
        <v>611</v>
      </c>
      <c r="E216" s="403">
        <v>7.17</v>
      </c>
      <c r="F216" s="404">
        <v>21780.614906832299</v>
      </c>
      <c r="G216" s="405">
        <v>26.807586323127953</v>
      </c>
      <c r="H216" s="406">
        <v>4.4189852700490997</v>
      </c>
      <c r="I216" s="407">
        <v>6.32</v>
      </c>
      <c r="J216" s="408">
        <v>80.263270599550353</v>
      </c>
      <c r="K216" s="409">
        <v>144.61073377139789</v>
      </c>
      <c r="L216" s="410">
        <v>85.874070877229883</v>
      </c>
      <c r="M216" s="410">
        <v>129.77632170700568</v>
      </c>
      <c r="N216" s="411">
        <v>65.778449716576858</v>
      </c>
      <c r="O216" s="410">
        <v>171.94816927380811</v>
      </c>
      <c r="P216" s="412">
        <v>96.855058294554695</v>
      </c>
      <c r="Q216" s="413">
        <v>94.410965882701291</v>
      </c>
      <c r="R216" s="414">
        <v>234</v>
      </c>
      <c r="S216" s="415">
        <v>99.070163516361433</v>
      </c>
      <c r="T216" s="414">
        <v>146</v>
      </c>
      <c r="U216" s="415">
        <v>89.751768249041163</v>
      </c>
      <c r="V216" s="414">
        <v>266</v>
      </c>
    </row>
    <row r="217" spans="1:22" ht="15" customHeight="1">
      <c r="A217" s="421" t="s">
        <v>414</v>
      </c>
      <c r="B217" s="422" t="s">
        <v>415</v>
      </c>
      <c r="C217" s="422" t="s">
        <v>636</v>
      </c>
      <c r="D217" s="423">
        <v>9064</v>
      </c>
      <c r="E217" s="403">
        <v>8.6199999999999992</v>
      </c>
      <c r="F217" s="404">
        <v>27352.245890715236</v>
      </c>
      <c r="G217" s="416">
        <v>38.884095206761913</v>
      </c>
      <c r="H217" s="406">
        <v>4.1041482789055603</v>
      </c>
      <c r="I217" s="407">
        <v>3.16</v>
      </c>
      <c r="J217" s="408">
        <v>84.112149532710276</v>
      </c>
      <c r="K217" s="409">
        <v>120.28526231333214</v>
      </c>
      <c r="L217" s="410">
        <v>107.84124839073739</v>
      </c>
      <c r="M217" s="410">
        <v>89.470770204615306</v>
      </c>
      <c r="N217" s="411">
        <v>70.82443923340206</v>
      </c>
      <c r="O217" s="410">
        <v>343.89633854761621</v>
      </c>
      <c r="P217" s="412">
        <v>101.4995661828487</v>
      </c>
      <c r="Q217" s="413">
        <v>95.009987636809797</v>
      </c>
      <c r="R217" s="414">
        <v>214</v>
      </c>
      <c r="S217" s="415">
        <v>94.800560894028877</v>
      </c>
      <c r="T217" s="414">
        <v>205</v>
      </c>
      <c r="U217" s="415">
        <v>95.219414379590731</v>
      </c>
      <c r="V217" s="414">
        <v>206</v>
      </c>
    </row>
    <row r="218" spans="1:22" ht="15" customHeight="1">
      <c r="A218" s="400" t="s">
        <v>421</v>
      </c>
      <c r="B218" s="401" t="s">
        <v>422</v>
      </c>
      <c r="C218" s="401" t="s">
        <v>633</v>
      </c>
      <c r="D218" s="402">
        <v>9025</v>
      </c>
      <c r="E218" s="403">
        <v>8.14</v>
      </c>
      <c r="F218" s="404">
        <v>26223.81794425087</v>
      </c>
      <c r="G218" s="416">
        <v>25.263691888852431</v>
      </c>
      <c r="H218" s="406">
        <v>2.5484764542936289</v>
      </c>
      <c r="I218" s="407">
        <v>5.67</v>
      </c>
      <c r="J218" s="408">
        <v>87.31343283582089</v>
      </c>
      <c r="K218" s="409">
        <v>127.37825075441313</v>
      </c>
      <c r="L218" s="410">
        <v>103.39221415230868</v>
      </c>
      <c r="M218" s="410">
        <v>137.70710797789923</v>
      </c>
      <c r="N218" s="411">
        <v>114.057950150764</v>
      </c>
      <c r="O218" s="410">
        <v>191.66004053094662</v>
      </c>
      <c r="P218" s="412">
        <v>105.36260937338996</v>
      </c>
      <c r="Q218" s="413">
        <v>104.32202646213668</v>
      </c>
      <c r="R218" s="414">
        <v>79</v>
      </c>
      <c r="S218" s="415">
        <v>105.70674659284911</v>
      </c>
      <c r="T218" s="414">
        <v>72</v>
      </c>
      <c r="U218" s="415">
        <v>102.93730633142428</v>
      </c>
      <c r="V218" s="414">
        <v>98</v>
      </c>
    </row>
    <row r="219" spans="1:22" ht="15" customHeight="1">
      <c r="A219" s="400" t="s">
        <v>425</v>
      </c>
      <c r="B219" s="401" t="s">
        <v>426</v>
      </c>
      <c r="C219" s="401" t="s">
        <v>635</v>
      </c>
      <c r="D219" s="402">
        <v>3644</v>
      </c>
      <c r="E219" s="403">
        <v>8.0299999999999994</v>
      </c>
      <c r="F219" s="404">
        <v>23291.947664603264</v>
      </c>
      <c r="G219" s="416">
        <v>25.150322696724903</v>
      </c>
      <c r="H219" s="406">
        <v>4.8298572996706914</v>
      </c>
      <c r="I219" s="407">
        <v>10.29</v>
      </c>
      <c r="J219" s="408">
        <v>95.555555555555557</v>
      </c>
      <c r="K219" s="409">
        <v>129.12315829899416</v>
      </c>
      <c r="L219" s="410">
        <v>91.832777594880511</v>
      </c>
      <c r="M219" s="410">
        <v>138.32784528492812</v>
      </c>
      <c r="N219" s="411">
        <v>60.182730534096152</v>
      </c>
      <c r="O219" s="410">
        <v>105.60859376195017</v>
      </c>
      <c r="P219" s="412">
        <v>115.30851950797208</v>
      </c>
      <c r="Q219" s="413">
        <v>101.18865140769375</v>
      </c>
      <c r="R219" s="414">
        <v>117</v>
      </c>
      <c r="S219" s="415">
        <v>101.84825692679335</v>
      </c>
      <c r="T219" s="414">
        <v>112</v>
      </c>
      <c r="U219" s="415">
        <v>100.52904588859413</v>
      </c>
      <c r="V219" s="414">
        <v>133</v>
      </c>
    </row>
    <row r="220" spans="1:22" ht="15" customHeight="1">
      <c r="A220" s="400" t="s">
        <v>386</v>
      </c>
      <c r="B220" s="401" t="s">
        <v>387</v>
      </c>
      <c r="C220" s="401" t="s">
        <v>634</v>
      </c>
      <c r="D220" s="402">
        <v>1433</v>
      </c>
      <c r="E220" s="403">
        <v>13.059999999999999</v>
      </c>
      <c r="F220" s="404">
        <v>26429.857580398162</v>
      </c>
      <c r="G220" s="416">
        <v>25.343212613327648</v>
      </c>
      <c r="H220" s="406">
        <v>2.0935101186322398</v>
      </c>
      <c r="I220" s="407">
        <v>6.47</v>
      </c>
      <c r="J220" s="408">
        <v>88.888888888888886</v>
      </c>
      <c r="K220" s="409">
        <v>79.391957208340202</v>
      </c>
      <c r="L220" s="410">
        <v>104.20456322480806</v>
      </c>
      <c r="M220" s="410">
        <v>137.27501717872286</v>
      </c>
      <c r="N220" s="411">
        <v>138.84528085019505</v>
      </c>
      <c r="O220" s="410">
        <v>167.96173567395167</v>
      </c>
      <c r="P220" s="412">
        <v>107.26373907718332</v>
      </c>
      <c r="Q220" s="413">
        <v>104.53950877088708</v>
      </c>
      <c r="R220" s="414">
        <v>75</v>
      </c>
      <c r="S220" s="415">
        <v>101.32767204148801</v>
      </c>
      <c r="T220" s="414">
        <v>125</v>
      </c>
      <c r="U220" s="415">
        <v>107.75134550028616</v>
      </c>
      <c r="V220" s="414">
        <v>54</v>
      </c>
    </row>
    <row r="221" spans="1:22" ht="15" customHeight="1">
      <c r="A221" s="400" t="s">
        <v>427</v>
      </c>
      <c r="B221" s="401" t="s">
        <v>428</v>
      </c>
      <c r="C221" s="401" t="s">
        <v>638</v>
      </c>
      <c r="D221" s="402">
        <v>31</v>
      </c>
      <c r="E221" s="403">
        <v>9.308886590830749</v>
      </c>
      <c r="F221" s="404">
        <v>25325.083333333332</v>
      </c>
      <c r="G221" s="405">
        <v>20.398886190231291</v>
      </c>
      <c r="H221" s="406">
        <v>0</v>
      </c>
      <c r="I221" s="407">
        <v>0</v>
      </c>
      <c r="J221" s="408">
        <v>76.429418719285991</v>
      </c>
      <c r="K221" s="409">
        <v>111.38377839539143</v>
      </c>
      <c r="L221" s="410">
        <v>99.848788036568365</v>
      </c>
      <c r="M221" s="410">
        <v>170.54803455517157</v>
      </c>
      <c r="N221" s="411">
        <v>314</v>
      </c>
      <c r="O221" s="410">
        <v>3506</v>
      </c>
      <c r="P221" s="412">
        <v>92.22868380742068</v>
      </c>
      <c r="Q221" s="413">
        <v>133.38247595907731</v>
      </c>
      <c r="R221" s="414">
        <v>4</v>
      </c>
      <c r="S221" s="415">
        <v>110.96452663482013</v>
      </c>
      <c r="T221" s="414">
        <v>44</v>
      </c>
      <c r="U221" s="415">
        <v>155.8004252833345</v>
      </c>
      <c r="V221" s="414">
        <v>4</v>
      </c>
    </row>
    <row r="222" spans="1:22" ht="15" customHeight="1">
      <c r="A222" s="400" t="s">
        <v>430</v>
      </c>
      <c r="B222" s="401" t="s">
        <v>431</v>
      </c>
      <c r="C222" s="401" t="s">
        <v>633</v>
      </c>
      <c r="D222" s="402">
        <v>10820</v>
      </c>
      <c r="E222" s="403">
        <v>8.42</v>
      </c>
      <c r="F222" s="404">
        <v>22480.07053469852</v>
      </c>
      <c r="G222" s="416">
        <v>28.170669797957977</v>
      </c>
      <c r="H222" s="406">
        <v>2.9852125693160811</v>
      </c>
      <c r="I222" s="407">
        <v>9.3000000000000007</v>
      </c>
      <c r="J222" s="408">
        <v>86</v>
      </c>
      <c r="K222" s="409">
        <v>123.14239443478895</v>
      </c>
      <c r="L222" s="410">
        <v>88.631803035839397</v>
      </c>
      <c r="M222" s="410">
        <v>123.49688423492019</v>
      </c>
      <c r="N222" s="411">
        <v>97.371290531184044</v>
      </c>
      <c r="O222" s="410">
        <v>116.85079890435131</v>
      </c>
      <c r="P222" s="412">
        <v>103.77766755717487</v>
      </c>
      <c r="Q222" s="413">
        <v>97.561835675674999</v>
      </c>
      <c r="R222" s="414">
        <v>169</v>
      </c>
      <c r="S222" s="415">
        <v>96.482450782406488</v>
      </c>
      <c r="T222" s="414">
        <v>176</v>
      </c>
      <c r="U222" s="415">
        <v>98.641220568943538</v>
      </c>
      <c r="V222" s="414">
        <v>160</v>
      </c>
    </row>
    <row r="223" spans="1:22" ht="15" customHeight="1">
      <c r="A223" s="400" t="s">
        <v>429</v>
      </c>
      <c r="B223" s="401" t="s">
        <v>15</v>
      </c>
      <c r="C223" s="401" t="s">
        <v>632</v>
      </c>
      <c r="D223" s="402">
        <v>34039</v>
      </c>
      <c r="E223" s="403">
        <v>7.7</v>
      </c>
      <c r="F223" s="404">
        <v>29703.14242687518</v>
      </c>
      <c r="G223" s="416">
        <v>36.061247241439112</v>
      </c>
      <c r="H223" s="406">
        <v>2.4031258262581159</v>
      </c>
      <c r="I223" s="407">
        <v>6.72</v>
      </c>
      <c r="J223" s="408">
        <v>87.290167865707431</v>
      </c>
      <c r="K223" s="409">
        <v>134.6570079403796</v>
      </c>
      <c r="L223" s="410">
        <v>117.11008935940562</v>
      </c>
      <c r="M223" s="410">
        <v>96.474476425229184</v>
      </c>
      <c r="N223" s="411">
        <v>120.95662957308573</v>
      </c>
      <c r="O223" s="410">
        <v>161.71315919798622</v>
      </c>
      <c r="P223" s="412">
        <v>105.3345351369462</v>
      </c>
      <c r="Q223" s="413">
        <v>102.46208096251367</v>
      </c>
      <c r="R223" s="414">
        <v>95</v>
      </c>
      <c r="S223" s="415">
        <v>101.23638097146902</v>
      </c>
      <c r="T223" s="414">
        <v>126</v>
      </c>
      <c r="U223" s="415">
        <v>103.68778095355833</v>
      </c>
      <c r="V223" s="414">
        <v>86</v>
      </c>
    </row>
    <row r="224" spans="1:22" ht="15" customHeight="1">
      <c r="A224" s="421" t="s">
        <v>598</v>
      </c>
      <c r="B224" s="422" t="s">
        <v>599</v>
      </c>
      <c r="C224" s="422" t="s">
        <v>638</v>
      </c>
      <c r="D224" s="423">
        <v>241</v>
      </c>
      <c r="E224" s="403">
        <v>2.5</v>
      </c>
      <c r="F224" s="404">
        <v>24918.844262295082</v>
      </c>
      <c r="G224" s="405">
        <v>20.731438715095916</v>
      </c>
      <c r="H224" s="406">
        <v>4.9792531120331951</v>
      </c>
      <c r="I224" s="407">
        <v>0</v>
      </c>
      <c r="J224" s="408">
        <v>76.429418719285991</v>
      </c>
      <c r="K224" s="409">
        <v>414.74358445636915</v>
      </c>
      <c r="L224" s="410">
        <v>98.247115956663237</v>
      </c>
      <c r="M224" s="410">
        <v>167.81227751093311</v>
      </c>
      <c r="N224" s="411">
        <v>58.377028410497218</v>
      </c>
      <c r="O224" s="410">
        <v>3506</v>
      </c>
      <c r="P224" s="412">
        <v>92.22868380742068</v>
      </c>
      <c r="Q224" s="413">
        <v>127.72986371793397</v>
      </c>
      <c r="R224" s="414">
        <v>7</v>
      </c>
      <c r="S224" s="415">
        <v>138.58321357457226</v>
      </c>
      <c r="T224" s="414">
        <v>5</v>
      </c>
      <c r="U224" s="415">
        <v>116.87651386129573</v>
      </c>
      <c r="V224" s="414">
        <v>17</v>
      </c>
    </row>
    <row r="225" spans="1:22" ht="15" customHeight="1">
      <c r="A225" s="417" t="s">
        <v>434</v>
      </c>
      <c r="B225" s="426" t="s">
        <v>435</v>
      </c>
      <c r="C225" s="426" t="s">
        <v>635</v>
      </c>
      <c r="D225" s="402">
        <v>3193</v>
      </c>
      <c r="E225" s="403">
        <v>5.3199999999999994</v>
      </c>
      <c r="F225" s="404">
        <v>31596.026330852892</v>
      </c>
      <c r="G225" s="416">
        <v>22.464004040432616</v>
      </c>
      <c r="H225" s="406">
        <v>2.2862511744440965</v>
      </c>
      <c r="I225" s="407">
        <v>3.2</v>
      </c>
      <c r="J225" s="408">
        <v>100</v>
      </c>
      <c r="K225" s="409">
        <v>194.89830096633892</v>
      </c>
      <c r="L225" s="410">
        <v>124.5731314832329</v>
      </c>
      <c r="M225" s="410">
        <v>154.86953886746093</v>
      </c>
      <c r="N225" s="411">
        <v>127.14001140093283</v>
      </c>
      <c r="O225" s="410">
        <v>339.59763431577102</v>
      </c>
      <c r="P225" s="412">
        <v>120.67170646183123</v>
      </c>
      <c r="Q225" s="413">
        <v>120.24100028438662</v>
      </c>
      <c r="R225" s="414">
        <v>11</v>
      </c>
      <c r="S225" s="415">
        <v>123.99796715000188</v>
      </c>
      <c r="T225" s="414">
        <v>14</v>
      </c>
      <c r="U225" s="415">
        <v>116.48403341877133</v>
      </c>
      <c r="V225" s="414">
        <v>20</v>
      </c>
    </row>
    <row r="226" spans="1:22" ht="15" customHeight="1">
      <c r="A226" s="421" t="s">
        <v>436</v>
      </c>
      <c r="B226" s="422" t="s">
        <v>12</v>
      </c>
      <c r="C226" s="422" t="s">
        <v>632</v>
      </c>
      <c r="D226" s="423">
        <v>19806</v>
      </c>
      <c r="E226" s="403">
        <v>6.08</v>
      </c>
      <c r="F226" s="404">
        <v>45669.334900577924</v>
      </c>
      <c r="G226" s="416">
        <v>32.285323233638266</v>
      </c>
      <c r="H226" s="406">
        <v>2.8981116833282843</v>
      </c>
      <c r="I226" s="407">
        <v>5.83</v>
      </c>
      <c r="J226" s="408">
        <v>71.367521367521363</v>
      </c>
      <c r="K226" s="409">
        <v>170.53601334554654</v>
      </c>
      <c r="L226" s="410">
        <v>180.05973288375594</v>
      </c>
      <c r="M226" s="410">
        <v>107.75763097312895</v>
      </c>
      <c r="N226" s="411">
        <v>100.2977221534814</v>
      </c>
      <c r="O226" s="410">
        <v>186.40007372392233</v>
      </c>
      <c r="P226" s="412">
        <v>86.120405893700067</v>
      </c>
      <c r="Q226" s="413">
        <v>109.09128748962097</v>
      </c>
      <c r="R226" s="414">
        <v>39</v>
      </c>
      <c r="S226" s="415">
        <v>130.16627608231488</v>
      </c>
      <c r="T226" s="414">
        <v>10</v>
      </c>
      <c r="U226" s="415">
        <v>88.016298896927069</v>
      </c>
      <c r="V226" s="414">
        <v>278</v>
      </c>
    </row>
    <row r="227" spans="1:22" ht="15" customHeight="1">
      <c r="A227" s="400" t="s">
        <v>437</v>
      </c>
      <c r="B227" s="401" t="s">
        <v>438</v>
      </c>
      <c r="C227" s="401" t="s">
        <v>639</v>
      </c>
      <c r="D227" s="402">
        <v>2503</v>
      </c>
      <c r="E227" s="403">
        <v>8.17</v>
      </c>
      <c r="F227" s="404">
        <v>25627.274371069183</v>
      </c>
      <c r="G227" s="416">
        <v>28.163512768268117</v>
      </c>
      <c r="H227" s="406">
        <v>3.1961646024770274</v>
      </c>
      <c r="I227" s="407">
        <v>4.5999999999999996</v>
      </c>
      <c r="J227" s="408">
        <v>93.103448275862064</v>
      </c>
      <c r="K227" s="409">
        <v>126.91052155947649</v>
      </c>
      <c r="L227" s="410">
        <v>101.04023165301336</v>
      </c>
      <c r="M227" s="410">
        <v>123.52826777980491</v>
      </c>
      <c r="N227" s="411">
        <v>90.944627870212372</v>
      </c>
      <c r="O227" s="410">
        <v>236.24183256749291</v>
      </c>
      <c r="P227" s="412">
        <v>112.34951980929114</v>
      </c>
      <c r="Q227" s="413">
        <v>102.90410073279915</v>
      </c>
      <c r="R227" s="414">
        <v>91</v>
      </c>
      <c r="S227" s="415">
        <v>101.33240928261955</v>
      </c>
      <c r="T227" s="414">
        <v>124</v>
      </c>
      <c r="U227" s="415">
        <v>104.47579218297874</v>
      </c>
      <c r="V227" s="414">
        <v>82</v>
      </c>
    </row>
    <row r="228" spans="1:22" ht="15" customHeight="1">
      <c r="A228" s="400" t="s">
        <v>439</v>
      </c>
      <c r="B228" s="401" t="s">
        <v>440</v>
      </c>
      <c r="C228" s="401" t="s">
        <v>643</v>
      </c>
      <c r="D228" s="402">
        <v>2524</v>
      </c>
      <c r="E228" s="403">
        <v>10.39</v>
      </c>
      <c r="F228" s="404">
        <v>21632.905763952425</v>
      </c>
      <c r="G228" s="416">
        <v>28.608558214759487</v>
      </c>
      <c r="H228" s="406">
        <v>3.724247226624406</v>
      </c>
      <c r="I228" s="407">
        <v>3.94</v>
      </c>
      <c r="J228" s="408">
        <v>88.888888888888886</v>
      </c>
      <c r="K228" s="409">
        <v>99.793932737336178</v>
      </c>
      <c r="L228" s="410">
        <v>85.291700477719147</v>
      </c>
      <c r="M228" s="410">
        <v>121.60661578057881</v>
      </c>
      <c r="N228" s="411">
        <v>78.049061379762492</v>
      </c>
      <c r="O228" s="410">
        <v>275.81533751534704</v>
      </c>
      <c r="P228" s="412">
        <v>107.26373907718332</v>
      </c>
      <c r="Q228" s="413">
        <v>96.048409541731544</v>
      </c>
      <c r="R228" s="414">
        <v>198</v>
      </c>
      <c r="S228" s="415">
        <v>92.589672801769595</v>
      </c>
      <c r="T228" s="414">
        <v>225</v>
      </c>
      <c r="U228" s="415">
        <v>99.507146281693508</v>
      </c>
      <c r="V228" s="414">
        <v>150</v>
      </c>
    </row>
    <row r="229" spans="1:22" ht="15" customHeight="1">
      <c r="A229" s="400" t="s">
        <v>443</v>
      </c>
      <c r="B229" s="401" t="s">
        <v>444</v>
      </c>
      <c r="C229" s="401" t="s">
        <v>635</v>
      </c>
      <c r="D229" s="402">
        <v>119</v>
      </c>
      <c r="E229" s="403">
        <v>6.98</v>
      </c>
      <c r="F229" s="404">
        <v>21405.33870967742</v>
      </c>
      <c r="G229" s="405">
        <v>30.475798215458589</v>
      </c>
      <c r="H229" s="406">
        <v>5.0420168067226889</v>
      </c>
      <c r="I229" s="407">
        <v>0.93</v>
      </c>
      <c r="J229" s="408">
        <v>87.053847433939353</v>
      </c>
      <c r="K229" s="409">
        <v>148.54712910328408</v>
      </c>
      <c r="L229" s="410">
        <v>84.394475609104262</v>
      </c>
      <c r="M229" s="410">
        <v>114.15582693725445</v>
      </c>
      <c r="N229" s="411">
        <v>57.650343409536674</v>
      </c>
      <c r="O229" s="410">
        <v>1168.5079890435131</v>
      </c>
      <c r="P229" s="412">
        <v>105.04936323921369</v>
      </c>
      <c r="Q229" s="413">
        <v>99.196976822699256</v>
      </c>
      <c r="R229" s="414">
        <v>141</v>
      </c>
      <c r="S229" s="415">
        <v>95.076338224614915</v>
      </c>
      <c r="T229" s="414">
        <v>199</v>
      </c>
      <c r="U229" s="415">
        <v>103.31761542078361</v>
      </c>
      <c r="V229" s="414">
        <v>94</v>
      </c>
    </row>
    <row r="230" spans="1:22" ht="15" customHeight="1">
      <c r="A230" s="424" t="s">
        <v>441</v>
      </c>
      <c r="B230" s="425" t="s">
        <v>442</v>
      </c>
      <c r="C230" s="425" t="s">
        <v>635</v>
      </c>
      <c r="D230" s="423">
        <v>1232</v>
      </c>
      <c r="E230" s="403">
        <v>12.770000000000001</v>
      </c>
      <c r="F230" s="404">
        <v>22275.337662337661</v>
      </c>
      <c r="G230" s="416">
        <v>29.890951602756765</v>
      </c>
      <c r="H230" s="406">
        <v>3.1655844155844153</v>
      </c>
      <c r="I230" s="407">
        <v>9.61</v>
      </c>
      <c r="J230" s="408">
        <v>83.333333333333343</v>
      </c>
      <c r="K230" s="409">
        <v>81.194906902186588</v>
      </c>
      <c r="L230" s="410">
        <v>87.824606119351031</v>
      </c>
      <c r="M230" s="410">
        <v>116.38940081578802</v>
      </c>
      <c r="N230" s="411">
        <v>91.823171403424936</v>
      </c>
      <c r="O230" s="410">
        <v>113.08141829453353</v>
      </c>
      <c r="P230" s="412">
        <v>100.55975538485937</v>
      </c>
      <c r="Q230" s="413">
        <v>93.039431872084265</v>
      </c>
      <c r="R230" s="414">
        <v>259</v>
      </c>
      <c r="S230" s="415">
        <v>90.454480853056666</v>
      </c>
      <c r="T230" s="414">
        <v>252</v>
      </c>
      <c r="U230" s="415">
        <v>95.624382891111907</v>
      </c>
      <c r="V230" s="414">
        <v>202</v>
      </c>
    </row>
    <row r="231" spans="1:22" ht="15.75" customHeight="1">
      <c r="A231" s="421" t="s">
        <v>445</v>
      </c>
      <c r="B231" s="422" t="s">
        <v>446</v>
      </c>
      <c r="C231" s="422" t="s">
        <v>637</v>
      </c>
      <c r="D231" s="423">
        <v>1243</v>
      </c>
      <c r="E231" s="403">
        <v>5.6899999999999995</v>
      </c>
      <c r="F231" s="404">
        <v>26359.887772194306</v>
      </c>
      <c r="G231" s="416">
        <v>19.80281572179647</v>
      </c>
      <c r="H231" s="406">
        <v>3.700724054706356</v>
      </c>
      <c r="I231" s="407">
        <v>1.38</v>
      </c>
      <c r="J231" s="408">
        <v>100</v>
      </c>
      <c r="K231" s="409">
        <v>182.22477348698121</v>
      </c>
      <c r="L231" s="410">
        <v>103.92869441694077</v>
      </c>
      <c r="M231" s="410">
        <v>175.68157961644516</v>
      </c>
      <c r="N231" s="411">
        <v>78.545170103822514</v>
      </c>
      <c r="O231" s="410">
        <v>787.47277522497632</v>
      </c>
      <c r="P231" s="412">
        <v>120.67170646183123</v>
      </c>
      <c r="Q231" s="413">
        <v>116.86623471583144</v>
      </c>
      <c r="R231" s="414">
        <v>17</v>
      </c>
      <c r="S231" s="415">
        <v>120.44020532505522</v>
      </c>
      <c r="T231" s="414">
        <v>19</v>
      </c>
      <c r="U231" s="415">
        <v>113.29226410660766</v>
      </c>
      <c r="V231" s="414">
        <v>28</v>
      </c>
    </row>
    <row r="232" spans="1:22" ht="15" customHeight="1">
      <c r="A232" s="421" t="s">
        <v>447</v>
      </c>
      <c r="B232" s="422" t="s">
        <v>448</v>
      </c>
      <c r="C232" s="422" t="s">
        <v>639</v>
      </c>
      <c r="D232" s="423">
        <v>3313</v>
      </c>
      <c r="E232" s="403">
        <v>8.43</v>
      </c>
      <c r="F232" s="404">
        <v>21133.795381654905</v>
      </c>
      <c r="G232" s="416">
        <v>35.571747950477388</v>
      </c>
      <c r="H232" s="406">
        <v>3.4409900392393604</v>
      </c>
      <c r="I232" s="407">
        <v>7.3</v>
      </c>
      <c r="J232" s="408">
        <v>89.473684210526315</v>
      </c>
      <c r="K232" s="409">
        <v>122.99631804755907</v>
      </c>
      <c r="L232" s="410">
        <v>83.323866211867752</v>
      </c>
      <c r="M232" s="410">
        <v>97.802052114559899</v>
      </c>
      <c r="N232" s="411">
        <v>84.473944146747002</v>
      </c>
      <c r="O232" s="410">
        <v>148.86471641239277</v>
      </c>
      <c r="P232" s="412">
        <v>107.96942157111215</v>
      </c>
      <c r="Q232" s="413">
        <v>94.002762669505486</v>
      </c>
      <c r="R232" s="414">
        <v>238</v>
      </c>
      <c r="S232" s="415">
        <v>88.24420910837371</v>
      </c>
      <c r="T232" s="414">
        <v>273</v>
      </c>
      <c r="U232" s="415">
        <v>99.761316230637263</v>
      </c>
      <c r="V232" s="414">
        <v>146</v>
      </c>
    </row>
    <row r="233" spans="1:22" ht="15" customHeight="1">
      <c r="A233" s="400" t="s">
        <v>449</v>
      </c>
      <c r="B233" s="401" t="s">
        <v>450</v>
      </c>
      <c r="C233" s="401" t="s">
        <v>637</v>
      </c>
      <c r="D233" s="402">
        <v>361</v>
      </c>
      <c r="E233" s="403">
        <v>4.1099999999999994</v>
      </c>
      <c r="F233" s="404">
        <v>19222.572222222221</v>
      </c>
      <c r="G233" s="405">
        <v>32.482769231134334</v>
      </c>
      <c r="H233" s="406">
        <v>3.6011080332409975</v>
      </c>
      <c r="I233" s="407">
        <v>0.87</v>
      </c>
      <c r="J233" s="408">
        <v>72.790409407257286</v>
      </c>
      <c r="K233" s="409">
        <v>252.27711949900805</v>
      </c>
      <c r="L233" s="410">
        <v>75.788518208270204</v>
      </c>
      <c r="M233" s="410">
        <v>107.10262792262212</v>
      </c>
      <c r="N233" s="411">
        <v>80.717933952848369</v>
      </c>
      <c r="O233" s="410">
        <v>1249.0947469085831</v>
      </c>
      <c r="P233" s="412">
        <v>87.837429172290697</v>
      </c>
      <c r="Q233" s="413">
        <v>98.132949264846189</v>
      </c>
      <c r="R233" s="414">
        <v>156</v>
      </c>
      <c r="S233" s="415">
        <v>100.10691139495627</v>
      </c>
      <c r="T233" s="414">
        <v>137</v>
      </c>
      <c r="U233" s="415">
        <v>96.158987134736108</v>
      </c>
      <c r="V233" s="414">
        <v>196</v>
      </c>
    </row>
    <row r="234" spans="1:22" ht="15" customHeight="1">
      <c r="A234" s="400" t="s">
        <v>451</v>
      </c>
      <c r="B234" s="401" t="s">
        <v>452</v>
      </c>
      <c r="C234" s="401" t="s">
        <v>633</v>
      </c>
      <c r="D234" s="402">
        <v>628</v>
      </c>
      <c r="E234" s="403">
        <v>8.33</v>
      </c>
      <c r="F234" s="404">
        <v>21503.304054054053</v>
      </c>
      <c r="G234" s="405">
        <v>30.776665685254528</v>
      </c>
      <c r="H234" s="406">
        <v>6.369426751592357</v>
      </c>
      <c r="I234" s="407">
        <v>3.42</v>
      </c>
      <c r="J234" s="408">
        <v>80.075883455721581</v>
      </c>
      <c r="K234" s="409">
        <v>124.47286448270383</v>
      </c>
      <c r="L234" s="410">
        <v>84.780721955339061</v>
      </c>
      <c r="M234" s="410">
        <v>113.03985891250737</v>
      </c>
      <c r="N234" s="411">
        <v>45.635818060322308</v>
      </c>
      <c r="O234" s="410">
        <v>317.75217245920095</v>
      </c>
      <c r="P234" s="412">
        <v>96.628935030406424</v>
      </c>
      <c r="Q234" s="413">
        <v>90.277669135447169</v>
      </c>
      <c r="R234" s="414">
        <v>281</v>
      </c>
      <c r="S234" s="415">
        <v>92.651009587207355</v>
      </c>
      <c r="T234" s="414">
        <v>222</v>
      </c>
      <c r="U234" s="415">
        <v>87.904328683686984</v>
      </c>
      <c r="V234" s="414">
        <v>281</v>
      </c>
    </row>
    <row r="235" spans="1:22" ht="15" customHeight="1">
      <c r="A235" s="400" t="s">
        <v>455</v>
      </c>
      <c r="B235" s="401" t="s">
        <v>27</v>
      </c>
      <c r="C235" s="401" t="s">
        <v>642</v>
      </c>
      <c r="D235" s="402">
        <v>31688</v>
      </c>
      <c r="E235" s="403">
        <v>11.95</v>
      </c>
      <c r="F235" s="404">
        <v>25773.042315140214</v>
      </c>
      <c r="G235" s="416">
        <v>37.614678005188203</v>
      </c>
      <c r="H235" s="406">
        <v>2.1269881343095176</v>
      </c>
      <c r="I235" s="407">
        <v>8.93</v>
      </c>
      <c r="J235" s="408">
        <v>76.388888888888886</v>
      </c>
      <c r="K235" s="409">
        <v>86.766440262838742</v>
      </c>
      <c r="L235" s="410">
        <v>101.61494852002235</v>
      </c>
      <c r="M235" s="410">
        <v>92.490222736420094</v>
      </c>
      <c r="N235" s="411">
        <v>136.65990688687117</v>
      </c>
      <c r="O235" s="410">
        <v>121.69232136735356</v>
      </c>
      <c r="P235" s="412">
        <v>92.179775769454409</v>
      </c>
      <c r="Q235" s="413">
        <v>93.53528356787136</v>
      </c>
      <c r="R235" s="414">
        <v>247</v>
      </c>
      <c r="S235" s="415">
        <v>90.102041988456122</v>
      </c>
      <c r="T235" s="414">
        <v>256</v>
      </c>
      <c r="U235" s="415">
        <v>96.968525147286599</v>
      </c>
      <c r="V235" s="414">
        <v>183</v>
      </c>
    </row>
    <row r="236" spans="1:22" ht="15" customHeight="1">
      <c r="A236" s="400" t="s">
        <v>456</v>
      </c>
      <c r="B236" s="401" t="s">
        <v>457</v>
      </c>
      <c r="C236" s="401" t="s">
        <v>639</v>
      </c>
      <c r="D236" s="402">
        <v>2404</v>
      </c>
      <c r="E236" s="403">
        <v>10.01</v>
      </c>
      <c r="F236" s="404">
        <v>22403.353723404256</v>
      </c>
      <c r="G236" s="416">
        <v>32.8276743330483</v>
      </c>
      <c r="H236" s="406">
        <v>3.7437603993344428</v>
      </c>
      <c r="I236" s="407">
        <v>4.8899999999999997</v>
      </c>
      <c r="J236" s="408">
        <v>77.777777777777786</v>
      </c>
      <c r="K236" s="409">
        <v>103.582313800292</v>
      </c>
      <c r="L236" s="410">
        <v>88.329332930255163</v>
      </c>
      <c r="M236" s="410">
        <v>105.97735043801769</v>
      </c>
      <c r="N236" s="411">
        <v>77.642255213740142</v>
      </c>
      <c r="O236" s="410">
        <v>222.23158073833687</v>
      </c>
      <c r="P236" s="412">
        <v>93.855771692535413</v>
      </c>
      <c r="Q236" s="413">
        <v>90.125556993573511</v>
      </c>
      <c r="R236" s="414">
        <v>282</v>
      </c>
      <c r="S236" s="415">
        <v>90.211866168573565</v>
      </c>
      <c r="T236" s="414">
        <v>255</v>
      </c>
      <c r="U236" s="415">
        <v>90.039247818573429</v>
      </c>
      <c r="V236" s="414">
        <v>262</v>
      </c>
    </row>
    <row r="237" spans="1:22" ht="15" customHeight="1">
      <c r="A237" s="400" t="s">
        <v>458</v>
      </c>
      <c r="B237" s="401" t="s">
        <v>459</v>
      </c>
      <c r="C237" s="401" t="s">
        <v>635</v>
      </c>
      <c r="D237" s="402">
        <v>2514</v>
      </c>
      <c r="E237" s="403">
        <v>8.6499999999999986</v>
      </c>
      <c r="F237" s="404">
        <v>21764.304630381805</v>
      </c>
      <c r="G237" s="416">
        <v>19.636403456238956</v>
      </c>
      <c r="H237" s="406">
        <v>4.0970564836913281</v>
      </c>
      <c r="I237" s="407">
        <v>7.44</v>
      </c>
      <c r="J237" s="408">
        <v>100</v>
      </c>
      <c r="K237" s="409">
        <v>119.86808799317031</v>
      </c>
      <c r="L237" s="410">
        <v>85.809764619489755</v>
      </c>
      <c r="M237" s="410">
        <v>177.17042505323042</v>
      </c>
      <c r="N237" s="411">
        <v>70.947032715138391</v>
      </c>
      <c r="O237" s="410">
        <v>146.06349863043914</v>
      </c>
      <c r="P237" s="412">
        <v>120.67170646183123</v>
      </c>
      <c r="Q237" s="413">
        <v>107.21681911369031</v>
      </c>
      <c r="R237" s="414">
        <v>46</v>
      </c>
      <c r="S237" s="415">
        <v>108.32441519138108</v>
      </c>
      <c r="T237" s="414">
        <v>55</v>
      </c>
      <c r="U237" s="415">
        <v>106.10922303599951</v>
      </c>
      <c r="V237" s="414">
        <v>67</v>
      </c>
    </row>
    <row r="238" spans="1:22" ht="15" customHeight="1">
      <c r="A238" s="400" t="s">
        <v>460</v>
      </c>
      <c r="B238" s="401" t="s">
        <v>461</v>
      </c>
      <c r="C238" s="401" t="s">
        <v>636</v>
      </c>
      <c r="D238" s="402">
        <v>4815</v>
      </c>
      <c r="E238" s="403">
        <v>8.91</v>
      </c>
      <c r="F238" s="404">
        <v>25544.229776247848</v>
      </c>
      <c r="G238" s="416">
        <v>43.504584825823898</v>
      </c>
      <c r="H238" s="406">
        <v>2.0560747663551404</v>
      </c>
      <c r="I238" s="407">
        <v>3.06</v>
      </c>
      <c r="J238" s="408">
        <v>86.206896551724128</v>
      </c>
      <c r="K238" s="409">
        <v>116.37025377563668</v>
      </c>
      <c r="L238" s="410">
        <v>100.71281309976484</v>
      </c>
      <c r="M238" s="410">
        <v>79.968351859629379</v>
      </c>
      <c r="N238" s="411">
        <v>141.37326382323354</v>
      </c>
      <c r="O238" s="410">
        <v>355.13478098381285</v>
      </c>
      <c r="P238" s="412">
        <v>104.02733315675106</v>
      </c>
      <c r="Q238" s="413">
        <v>98.632943330144528</v>
      </c>
      <c r="R238" s="414">
        <v>149</v>
      </c>
      <c r="S238" s="415">
        <v>89.519991764147292</v>
      </c>
      <c r="T238" s="414">
        <v>264</v>
      </c>
      <c r="U238" s="415">
        <v>107.74589489614179</v>
      </c>
      <c r="V238" s="414">
        <v>55</v>
      </c>
    </row>
    <row r="239" spans="1:22" ht="15" customHeight="1">
      <c r="A239" s="419" t="s">
        <v>379</v>
      </c>
      <c r="B239" s="420" t="s">
        <v>380</v>
      </c>
      <c r="C239" s="420" t="s">
        <v>637</v>
      </c>
      <c r="D239" s="402">
        <v>167</v>
      </c>
      <c r="E239" s="403">
        <v>1.7500000000000002</v>
      </c>
      <c r="F239" s="404">
        <v>31566.785714285714</v>
      </c>
      <c r="G239" s="405">
        <v>19.780359748210945</v>
      </c>
      <c r="H239" s="406">
        <v>7.1856287425149699</v>
      </c>
      <c r="I239" s="407">
        <v>0</v>
      </c>
      <c r="J239" s="408">
        <v>77.612994325708684</v>
      </c>
      <c r="K239" s="409">
        <v>592.49083493767012</v>
      </c>
      <c r="L239" s="410">
        <v>124.45784498694597</v>
      </c>
      <c r="M239" s="410">
        <v>175.88102497343303</v>
      </c>
      <c r="N239" s="411">
        <v>40.452131720137075</v>
      </c>
      <c r="O239" s="410">
        <v>3506</v>
      </c>
      <c r="P239" s="412">
        <v>93.65692468895692</v>
      </c>
      <c r="Q239" s="413">
        <v>141.02252374901707</v>
      </c>
      <c r="R239" s="414">
        <v>1</v>
      </c>
      <c r="S239" s="415">
        <v>166.94965799766473</v>
      </c>
      <c r="T239" s="414">
        <v>1</v>
      </c>
      <c r="U239" s="415">
        <v>115.09538950036939</v>
      </c>
      <c r="V239" s="414">
        <v>23</v>
      </c>
    </row>
    <row r="240" spans="1:22" ht="15" customHeight="1">
      <c r="A240" s="400" t="s">
        <v>462</v>
      </c>
      <c r="B240" s="401" t="s">
        <v>463</v>
      </c>
      <c r="C240" s="401" t="s">
        <v>634</v>
      </c>
      <c r="D240" s="402">
        <v>5680</v>
      </c>
      <c r="E240" s="403">
        <v>10.39</v>
      </c>
      <c r="F240" s="404">
        <v>29177.974576271186</v>
      </c>
      <c r="G240" s="416">
        <v>35.053966157237056</v>
      </c>
      <c r="H240" s="406">
        <v>2.869718309859155</v>
      </c>
      <c r="I240" s="407">
        <v>6.28</v>
      </c>
      <c r="J240" s="408">
        <v>79.710144927536234</v>
      </c>
      <c r="K240" s="409">
        <v>99.793932737336178</v>
      </c>
      <c r="L240" s="410">
        <v>115.03951874337298</v>
      </c>
      <c r="M240" s="410">
        <v>99.246685275307271</v>
      </c>
      <c r="N240" s="411">
        <v>101.29008111548228</v>
      </c>
      <c r="O240" s="410">
        <v>173.04338054306803</v>
      </c>
      <c r="P240" s="412">
        <v>96.187592107256776</v>
      </c>
      <c r="Q240" s="413">
        <v>96.288575497565503</v>
      </c>
      <c r="R240" s="414">
        <v>192</v>
      </c>
      <c r="S240" s="415">
        <v>97.8508887969884</v>
      </c>
      <c r="T240" s="414">
        <v>159</v>
      </c>
      <c r="U240" s="415">
        <v>94.726262198142635</v>
      </c>
      <c r="V240" s="414">
        <v>218</v>
      </c>
    </row>
    <row r="241" spans="1:22" ht="15" customHeight="1">
      <c r="A241" s="400" t="s">
        <v>464</v>
      </c>
      <c r="B241" s="401" t="s">
        <v>465</v>
      </c>
      <c r="C241" s="401" t="s">
        <v>639</v>
      </c>
      <c r="D241" s="402">
        <v>2393</v>
      </c>
      <c r="E241" s="403">
        <v>12.18</v>
      </c>
      <c r="F241" s="404">
        <v>20974.276595744679</v>
      </c>
      <c r="G241" s="416">
        <v>27.952607166659643</v>
      </c>
      <c r="H241" s="406">
        <v>3.4266610948600085</v>
      </c>
      <c r="I241" s="407">
        <v>16.05</v>
      </c>
      <c r="J241" s="408">
        <v>95.238095238095227</v>
      </c>
      <c r="K241" s="409">
        <v>85.12799352552733</v>
      </c>
      <c r="L241" s="410">
        <v>82.694934127713978</v>
      </c>
      <c r="M241" s="410">
        <v>124.46030261564043</v>
      </c>
      <c r="N241" s="411">
        <v>84.827180843833517</v>
      </c>
      <c r="O241" s="410">
        <v>67.707939552054029</v>
      </c>
      <c r="P241" s="412">
        <v>114.92543472555354</v>
      </c>
      <c r="Q241" s="413">
        <v>97.31365931131117</v>
      </c>
      <c r="R241" s="414">
        <v>175</v>
      </c>
      <c r="S241" s="415">
        <v>90.956079131684206</v>
      </c>
      <c r="T241" s="414">
        <v>249</v>
      </c>
      <c r="U241" s="415">
        <v>103.67123949093815</v>
      </c>
      <c r="V241" s="414">
        <v>87</v>
      </c>
    </row>
    <row r="242" spans="1:22" ht="15" customHeight="1">
      <c r="A242" s="400" t="s">
        <v>466</v>
      </c>
      <c r="B242" s="401" t="s">
        <v>467</v>
      </c>
      <c r="C242" s="401" t="s">
        <v>635</v>
      </c>
      <c r="D242" s="402">
        <v>2142</v>
      </c>
      <c r="E242" s="403">
        <v>8.39</v>
      </c>
      <c r="F242" s="404">
        <v>23543.910219675261</v>
      </c>
      <c r="G242" s="416">
        <v>24.325650450108522</v>
      </c>
      <c r="H242" s="406">
        <v>6.0690943043884218</v>
      </c>
      <c r="I242" s="407">
        <v>9.74</v>
      </c>
      <c r="J242" s="408">
        <v>84</v>
      </c>
      <c r="K242" s="409">
        <v>123.58271288926375</v>
      </c>
      <c r="L242" s="410">
        <v>92.826186201809847</v>
      </c>
      <c r="M242" s="410">
        <v>143.01734516797094</v>
      </c>
      <c r="N242" s="411">
        <v>47.894131447922774</v>
      </c>
      <c r="O242" s="410">
        <v>111.57211805035598</v>
      </c>
      <c r="P242" s="412">
        <v>101.36423342793823</v>
      </c>
      <c r="Q242" s="413">
        <v>96.143085262323709</v>
      </c>
      <c r="R242" s="414">
        <v>195</v>
      </c>
      <c r="S242" s="415">
        <v>102.83092519103434</v>
      </c>
      <c r="T242" s="414">
        <v>103</v>
      </c>
      <c r="U242" s="415">
        <v>89.455245333613064</v>
      </c>
      <c r="V242" s="414">
        <v>268</v>
      </c>
    </row>
    <row r="243" spans="1:22" ht="15" customHeight="1">
      <c r="A243" s="400" t="s">
        <v>468</v>
      </c>
      <c r="B243" s="401" t="s">
        <v>469</v>
      </c>
      <c r="C243" s="401" t="s">
        <v>643</v>
      </c>
      <c r="D243" s="402">
        <v>20180</v>
      </c>
      <c r="E243" s="403">
        <v>6.8199999999999994</v>
      </c>
      <c r="F243" s="404">
        <v>36487.953660797037</v>
      </c>
      <c r="G243" s="416">
        <v>28.024240706058436</v>
      </c>
      <c r="H243" s="406">
        <v>2.5074331020812686</v>
      </c>
      <c r="I243" s="407">
        <v>3.61</v>
      </c>
      <c r="J243" s="408">
        <v>87.748344370860934</v>
      </c>
      <c r="K243" s="409">
        <v>152.03210573913827</v>
      </c>
      <c r="L243" s="410">
        <v>143.86045261970389</v>
      </c>
      <c r="M243" s="410">
        <v>124.14216618209646</v>
      </c>
      <c r="N243" s="411">
        <v>115.92492742595908</v>
      </c>
      <c r="O243" s="410">
        <v>301.02837390871667</v>
      </c>
      <c r="P243" s="412">
        <v>105.88742454432213</v>
      </c>
      <c r="Q243" s="413">
        <v>111.97199898173353</v>
      </c>
      <c r="R243" s="414">
        <v>28</v>
      </c>
      <c r="S243" s="415">
        <v>119.34642225855515</v>
      </c>
      <c r="T243" s="414">
        <v>21</v>
      </c>
      <c r="U243" s="415">
        <v>104.59757570491193</v>
      </c>
      <c r="V243" s="414">
        <v>81</v>
      </c>
    </row>
    <row r="244" spans="1:22" ht="15" customHeight="1">
      <c r="A244" s="400" t="s">
        <v>470</v>
      </c>
      <c r="B244" s="401" t="s">
        <v>471</v>
      </c>
      <c r="C244" s="401" t="s">
        <v>641</v>
      </c>
      <c r="D244" s="402">
        <v>672</v>
      </c>
      <c r="E244" s="403">
        <v>7.26</v>
      </c>
      <c r="F244" s="404">
        <v>29278.092063492062</v>
      </c>
      <c r="G244" s="405">
        <v>24.027717132665096</v>
      </c>
      <c r="H244" s="406">
        <v>2.083333333333333</v>
      </c>
      <c r="I244" s="407">
        <v>3.48</v>
      </c>
      <c r="J244" s="408">
        <v>72.727272727272734</v>
      </c>
      <c r="K244" s="409">
        <v>142.81803872464505</v>
      </c>
      <c r="L244" s="410">
        <v>115.434250307676</v>
      </c>
      <c r="M244" s="410">
        <v>144.790698494156</v>
      </c>
      <c r="N244" s="411">
        <v>139.52352018442491</v>
      </c>
      <c r="O244" s="410">
        <v>312.27368672714579</v>
      </c>
      <c r="P244" s="412">
        <v>87.761241063149996</v>
      </c>
      <c r="Q244" s="413">
        <v>104.76359000081263</v>
      </c>
      <c r="R244" s="414">
        <v>74</v>
      </c>
      <c r="S244" s="415">
        <v>113.26587939013773</v>
      </c>
      <c r="T244" s="414">
        <v>34</v>
      </c>
      <c r="U244" s="415">
        <v>96.261300611487513</v>
      </c>
      <c r="V244" s="414">
        <v>194</v>
      </c>
    </row>
    <row r="245" spans="1:22" ht="15" customHeight="1">
      <c r="A245" s="400" t="s">
        <v>472</v>
      </c>
      <c r="B245" s="401" t="s">
        <v>473</v>
      </c>
      <c r="C245" s="401" t="s">
        <v>639</v>
      </c>
      <c r="D245" s="402">
        <v>12863</v>
      </c>
      <c r="E245" s="403">
        <v>7.85</v>
      </c>
      <c r="F245" s="404">
        <v>26246.391384900417</v>
      </c>
      <c r="G245" s="416">
        <v>26.171007985261163</v>
      </c>
      <c r="H245" s="406">
        <v>3.016403638342533</v>
      </c>
      <c r="I245" s="407">
        <v>7.96</v>
      </c>
      <c r="J245" s="408">
        <v>84.967320261437905</v>
      </c>
      <c r="K245" s="409">
        <v>132.08394409438509</v>
      </c>
      <c r="L245" s="410">
        <v>103.48121408415514</v>
      </c>
      <c r="M245" s="410">
        <v>132.93297487119548</v>
      </c>
      <c r="N245" s="411">
        <v>96.364424405726865</v>
      </c>
      <c r="O245" s="410">
        <v>136.52166203649085</v>
      </c>
      <c r="P245" s="412">
        <v>102.5315152943664</v>
      </c>
      <c r="Q245" s="413">
        <v>101.43014363470245</v>
      </c>
      <c r="R245" s="414">
        <v>112</v>
      </c>
      <c r="S245" s="415">
        <v>105.0149862380046</v>
      </c>
      <c r="T245" s="414">
        <v>78</v>
      </c>
      <c r="U245" s="415">
        <v>97.845301031400325</v>
      </c>
      <c r="V245" s="414">
        <v>168</v>
      </c>
    </row>
    <row r="246" spans="1:22" ht="15" customHeight="1">
      <c r="A246" s="400" t="s">
        <v>474</v>
      </c>
      <c r="B246" s="401" t="s">
        <v>475</v>
      </c>
      <c r="C246" s="401" t="s">
        <v>635</v>
      </c>
      <c r="D246" s="402">
        <v>90</v>
      </c>
      <c r="E246" s="403">
        <v>8.1100000000000012</v>
      </c>
      <c r="F246" s="404">
        <v>26643.763157894737</v>
      </c>
      <c r="G246" s="405">
        <v>24.483958192534054</v>
      </c>
      <c r="H246" s="406">
        <v>2.2222222222222223</v>
      </c>
      <c r="I246" s="407">
        <v>7.89</v>
      </c>
      <c r="J246" s="408">
        <v>87.053847433939353</v>
      </c>
      <c r="K246" s="409">
        <v>127.84944033796829</v>
      </c>
      <c r="L246" s="410">
        <v>105.04792521442818</v>
      </c>
      <c r="M246" s="410">
        <v>142.09262732360958</v>
      </c>
      <c r="N246" s="411">
        <v>130.80330017289833</v>
      </c>
      <c r="O246" s="410">
        <v>137.73288083782856</v>
      </c>
      <c r="P246" s="412">
        <v>105.04936323921369</v>
      </c>
      <c r="Q246" s="413">
        <v>106.09935688733917</v>
      </c>
      <c r="R246" s="414">
        <v>58</v>
      </c>
      <c r="S246" s="415">
        <v>107.42621475509753</v>
      </c>
      <c r="T246" s="414">
        <v>62</v>
      </c>
      <c r="U246" s="415">
        <v>104.77249901958083</v>
      </c>
      <c r="V246" s="414">
        <v>79</v>
      </c>
    </row>
    <row r="247" spans="1:22" ht="15" customHeight="1">
      <c r="A247" s="400" t="s">
        <v>233</v>
      </c>
      <c r="B247" s="401" t="s">
        <v>234</v>
      </c>
      <c r="C247" s="401" t="s">
        <v>633</v>
      </c>
      <c r="D247" s="402">
        <v>3351</v>
      </c>
      <c r="E247" s="403">
        <v>12.01</v>
      </c>
      <c r="F247" s="404">
        <v>23962.111464968151</v>
      </c>
      <c r="G247" s="416">
        <v>23.445888765743906</v>
      </c>
      <c r="H247" s="406">
        <v>2.3276633840644583</v>
      </c>
      <c r="I247" s="407">
        <v>3.36</v>
      </c>
      <c r="J247" s="408">
        <v>53.030303030303031</v>
      </c>
      <c r="K247" s="409">
        <v>86.332969287337463</v>
      </c>
      <c r="L247" s="410">
        <v>94.475021348698291</v>
      </c>
      <c r="M247" s="410">
        <v>148.3837947717993</v>
      </c>
      <c r="N247" s="411">
        <v>124.8780224727585</v>
      </c>
      <c r="O247" s="410">
        <v>323.42631839597243</v>
      </c>
      <c r="P247" s="412">
        <v>63.992571608546868</v>
      </c>
      <c r="Q247" s="413">
        <v>89.776615124667387</v>
      </c>
      <c r="R247" s="414">
        <v>284</v>
      </c>
      <c r="S247" s="415">
        <v>101.19899323235818</v>
      </c>
      <c r="T247" s="414">
        <v>127</v>
      </c>
      <c r="U247" s="415">
        <v>78.354237016976626</v>
      </c>
      <c r="V247" s="414">
        <v>308</v>
      </c>
    </row>
    <row r="248" spans="1:22" ht="15" customHeight="1">
      <c r="A248" s="400" t="s">
        <v>512</v>
      </c>
      <c r="B248" s="401" t="s">
        <v>513</v>
      </c>
      <c r="C248" s="401" t="s">
        <v>633</v>
      </c>
      <c r="D248" s="402">
        <v>9949</v>
      </c>
      <c r="E248" s="403">
        <v>14.95</v>
      </c>
      <c r="F248" s="404">
        <v>21399.283875667799</v>
      </c>
      <c r="G248" s="416">
        <v>26.397755864666429</v>
      </c>
      <c r="H248" s="406">
        <v>3.4877877173585285</v>
      </c>
      <c r="I248" s="407">
        <v>12.16</v>
      </c>
      <c r="J248" s="408">
        <v>80.808080808080803</v>
      </c>
      <c r="K248" s="409">
        <v>69.355114457586822</v>
      </c>
      <c r="L248" s="410">
        <v>84.370603314997027</v>
      </c>
      <c r="M248" s="410">
        <v>131.79112515072654</v>
      </c>
      <c r="N248" s="411">
        <v>83.340508064051591</v>
      </c>
      <c r="O248" s="410">
        <v>89.367798504150272</v>
      </c>
      <c r="P248" s="412">
        <v>97.512490070166649</v>
      </c>
      <c r="Q248" s="413">
        <v>91.973207299826868</v>
      </c>
      <c r="R248" s="414">
        <v>269</v>
      </c>
      <c r="S248" s="415">
        <v>91.859786744972254</v>
      </c>
      <c r="T248" s="414">
        <v>236</v>
      </c>
      <c r="U248" s="415">
        <v>92.08662785468151</v>
      </c>
      <c r="V248" s="414">
        <v>251</v>
      </c>
    </row>
    <row r="249" spans="1:22" ht="15" customHeight="1">
      <c r="A249" s="421" t="s">
        <v>515</v>
      </c>
      <c r="B249" s="422" t="s">
        <v>516</v>
      </c>
      <c r="C249" s="422" t="s">
        <v>634</v>
      </c>
      <c r="D249" s="423">
        <v>6661</v>
      </c>
      <c r="E249" s="403">
        <v>7.4899999999999993</v>
      </c>
      <c r="F249" s="404">
        <v>39808.991108288348</v>
      </c>
      <c r="G249" s="416">
        <v>44.913093337878593</v>
      </c>
      <c r="H249" s="406">
        <v>3.0325776910373818</v>
      </c>
      <c r="I249" s="407">
        <v>5.99</v>
      </c>
      <c r="J249" s="408">
        <v>80.180180180180187</v>
      </c>
      <c r="K249" s="409">
        <v>138.43243806954914</v>
      </c>
      <c r="L249" s="410">
        <v>156.95425214610486</v>
      </c>
      <c r="M249" s="410">
        <v>77.460483977051837</v>
      </c>
      <c r="N249" s="411">
        <v>95.850471116796015</v>
      </c>
      <c r="O249" s="410">
        <v>181.4211068130997</v>
      </c>
      <c r="P249" s="412">
        <v>96.754791667594418</v>
      </c>
      <c r="Q249" s="413">
        <v>102.83979309409476</v>
      </c>
      <c r="R249" s="414">
        <v>93</v>
      </c>
      <c r="S249" s="415">
        <v>111.32630325264829</v>
      </c>
      <c r="T249" s="414">
        <v>42</v>
      </c>
      <c r="U249" s="415">
        <v>94.35328293554123</v>
      </c>
      <c r="V249" s="414">
        <v>225</v>
      </c>
    </row>
    <row r="250" spans="1:22" ht="15" customHeight="1">
      <c r="A250" s="424" t="s">
        <v>517</v>
      </c>
      <c r="B250" s="425" t="s">
        <v>518</v>
      </c>
      <c r="C250" s="425" t="s">
        <v>635</v>
      </c>
      <c r="D250" s="423">
        <v>2077</v>
      </c>
      <c r="E250" s="403">
        <v>7.580000000000001</v>
      </c>
      <c r="F250" s="404">
        <v>24784.617375231053</v>
      </c>
      <c r="G250" s="416">
        <v>21.570665447894108</v>
      </c>
      <c r="H250" s="406">
        <v>4.2850264805007221</v>
      </c>
      <c r="I250" s="407">
        <v>4.38</v>
      </c>
      <c r="J250" s="408">
        <v>90</v>
      </c>
      <c r="K250" s="409">
        <v>136.78878115315604</v>
      </c>
      <c r="L250" s="410">
        <v>97.717901824616376</v>
      </c>
      <c r="M250" s="410">
        <v>161.28338531151917</v>
      </c>
      <c r="N250" s="411">
        <v>67.834820089665385</v>
      </c>
      <c r="O250" s="410">
        <v>248.10786068732131</v>
      </c>
      <c r="P250" s="412">
        <v>108.60453581564811</v>
      </c>
      <c r="Q250" s="413">
        <v>104.46004550397681</v>
      </c>
      <c r="R250" s="414">
        <v>77</v>
      </c>
      <c r="S250" s="415">
        <v>110.33833497666377</v>
      </c>
      <c r="T250" s="414">
        <v>47</v>
      </c>
      <c r="U250" s="415">
        <v>98.581756031289856</v>
      </c>
      <c r="V250" s="414">
        <v>161</v>
      </c>
    </row>
    <row r="251" spans="1:22" ht="15" customHeight="1">
      <c r="A251" s="400" t="s">
        <v>514</v>
      </c>
      <c r="B251" s="401" t="s">
        <v>25</v>
      </c>
      <c r="C251" s="401" t="s">
        <v>632</v>
      </c>
      <c r="D251" s="402">
        <v>28079</v>
      </c>
      <c r="E251" s="403">
        <v>10.95</v>
      </c>
      <c r="F251" s="404">
        <v>22659.45327637501</v>
      </c>
      <c r="G251" s="416">
        <v>38.301342296521561</v>
      </c>
      <c r="H251" s="406">
        <v>2.7600698030556643</v>
      </c>
      <c r="I251" s="407">
        <v>7</v>
      </c>
      <c r="J251" s="408">
        <v>85.843373493975903</v>
      </c>
      <c r="K251" s="409">
        <v>94.690316085929041</v>
      </c>
      <c r="L251" s="410">
        <v>89.339052410513688</v>
      </c>
      <c r="M251" s="410">
        <v>90.832063271436112</v>
      </c>
      <c r="N251" s="411">
        <v>105.31400331339964</v>
      </c>
      <c r="O251" s="410">
        <v>155.24463283006676</v>
      </c>
      <c r="P251" s="412">
        <v>103.58866367958404</v>
      </c>
      <c r="Q251" s="413">
        <v>93.04962271868115</v>
      </c>
      <c r="R251" s="414">
        <v>258</v>
      </c>
      <c r="S251" s="415">
        <v>86.013363597682869</v>
      </c>
      <c r="T251" s="414">
        <v>286</v>
      </c>
      <c r="U251" s="415">
        <v>100.08588183967943</v>
      </c>
      <c r="V251" s="414">
        <v>142</v>
      </c>
    </row>
    <row r="252" spans="1:22" ht="15" customHeight="1">
      <c r="A252" s="417" t="s">
        <v>478</v>
      </c>
      <c r="B252" s="418" t="s">
        <v>479</v>
      </c>
      <c r="C252" s="418" t="s">
        <v>635</v>
      </c>
      <c r="D252" s="402">
        <v>185</v>
      </c>
      <c r="E252" s="403">
        <v>7.1400000000000006</v>
      </c>
      <c r="F252" s="404">
        <v>27128.767676767678</v>
      </c>
      <c r="G252" s="405">
        <v>24.046237227661603</v>
      </c>
      <c r="H252" s="406">
        <v>4.8648648648648649</v>
      </c>
      <c r="I252" s="407">
        <v>1.1200000000000001</v>
      </c>
      <c r="J252" s="408">
        <v>87.053847433939353</v>
      </c>
      <c r="K252" s="409">
        <v>145.2183418964878</v>
      </c>
      <c r="L252" s="410">
        <v>106.96014452539018</v>
      </c>
      <c r="M252" s="410">
        <v>144.67918260643793</v>
      </c>
      <c r="N252" s="411">
        <v>59.749655634533802</v>
      </c>
      <c r="O252" s="410">
        <v>970.27895518791706</v>
      </c>
      <c r="P252" s="412">
        <v>105.04936323921369</v>
      </c>
      <c r="Q252" s="413">
        <v>106.08990217593519</v>
      </c>
      <c r="R252" s="414">
        <v>59</v>
      </c>
      <c r="S252" s="415">
        <v>110.40489498072003</v>
      </c>
      <c r="T252" s="414">
        <v>46</v>
      </c>
      <c r="U252" s="415">
        <v>101.77490937115037</v>
      </c>
      <c r="V252" s="414">
        <v>116</v>
      </c>
    </row>
    <row r="253" spans="1:22" ht="15" customHeight="1">
      <c r="A253" s="400" t="s">
        <v>480</v>
      </c>
      <c r="B253" s="401" t="s">
        <v>481</v>
      </c>
      <c r="C253" s="401" t="s">
        <v>632</v>
      </c>
      <c r="D253" s="402">
        <v>8309</v>
      </c>
      <c r="E253" s="403">
        <v>6.34</v>
      </c>
      <c r="F253" s="404">
        <v>28633.208391936241</v>
      </c>
      <c r="G253" s="416">
        <v>34.9632321495993</v>
      </c>
      <c r="H253" s="406">
        <v>2.6718016608496811</v>
      </c>
      <c r="I253" s="407">
        <v>2.76</v>
      </c>
      <c r="J253" s="408">
        <v>91.970802919708035</v>
      </c>
      <c r="K253" s="409">
        <v>163.54242289289004</v>
      </c>
      <c r="L253" s="410">
        <v>112.89167810043399</v>
      </c>
      <c r="M253" s="410">
        <v>99.504242970810409</v>
      </c>
      <c r="N253" s="411">
        <v>108.79325536903025</v>
      </c>
      <c r="O253" s="410">
        <v>393.73638761248816</v>
      </c>
      <c r="P253" s="412">
        <v>110.98273732985939</v>
      </c>
      <c r="Q253" s="413">
        <v>105.4851643317825</v>
      </c>
      <c r="R253" s="414">
        <v>68</v>
      </c>
      <c r="S253" s="415">
        <v>103.2045510894784</v>
      </c>
      <c r="T253" s="414">
        <v>97</v>
      </c>
      <c r="U253" s="415">
        <v>107.76577757408661</v>
      </c>
      <c r="V253" s="414">
        <v>53</v>
      </c>
    </row>
    <row r="254" spans="1:22" ht="15" customHeight="1">
      <c r="A254" s="400" t="s">
        <v>482</v>
      </c>
      <c r="B254" s="401" t="s">
        <v>55</v>
      </c>
      <c r="C254" s="401" t="s">
        <v>640</v>
      </c>
      <c r="D254" s="402">
        <v>117981</v>
      </c>
      <c r="E254" s="403">
        <v>11.74</v>
      </c>
      <c r="F254" s="404">
        <v>19520.341155794478</v>
      </c>
      <c r="G254" s="416">
        <v>39.160647754463</v>
      </c>
      <c r="H254" s="406">
        <v>2.7818038497724209</v>
      </c>
      <c r="I254" s="407">
        <v>21.32</v>
      </c>
      <c r="J254" s="408">
        <v>78.235779060181372</v>
      </c>
      <c r="K254" s="409">
        <v>88.318480506041141</v>
      </c>
      <c r="L254" s="410">
        <v>76.96252686762169</v>
      </c>
      <c r="M254" s="410">
        <v>88.838927503748721</v>
      </c>
      <c r="N254" s="411">
        <v>104.49119207596127</v>
      </c>
      <c r="O254" s="410">
        <v>50.971502336325855</v>
      </c>
      <c r="P254" s="412">
        <v>94.4084496556289</v>
      </c>
      <c r="Q254" s="413">
        <v>86.665599585481175</v>
      </c>
      <c r="R254" s="414">
        <v>297</v>
      </c>
      <c r="S254" s="415">
        <v>80.445674689843727</v>
      </c>
      <c r="T254" s="414">
        <v>304</v>
      </c>
      <c r="U254" s="415">
        <v>92.885524481118637</v>
      </c>
      <c r="V254" s="414">
        <v>243</v>
      </c>
    </row>
    <row r="255" spans="1:22" ht="15" customHeight="1">
      <c r="A255" s="419" t="s">
        <v>483</v>
      </c>
      <c r="B255" s="420" t="s">
        <v>484</v>
      </c>
      <c r="C255" s="420" t="s">
        <v>635</v>
      </c>
      <c r="D255" s="402">
        <v>2256</v>
      </c>
      <c r="E255" s="403">
        <v>6.43</v>
      </c>
      <c r="F255" s="404">
        <v>21534.107883817429</v>
      </c>
      <c r="G255" s="416">
        <v>32.331629606221526</v>
      </c>
      <c r="H255" s="406">
        <v>2.9255319148936172</v>
      </c>
      <c r="I255" s="407">
        <v>8.81</v>
      </c>
      <c r="J255" s="408">
        <v>77.777777777777786</v>
      </c>
      <c r="K255" s="409">
        <v>161.25333765799735</v>
      </c>
      <c r="L255" s="410">
        <v>84.90217170649187</v>
      </c>
      <c r="M255" s="410">
        <v>107.60329711896495</v>
      </c>
      <c r="N255" s="411">
        <v>99.357658313151049</v>
      </c>
      <c r="O255" s="410">
        <v>123.34987852559219</v>
      </c>
      <c r="P255" s="412">
        <v>93.855771692535413</v>
      </c>
      <c r="Q255" s="413">
        <v>93.638811617928624</v>
      </c>
      <c r="R255" s="414">
        <v>244</v>
      </c>
      <c r="S255" s="415">
        <v>94.860751551244292</v>
      </c>
      <c r="T255" s="414">
        <v>203</v>
      </c>
      <c r="U255" s="415">
        <v>92.416871684612943</v>
      </c>
      <c r="V255" s="414">
        <v>246</v>
      </c>
    </row>
    <row r="256" spans="1:22" ht="15" customHeight="1">
      <c r="A256" s="421" t="s">
        <v>485</v>
      </c>
      <c r="B256" s="422" t="s">
        <v>486</v>
      </c>
      <c r="C256" s="422" t="s">
        <v>635</v>
      </c>
      <c r="D256" s="423">
        <v>1401</v>
      </c>
      <c r="E256" s="403">
        <v>7.1099999999999994</v>
      </c>
      <c r="F256" s="404">
        <v>26057.220437956203</v>
      </c>
      <c r="G256" s="416">
        <v>29.80852369026492</v>
      </c>
      <c r="H256" s="406">
        <v>2.5695931477516059</v>
      </c>
      <c r="I256" s="407">
        <v>2.84</v>
      </c>
      <c r="J256" s="408">
        <v>100</v>
      </c>
      <c r="K256" s="409">
        <v>145.83107751630422</v>
      </c>
      <c r="L256" s="410">
        <v>102.7353729141382</v>
      </c>
      <c r="M256" s="410">
        <v>116.71124618609582</v>
      </c>
      <c r="N256" s="411">
        <v>113.12063181619172</v>
      </c>
      <c r="O256" s="410">
        <v>382.64522176424907</v>
      </c>
      <c r="P256" s="412">
        <v>120.67170646183123</v>
      </c>
      <c r="Q256" s="413">
        <v>108.41304291604665</v>
      </c>
      <c r="R256" s="414">
        <v>43</v>
      </c>
      <c r="S256" s="415">
        <v>102.07236053013175</v>
      </c>
      <c r="T256" s="414">
        <v>109</v>
      </c>
      <c r="U256" s="415">
        <v>114.75372530196152</v>
      </c>
      <c r="V256" s="414">
        <v>24</v>
      </c>
    </row>
    <row r="257" spans="1:22" ht="15" customHeight="1">
      <c r="A257" s="400" t="s">
        <v>487</v>
      </c>
      <c r="B257" s="401" t="s">
        <v>488</v>
      </c>
      <c r="C257" s="401" t="s">
        <v>636</v>
      </c>
      <c r="D257" s="402">
        <v>7740</v>
      </c>
      <c r="E257" s="403">
        <v>9.48</v>
      </c>
      <c r="F257" s="404">
        <v>25267.954950235726</v>
      </c>
      <c r="G257" s="416">
        <v>38.408651095236998</v>
      </c>
      <c r="H257" s="406">
        <v>3.1266149870801034</v>
      </c>
      <c r="I257" s="407">
        <v>2.76</v>
      </c>
      <c r="J257" s="408">
        <v>89.473684210526315</v>
      </c>
      <c r="K257" s="409">
        <v>109.37330813722815</v>
      </c>
      <c r="L257" s="410">
        <v>99.623548903503931</v>
      </c>
      <c r="M257" s="410">
        <v>90.57829024591814</v>
      </c>
      <c r="N257" s="411">
        <v>92.967634833630214</v>
      </c>
      <c r="O257" s="410">
        <v>393.73638761248816</v>
      </c>
      <c r="P257" s="412">
        <v>107.96942157111215</v>
      </c>
      <c r="Q257" s="413">
        <v>97.209904881733934</v>
      </c>
      <c r="R257" s="414">
        <v>177</v>
      </c>
      <c r="S257" s="415">
        <v>91.064573069804098</v>
      </c>
      <c r="T257" s="414">
        <v>246</v>
      </c>
      <c r="U257" s="415">
        <v>103.35523669366377</v>
      </c>
      <c r="V257" s="414">
        <v>91</v>
      </c>
    </row>
    <row r="258" spans="1:22" ht="15" customHeight="1">
      <c r="A258" s="424" t="s">
        <v>489</v>
      </c>
      <c r="B258" s="425" t="s">
        <v>490</v>
      </c>
      <c r="C258" s="425" t="s">
        <v>639</v>
      </c>
      <c r="D258" s="423">
        <v>370</v>
      </c>
      <c r="E258" s="403">
        <v>9.4499999999999993</v>
      </c>
      <c r="F258" s="404">
        <v>24198.263736263736</v>
      </c>
      <c r="G258" s="405">
        <v>28.823525149993678</v>
      </c>
      <c r="H258" s="406">
        <v>2.4324324324324325</v>
      </c>
      <c r="I258" s="407">
        <v>4.5</v>
      </c>
      <c r="J258" s="408">
        <v>78.425500020263328</v>
      </c>
      <c r="K258" s="409">
        <v>109.72052498845746</v>
      </c>
      <c r="L258" s="410">
        <v>95.406095010750619</v>
      </c>
      <c r="M258" s="410">
        <v>120.69966906387721</v>
      </c>
      <c r="N258" s="411">
        <v>119.4993112690676</v>
      </c>
      <c r="O258" s="410">
        <v>241.49165106899272</v>
      </c>
      <c r="P258" s="412">
        <v>94.637389175675551</v>
      </c>
      <c r="Q258" s="413">
        <v>97.039623380289044</v>
      </c>
      <c r="R258" s="414">
        <v>180</v>
      </c>
      <c r="S258" s="415">
        <v>96.966469729459902</v>
      </c>
      <c r="T258" s="414">
        <v>169</v>
      </c>
      <c r="U258" s="415">
        <v>97.112777031118199</v>
      </c>
      <c r="V258" s="414">
        <v>181</v>
      </c>
    </row>
    <row r="259" spans="1:22" ht="15" customHeight="1">
      <c r="A259" s="400" t="s">
        <v>491</v>
      </c>
      <c r="B259" s="401" t="s">
        <v>492</v>
      </c>
      <c r="C259" s="401" t="s">
        <v>637</v>
      </c>
      <c r="D259" s="402">
        <v>10294</v>
      </c>
      <c r="E259" s="403">
        <v>16</v>
      </c>
      <c r="F259" s="404">
        <v>18451.87233521196</v>
      </c>
      <c r="G259" s="416">
        <v>29.806021197624222</v>
      </c>
      <c r="H259" s="406">
        <v>2.0983096949679423</v>
      </c>
      <c r="I259" s="407">
        <v>11.48</v>
      </c>
      <c r="J259" s="408">
        <v>84.297520661157023</v>
      </c>
      <c r="K259" s="409">
        <v>64.803685071307683</v>
      </c>
      <c r="L259" s="410">
        <v>72.749892485107935</v>
      </c>
      <c r="M259" s="410">
        <v>116.72104518049132</v>
      </c>
      <c r="N259" s="411">
        <v>138.52769259051601</v>
      </c>
      <c r="O259" s="410">
        <v>94.661361481748017</v>
      </c>
      <c r="P259" s="412">
        <v>101.72325668683295</v>
      </c>
      <c r="Q259" s="413">
        <v>93.432258346122197</v>
      </c>
      <c r="R259" s="414">
        <v>251</v>
      </c>
      <c r="S259" s="415">
        <v>83.528922951306001</v>
      </c>
      <c r="T259" s="414">
        <v>297</v>
      </c>
      <c r="U259" s="415">
        <v>103.33559374093841</v>
      </c>
      <c r="V259" s="414">
        <v>92</v>
      </c>
    </row>
    <row r="260" spans="1:22" ht="15" customHeight="1">
      <c r="A260" s="421" t="s">
        <v>493</v>
      </c>
      <c r="B260" s="422" t="s">
        <v>494</v>
      </c>
      <c r="C260" s="422" t="s">
        <v>639</v>
      </c>
      <c r="D260" s="423">
        <v>7624</v>
      </c>
      <c r="E260" s="403">
        <v>11.28</v>
      </c>
      <c r="F260" s="404">
        <v>22191.792463768117</v>
      </c>
      <c r="G260" s="416">
        <v>28.598836612441307</v>
      </c>
      <c r="H260" s="406">
        <v>1.8494228751311645</v>
      </c>
      <c r="I260" s="407">
        <v>12.53</v>
      </c>
      <c r="J260" s="408">
        <v>77.89473684210526</v>
      </c>
      <c r="K260" s="409">
        <v>91.920120668521548</v>
      </c>
      <c r="L260" s="410">
        <v>87.495213843967534</v>
      </c>
      <c r="M260" s="410">
        <v>121.64795351658182</v>
      </c>
      <c r="N260" s="411">
        <v>157.17011198080016</v>
      </c>
      <c r="O260" s="410">
        <v>86.728845156461873</v>
      </c>
      <c r="P260" s="412">
        <v>93.996908191321168</v>
      </c>
      <c r="Q260" s="413">
        <v>96.808204523306856</v>
      </c>
      <c r="R260" s="414">
        <v>184</v>
      </c>
      <c r="S260" s="415">
        <v>92.646734720935783</v>
      </c>
      <c r="T260" s="414">
        <v>223</v>
      </c>
      <c r="U260" s="415">
        <v>100.96967432567796</v>
      </c>
      <c r="V260" s="414">
        <v>126</v>
      </c>
    </row>
    <row r="261" spans="1:22" ht="15" customHeight="1">
      <c r="A261" s="400" t="s">
        <v>496</v>
      </c>
      <c r="B261" s="401" t="s">
        <v>497</v>
      </c>
      <c r="C261" s="401" t="s">
        <v>635</v>
      </c>
      <c r="D261" s="402">
        <v>159</v>
      </c>
      <c r="E261" s="403">
        <v>3.45</v>
      </c>
      <c r="F261" s="404">
        <v>20060.57894736842</v>
      </c>
      <c r="G261" s="405">
        <v>32.518741605672822</v>
      </c>
      <c r="H261" s="406">
        <v>6.9182389937106921</v>
      </c>
      <c r="I261" s="407">
        <v>3.11</v>
      </c>
      <c r="J261" s="408">
        <v>87.053847433939353</v>
      </c>
      <c r="K261" s="409">
        <v>300.5388293162095</v>
      </c>
      <c r="L261" s="410">
        <v>79.092513491168589</v>
      </c>
      <c r="M261" s="410">
        <v>106.98415052603625</v>
      </c>
      <c r="N261" s="411">
        <v>42.015605510082494</v>
      </c>
      <c r="O261" s="410">
        <v>349.42521858857469</v>
      </c>
      <c r="P261" s="412">
        <v>105.04936323921369</v>
      </c>
      <c r="Q261" s="413">
        <v>99.553027174510376</v>
      </c>
      <c r="R261" s="414">
        <v>134</v>
      </c>
      <c r="S261" s="415">
        <v>105.86446932310719</v>
      </c>
      <c r="T261" s="414">
        <v>70</v>
      </c>
      <c r="U261" s="415">
        <v>93.241585025913594</v>
      </c>
      <c r="V261" s="414">
        <v>239</v>
      </c>
    </row>
    <row r="262" spans="1:22" ht="15" customHeight="1">
      <c r="A262" s="421" t="s">
        <v>501</v>
      </c>
      <c r="B262" s="422" t="s">
        <v>502</v>
      </c>
      <c r="C262" s="422" t="s">
        <v>636</v>
      </c>
      <c r="D262" s="423">
        <v>889</v>
      </c>
      <c r="E262" s="403">
        <v>8.2100000000000009</v>
      </c>
      <c r="F262" s="404">
        <v>26351.612554112555</v>
      </c>
      <c r="G262" s="405">
        <v>35.454593618025299</v>
      </c>
      <c r="H262" s="406">
        <v>2.9246344206974131</v>
      </c>
      <c r="I262" s="407">
        <v>1.1299999999999999</v>
      </c>
      <c r="J262" s="408">
        <v>100</v>
      </c>
      <c r="K262" s="409">
        <v>126.2921998953621</v>
      </c>
      <c r="L262" s="410">
        <v>103.89606785120255</v>
      </c>
      <c r="M262" s="410">
        <v>98.12522417658856</v>
      </c>
      <c r="N262" s="411">
        <v>99.388148592911634</v>
      </c>
      <c r="O262" s="410">
        <v>961.69241576147556</v>
      </c>
      <c r="P262" s="412">
        <v>120.67170646183123</v>
      </c>
      <c r="Q262" s="413">
        <v>107.08679207757596</v>
      </c>
      <c r="R262" s="414">
        <v>48</v>
      </c>
      <c r="S262" s="415">
        <v>96.070742547651491</v>
      </c>
      <c r="T262" s="414">
        <v>185</v>
      </c>
      <c r="U262" s="415">
        <v>118.10284160750045</v>
      </c>
      <c r="V262" s="414">
        <v>14</v>
      </c>
    </row>
    <row r="263" spans="1:22" ht="15" customHeight="1">
      <c r="A263" s="400" t="s">
        <v>499</v>
      </c>
      <c r="B263" s="401" t="s">
        <v>500</v>
      </c>
      <c r="C263" s="401" t="s">
        <v>638</v>
      </c>
      <c r="D263" s="402">
        <v>184</v>
      </c>
      <c r="E263" s="403">
        <v>10</v>
      </c>
      <c r="F263" s="404">
        <v>22492.035294117646</v>
      </c>
      <c r="G263" s="405">
        <v>22.968285702890459</v>
      </c>
      <c r="H263" s="406">
        <v>3.2608695652173911</v>
      </c>
      <c r="I263" s="407">
        <v>0.56000000000000005</v>
      </c>
      <c r="J263" s="408">
        <v>76.429418719285991</v>
      </c>
      <c r="K263" s="409">
        <v>103.68589611409229</v>
      </c>
      <c r="L263" s="410">
        <v>88.678976295308061</v>
      </c>
      <c r="M263" s="410">
        <v>151.46929082394524</v>
      </c>
      <c r="N263" s="411">
        <v>89.140026784493685</v>
      </c>
      <c r="O263" s="410">
        <v>1940.5579103758341</v>
      </c>
      <c r="P263" s="412">
        <v>92.22868380742068</v>
      </c>
      <c r="Q263" s="413">
        <v>104.18336464867693</v>
      </c>
      <c r="R263" s="414">
        <v>81</v>
      </c>
      <c r="S263" s="415">
        <v>101.51330264121593</v>
      </c>
      <c r="T263" s="414">
        <v>121</v>
      </c>
      <c r="U263" s="415">
        <v>106.85342665613796</v>
      </c>
      <c r="V263" s="414">
        <v>63</v>
      </c>
    </row>
    <row r="264" spans="1:22" ht="15" customHeight="1">
      <c r="A264" s="400" t="s">
        <v>503</v>
      </c>
      <c r="B264" s="401" t="s">
        <v>504</v>
      </c>
      <c r="C264" s="401" t="s">
        <v>637</v>
      </c>
      <c r="D264" s="402">
        <v>138</v>
      </c>
      <c r="E264" s="403">
        <v>11.899999999999999</v>
      </c>
      <c r="F264" s="404">
        <v>22784.854545454546</v>
      </c>
      <c r="G264" s="405">
        <v>27.404273144584213</v>
      </c>
      <c r="H264" s="406">
        <v>5.7971014492753623</v>
      </c>
      <c r="I264" s="407">
        <v>1.55</v>
      </c>
      <c r="J264" s="408">
        <v>77.612994325708684</v>
      </c>
      <c r="K264" s="409">
        <v>87.1310051378927</v>
      </c>
      <c r="L264" s="410">
        <v>89.833469924210803</v>
      </c>
      <c r="M264" s="410">
        <v>126.95063753391746</v>
      </c>
      <c r="N264" s="411">
        <v>50.141265066277697</v>
      </c>
      <c r="O264" s="410">
        <v>701.1047934261079</v>
      </c>
      <c r="P264" s="412">
        <v>93.65692468895692</v>
      </c>
      <c r="Q264" s="413">
        <v>92.278000443134928</v>
      </c>
      <c r="R264" s="414">
        <v>266</v>
      </c>
      <c r="S264" s="415">
        <v>94.337345965467918</v>
      </c>
      <c r="T264" s="414">
        <v>211</v>
      </c>
      <c r="U264" s="415">
        <v>90.218654920801967</v>
      </c>
      <c r="V264" s="414">
        <v>261</v>
      </c>
    </row>
    <row r="265" spans="1:22" ht="15" customHeight="1">
      <c r="A265" s="400" t="s">
        <v>507</v>
      </c>
      <c r="B265" s="401" t="s">
        <v>508</v>
      </c>
      <c r="C265" s="401" t="s">
        <v>636</v>
      </c>
      <c r="D265" s="402">
        <v>9777</v>
      </c>
      <c r="E265" s="403">
        <v>10.7</v>
      </c>
      <c r="F265" s="404">
        <v>24943.297320109727</v>
      </c>
      <c r="G265" s="416">
        <v>32.28937754169602</v>
      </c>
      <c r="H265" s="406">
        <v>2.6593024445126319</v>
      </c>
      <c r="I265" s="407">
        <v>7.03</v>
      </c>
      <c r="J265" s="408">
        <v>76.666666666666671</v>
      </c>
      <c r="K265" s="409">
        <v>96.902706648684386</v>
      </c>
      <c r="L265" s="410">
        <v>98.343526624081136</v>
      </c>
      <c r="M265" s="410">
        <v>107.74410074539463</v>
      </c>
      <c r="N265" s="411">
        <v>109.3046039137117</v>
      </c>
      <c r="O265" s="410">
        <v>154.58213795312477</v>
      </c>
      <c r="P265" s="412">
        <v>92.51497495407061</v>
      </c>
      <c r="Q265" s="413">
        <v>93.481518694429496</v>
      </c>
      <c r="R265" s="414">
        <v>250</v>
      </c>
      <c r="S265" s="415">
        <v>93.628361300825006</v>
      </c>
      <c r="T265" s="414">
        <v>216</v>
      </c>
      <c r="U265" s="415">
        <v>93.334676088033987</v>
      </c>
      <c r="V265" s="414">
        <v>235</v>
      </c>
    </row>
    <row r="266" spans="1:22" ht="15" customHeight="1">
      <c r="A266" s="400" t="s">
        <v>505</v>
      </c>
      <c r="B266" s="401" t="s">
        <v>506</v>
      </c>
      <c r="C266" s="401" t="s">
        <v>641</v>
      </c>
      <c r="D266" s="402">
        <v>1063</v>
      </c>
      <c r="E266" s="403">
        <v>3.9800000000000004</v>
      </c>
      <c r="F266" s="404">
        <v>20371.551724137931</v>
      </c>
      <c r="G266" s="405">
        <v>30.159705471626253</v>
      </c>
      <c r="H266" s="406">
        <v>5.2681091251175918</v>
      </c>
      <c r="I266" s="407">
        <v>4.13</v>
      </c>
      <c r="J266" s="408">
        <v>90.909090909090907</v>
      </c>
      <c r="K266" s="409">
        <v>260.51732691982983</v>
      </c>
      <c r="L266" s="410">
        <v>80.318580725148152</v>
      </c>
      <c r="M266" s="410">
        <v>115.35225203480698</v>
      </c>
      <c r="N266" s="411">
        <v>55.176154001504337</v>
      </c>
      <c r="O266" s="410">
        <v>263.12649632214703</v>
      </c>
      <c r="P266" s="412">
        <v>109.70155132893747</v>
      </c>
      <c r="Q266" s="413">
        <v>101.03820458420904</v>
      </c>
      <c r="R266" s="414">
        <v>124</v>
      </c>
      <c r="S266" s="415">
        <v>104.55270850484833</v>
      </c>
      <c r="T266" s="414">
        <v>81</v>
      </c>
      <c r="U266" s="415">
        <v>97.523700663569755</v>
      </c>
      <c r="V266" s="414">
        <v>174</v>
      </c>
    </row>
    <row r="267" spans="1:22" ht="15" customHeight="1">
      <c r="A267" s="400" t="s">
        <v>509</v>
      </c>
      <c r="B267" s="401" t="s">
        <v>17</v>
      </c>
      <c r="C267" s="401" t="s">
        <v>643</v>
      </c>
      <c r="D267" s="402">
        <v>25930</v>
      </c>
      <c r="E267" s="403">
        <v>10.8</v>
      </c>
      <c r="F267" s="404">
        <v>24268.545061224489</v>
      </c>
      <c r="G267" s="416">
        <v>33.293098103245953</v>
      </c>
      <c r="H267" s="406">
        <v>2.0632472040107981</v>
      </c>
      <c r="I267" s="407">
        <v>9.36</v>
      </c>
      <c r="J267" s="408">
        <v>83.430232558139537</v>
      </c>
      <c r="K267" s="409">
        <v>96.005459364900261</v>
      </c>
      <c r="L267" s="410">
        <v>95.683192030593347</v>
      </c>
      <c r="M267" s="410">
        <v>104.49583081964337</v>
      </c>
      <c r="N267" s="411">
        <v>140.8818099058465</v>
      </c>
      <c r="O267" s="410">
        <v>116.10175532163112</v>
      </c>
      <c r="P267" s="412">
        <v>100.67668533298129</v>
      </c>
      <c r="Q267" s="413">
        <v>97.492525361209118</v>
      </c>
      <c r="R267" s="414">
        <v>170</v>
      </c>
      <c r="S267" s="415">
        <v>91.78445571457182</v>
      </c>
      <c r="T267" s="414">
        <v>238</v>
      </c>
      <c r="U267" s="415">
        <v>103.20059500784647</v>
      </c>
      <c r="V267" s="414">
        <v>96</v>
      </c>
    </row>
    <row r="268" spans="1:22" ht="15" customHeight="1">
      <c r="A268" s="400" t="s">
        <v>510</v>
      </c>
      <c r="B268" s="401" t="s">
        <v>511</v>
      </c>
      <c r="C268" s="401" t="s">
        <v>634</v>
      </c>
      <c r="D268" s="402">
        <v>3755</v>
      </c>
      <c r="E268" s="403">
        <v>15.010000000000002</v>
      </c>
      <c r="F268" s="404">
        <v>22989.916305021699</v>
      </c>
      <c r="G268" s="416">
        <v>55.730118902212325</v>
      </c>
      <c r="H268" s="406">
        <v>2.3169107856191742</v>
      </c>
      <c r="I268" s="407">
        <v>8.82</v>
      </c>
      <c r="J268" s="408">
        <v>88.63636363636364</v>
      </c>
      <c r="K268" s="409">
        <v>69.077878823512506</v>
      </c>
      <c r="L268" s="410">
        <v>90.641963538858732</v>
      </c>
      <c r="M268" s="410">
        <v>62.425668837402618</v>
      </c>
      <c r="N268" s="411">
        <v>125.45757143020008</v>
      </c>
      <c r="O268" s="410">
        <v>123.21002605560852</v>
      </c>
      <c r="P268" s="412">
        <v>106.95901254571405</v>
      </c>
      <c r="Q268" s="413">
        <v>91.082459018507592</v>
      </c>
      <c r="R268" s="414">
        <v>278</v>
      </c>
      <c r="S268" s="415">
        <v>77.074904045512781</v>
      </c>
      <c r="T268" s="414">
        <v>308</v>
      </c>
      <c r="U268" s="415">
        <v>105.09001399150242</v>
      </c>
      <c r="V268" s="414">
        <v>75</v>
      </c>
    </row>
    <row r="269" spans="1:22" ht="15" customHeight="1">
      <c r="A269" s="424" t="s">
        <v>384</v>
      </c>
      <c r="B269" s="425" t="s">
        <v>385</v>
      </c>
      <c r="C269" s="425" t="s">
        <v>633</v>
      </c>
      <c r="D269" s="423">
        <v>7612</v>
      </c>
      <c r="E269" s="403">
        <v>6.69</v>
      </c>
      <c r="F269" s="404">
        <v>26669.432238193018</v>
      </c>
      <c r="G269" s="416">
        <v>24.227680169769158</v>
      </c>
      <c r="H269" s="406">
        <v>3.192327903310562</v>
      </c>
      <c r="I269" s="407">
        <v>3.9</v>
      </c>
      <c r="J269" s="408">
        <v>91.150442477876098</v>
      </c>
      <c r="K269" s="409">
        <v>154.986391799839</v>
      </c>
      <c r="L269" s="410">
        <v>105.14913027362034</v>
      </c>
      <c r="M269" s="410">
        <v>143.59566918831942</v>
      </c>
      <c r="N269" s="411">
        <v>91.053929667681956</v>
      </c>
      <c r="O269" s="410">
        <v>278.64421277191468</v>
      </c>
      <c r="P269" s="412">
        <v>109.99279438556297</v>
      </c>
      <c r="Q269" s="413">
        <v>106.87007108401741</v>
      </c>
      <c r="R269" s="414">
        <v>50</v>
      </c>
      <c r="S269" s="415">
        <v>110.41413711960142</v>
      </c>
      <c r="T269" s="414">
        <v>45</v>
      </c>
      <c r="U269" s="415">
        <v>103.32600504843344</v>
      </c>
      <c r="V269" s="414">
        <v>93</v>
      </c>
    </row>
    <row r="270" spans="1:22" ht="15" customHeight="1">
      <c r="A270" s="400" t="s">
        <v>520</v>
      </c>
      <c r="B270" s="401" t="s">
        <v>521</v>
      </c>
      <c r="C270" s="401" t="s">
        <v>643</v>
      </c>
      <c r="D270" s="402">
        <v>9417</v>
      </c>
      <c r="E270" s="403">
        <v>8.23</v>
      </c>
      <c r="F270" s="404">
        <v>23692.439429423037</v>
      </c>
      <c r="G270" s="416">
        <v>31.64250523723214</v>
      </c>
      <c r="H270" s="406">
        <v>2.1769140915365828</v>
      </c>
      <c r="I270" s="407">
        <v>5.16</v>
      </c>
      <c r="J270" s="408">
        <v>88.888888888888886</v>
      </c>
      <c r="K270" s="409">
        <v>125.98529296973547</v>
      </c>
      <c r="L270" s="410">
        <v>93.411789865424424</v>
      </c>
      <c r="M270" s="410">
        <v>109.94672895763723</v>
      </c>
      <c r="N270" s="411">
        <v>133.52571032283834</v>
      </c>
      <c r="O270" s="410">
        <v>210.60318407179597</v>
      </c>
      <c r="P270" s="412">
        <v>107.26373907718332</v>
      </c>
      <c r="Q270" s="413">
        <v>101.24824141662258</v>
      </c>
      <c r="R270" s="414">
        <v>115</v>
      </c>
      <c r="S270" s="415">
        <v>95.154534358692572</v>
      </c>
      <c r="T270" s="414">
        <v>197</v>
      </c>
      <c r="U270" s="415">
        <v>107.34194847455257</v>
      </c>
      <c r="V270" s="414">
        <v>58</v>
      </c>
    </row>
    <row r="271" spans="1:22" ht="15" customHeight="1">
      <c r="A271" s="400" t="s">
        <v>524</v>
      </c>
      <c r="B271" s="401" t="s">
        <v>525</v>
      </c>
      <c r="C271" s="401" t="s">
        <v>635</v>
      </c>
      <c r="D271" s="402">
        <v>3736</v>
      </c>
      <c r="E271" s="403">
        <v>6.98</v>
      </c>
      <c r="F271" s="404">
        <v>27363.320430107527</v>
      </c>
      <c r="G271" s="416">
        <v>29.446989018914493</v>
      </c>
      <c r="H271" s="406">
        <v>2.6498929336188435</v>
      </c>
      <c r="I271" s="407">
        <v>5.01</v>
      </c>
      <c r="J271" s="408">
        <v>91.111111111111114</v>
      </c>
      <c r="K271" s="409">
        <v>148.54712910328408</v>
      </c>
      <c r="L271" s="410">
        <v>107.88491179440044</v>
      </c>
      <c r="M271" s="410">
        <v>118.14416559275183</v>
      </c>
      <c r="N271" s="411">
        <v>109.69273388236772</v>
      </c>
      <c r="O271" s="410">
        <v>216.90866862484378</v>
      </c>
      <c r="P271" s="412">
        <v>109.94533255411291</v>
      </c>
      <c r="Q271" s="413">
        <v>105.04794105295639</v>
      </c>
      <c r="R271" s="414">
        <v>72</v>
      </c>
      <c r="S271" s="415">
        <v>104.54325302501333</v>
      </c>
      <c r="T271" s="414">
        <v>82</v>
      </c>
      <c r="U271" s="415">
        <v>105.55262908089945</v>
      </c>
      <c r="V271" s="414">
        <v>73</v>
      </c>
    </row>
    <row r="272" spans="1:22" ht="15" customHeight="1">
      <c r="A272" s="400" t="s">
        <v>526</v>
      </c>
      <c r="B272" s="401" t="s">
        <v>31</v>
      </c>
      <c r="C272" s="401" t="s">
        <v>642</v>
      </c>
      <c r="D272" s="402">
        <v>31222</v>
      </c>
      <c r="E272" s="403">
        <v>9.09</v>
      </c>
      <c r="F272" s="404">
        <v>38546.596702188937</v>
      </c>
      <c r="G272" s="416">
        <v>34.139644877307155</v>
      </c>
      <c r="H272" s="406">
        <v>2.7352507847030938</v>
      </c>
      <c r="I272" s="407">
        <v>8.51</v>
      </c>
      <c r="J272" s="408">
        <v>61.492537313432841</v>
      </c>
      <c r="K272" s="409">
        <v>114.06589231473299</v>
      </c>
      <c r="L272" s="410">
        <v>151.97703055855487</v>
      </c>
      <c r="M272" s="410">
        <v>101.90469055438494</v>
      </c>
      <c r="N272" s="411">
        <v>106.26959765803362</v>
      </c>
      <c r="O272" s="410">
        <v>127.69828787432049</v>
      </c>
      <c r="P272" s="412">
        <v>74.204094122797713</v>
      </c>
      <c r="Q272" s="413">
        <v>96.835232071742752</v>
      </c>
      <c r="R272" s="414">
        <v>183</v>
      </c>
      <c r="S272" s="415">
        <v>113.20844143904485</v>
      </c>
      <c r="T272" s="414">
        <v>35</v>
      </c>
      <c r="U272" s="415">
        <v>80.462022704440656</v>
      </c>
      <c r="V272" s="414">
        <v>306</v>
      </c>
    </row>
    <row r="273" spans="1:22" ht="15" customHeight="1">
      <c r="A273" s="400" t="s">
        <v>527</v>
      </c>
      <c r="B273" s="401" t="s">
        <v>528</v>
      </c>
      <c r="C273" s="401" t="s">
        <v>635</v>
      </c>
      <c r="D273" s="402">
        <v>83</v>
      </c>
      <c r="E273" s="403">
        <v>16.669999999999998</v>
      </c>
      <c r="F273" s="404">
        <v>17567.029411764706</v>
      </c>
      <c r="G273" s="405">
        <v>37.134609839771542</v>
      </c>
      <c r="H273" s="406">
        <v>6.024096385542169</v>
      </c>
      <c r="I273" s="407">
        <v>5.13</v>
      </c>
      <c r="J273" s="408">
        <v>87.053847433939353</v>
      </c>
      <c r="K273" s="409">
        <v>62.199097848885607</v>
      </c>
      <c r="L273" s="410">
        <v>69.261236896257259</v>
      </c>
      <c r="M273" s="410">
        <v>93.685916234739736</v>
      </c>
      <c r="N273" s="411">
        <v>48.251884063780274</v>
      </c>
      <c r="O273" s="410">
        <v>211.83478163946731</v>
      </c>
      <c r="P273" s="412">
        <v>105.04936323921369</v>
      </c>
      <c r="Q273" s="413">
        <v>84.632699915375568</v>
      </c>
      <c r="R273" s="414">
        <v>304</v>
      </c>
      <c r="S273" s="415">
        <v>76.366879602320381</v>
      </c>
      <c r="T273" s="414">
        <v>310</v>
      </c>
      <c r="U273" s="415">
        <v>92.898520228430755</v>
      </c>
      <c r="V273" s="414">
        <v>242</v>
      </c>
    </row>
    <row r="274" spans="1:22" ht="15" customHeight="1">
      <c r="A274" s="400" t="s">
        <v>529</v>
      </c>
      <c r="B274" s="401" t="s">
        <v>530</v>
      </c>
      <c r="C274" s="401" t="s">
        <v>635</v>
      </c>
      <c r="D274" s="402">
        <v>219</v>
      </c>
      <c r="E274" s="403">
        <v>3.85</v>
      </c>
      <c r="F274" s="404">
        <v>21640.766666666666</v>
      </c>
      <c r="G274" s="405">
        <v>30.14425474373245</v>
      </c>
      <c r="H274" s="406">
        <v>3.6529680365296802</v>
      </c>
      <c r="I274" s="407">
        <v>1.9</v>
      </c>
      <c r="J274" s="408">
        <v>87.053847433939353</v>
      </c>
      <c r="K274" s="409">
        <v>269.3140158807592</v>
      </c>
      <c r="L274" s="410">
        <v>85.322693529096682</v>
      </c>
      <c r="M274" s="410">
        <v>115.411376941801</v>
      </c>
      <c r="N274" s="411">
        <v>79.57200760517982</v>
      </c>
      <c r="O274" s="410">
        <v>571.95391042656172</v>
      </c>
      <c r="P274" s="412">
        <v>105.04936323921369</v>
      </c>
      <c r="Q274" s="413">
        <v>104.13176435953177</v>
      </c>
      <c r="R274" s="414">
        <v>83</v>
      </c>
      <c r="S274" s="415">
        <v>107.21253446621618</v>
      </c>
      <c r="T274" s="414">
        <v>63</v>
      </c>
      <c r="U274" s="415">
        <v>101.05099425284737</v>
      </c>
      <c r="V274" s="414">
        <v>125</v>
      </c>
    </row>
    <row r="275" spans="1:22" ht="15" customHeight="1">
      <c r="A275" s="400" t="s">
        <v>531</v>
      </c>
      <c r="B275" s="401" t="s">
        <v>532</v>
      </c>
      <c r="C275" s="401" t="s">
        <v>639</v>
      </c>
      <c r="D275" s="402">
        <v>3241</v>
      </c>
      <c r="E275" s="403">
        <v>7.33</v>
      </c>
      <c r="F275" s="404">
        <v>23352.956955708047</v>
      </c>
      <c r="G275" s="416">
        <v>26.535397687552138</v>
      </c>
      <c r="H275" s="406">
        <v>3.8568343103980252</v>
      </c>
      <c r="I275" s="407">
        <v>4.22</v>
      </c>
      <c r="J275" s="408">
        <v>86.274509803921575</v>
      </c>
      <c r="K275" s="409">
        <v>141.4541556808899</v>
      </c>
      <c r="L275" s="410">
        <v>92.073317919885667</v>
      </c>
      <c r="M275" s="410">
        <v>131.10751109980865</v>
      </c>
      <c r="N275" s="411">
        <v>75.365954819620185</v>
      </c>
      <c r="O275" s="410">
        <v>257.51479379394959</v>
      </c>
      <c r="P275" s="412">
        <v>104.10892322197205</v>
      </c>
      <c r="Q275" s="413">
        <v>99.08423390364247</v>
      </c>
      <c r="R275" s="414">
        <v>145</v>
      </c>
      <c r="S275" s="415">
        <v>101.33652809079793</v>
      </c>
      <c r="T275" s="414">
        <v>123</v>
      </c>
      <c r="U275" s="415">
        <v>96.831939716487</v>
      </c>
      <c r="V275" s="414">
        <v>186</v>
      </c>
    </row>
    <row r="276" spans="1:22" ht="15" customHeight="1">
      <c r="A276" s="400" t="s">
        <v>533</v>
      </c>
      <c r="B276" s="401" t="s">
        <v>534</v>
      </c>
      <c r="C276" s="401" t="s">
        <v>633</v>
      </c>
      <c r="D276" s="402">
        <v>5921</v>
      </c>
      <c r="E276" s="403">
        <v>10.57</v>
      </c>
      <c r="F276" s="404">
        <v>24742.31863799283</v>
      </c>
      <c r="G276" s="416">
        <v>22.125123564703472</v>
      </c>
      <c r="H276" s="406">
        <v>5.6071609525418005</v>
      </c>
      <c r="I276" s="407">
        <v>7.78</v>
      </c>
      <c r="J276" s="408">
        <v>87.5</v>
      </c>
      <c r="K276" s="409">
        <v>98.09450909564076</v>
      </c>
      <c r="L276" s="410">
        <v>97.551131291500099</v>
      </c>
      <c r="M276" s="410">
        <v>157.24160530378512</v>
      </c>
      <c r="N276" s="411">
        <v>51.839781815510776</v>
      </c>
      <c r="O276" s="410">
        <v>139.68026090108833</v>
      </c>
      <c r="P276" s="412">
        <v>105.58774315410233</v>
      </c>
      <c r="Q276" s="413">
        <v>99.364109336630534</v>
      </c>
      <c r="R276" s="414">
        <v>137</v>
      </c>
      <c r="S276" s="415">
        <v>105.60379125315656</v>
      </c>
      <c r="T276" s="414">
        <v>73</v>
      </c>
      <c r="U276" s="415">
        <v>93.12442742010451</v>
      </c>
      <c r="V276" s="414">
        <v>241</v>
      </c>
    </row>
    <row r="277" spans="1:22" ht="15" customHeight="1">
      <c r="A277" s="400" t="s">
        <v>537</v>
      </c>
      <c r="B277" s="401" t="s">
        <v>538</v>
      </c>
      <c r="C277" s="401" t="s">
        <v>636</v>
      </c>
      <c r="D277" s="402">
        <v>340</v>
      </c>
      <c r="E277" s="403">
        <v>11.68</v>
      </c>
      <c r="F277" s="404">
        <v>30653.295302013423</v>
      </c>
      <c r="G277" s="405">
        <v>30.463004310291563</v>
      </c>
      <c r="H277" s="406">
        <v>2.3529411764705883</v>
      </c>
      <c r="I277" s="407">
        <v>4.62</v>
      </c>
      <c r="J277" s="408">
        <v>80.874334720518107</v>
      </c>
      <c r="K277" s="409">
        <v>88.772171330558479</v>
      </c>
      <c r="L277" s="410">
        <v>120.85624141676699</v>
      </c>
      <c r="M277" s="410">
        <v>114.20377029862559</v>
      </c>
      <c r="N277" s="411">
        <v>123.53645016329287</v>
      </c>
      <c r="O277" s="410">
        <v>235.21914065161627</v>
      </c>
      <c r="P277" s="412">
        <v>97.592439796902468</v>
      </c>
      <c r="Q277" s="413">
        <v>101.10272974582543</v>
      </c>
      <c r="R277" s="414">
        <v>122</v>
      </c>
      <c r="S277" s="415">
        <v>102.57479996363695</v>
      </c>
      <c r="T277" s="414">
        <v>107</v>
      </c>
      <c r="U277" s="415">
        <v>99.630659528013936</v>
      </c>
      <c r="V277" s="414">
        <v>149</v>
      </c>
    </row>
    <row r="278" spans="1:22" ht="15" customHeight="1">
      <c r="A278" s="417" t="s">
        <v>539</v>
      </c>
      <c r="B278" s="426" t="s">
        <v>540</v>
      </c>
      <c r="C278" s="426" t="s">
        <v>633</v>
      </c>
      <c r="D278" s="402">
        <v>219</v>
      </c>
      <c r="E278" s="403">
        <v>14.29</v>
      </c>
      <c r="F278" s="404">
        <v>28927.946666666667</v>
      </c>
      <c r="G278" s="405">
        <v>18.789534099301004</v>
      </c>
      <c r="H278" s="406">
        <v>1.8264840182648401</v>
      </c>
      <c r="I278" s="407">
        <v>0.9</v>
      </c>
      <c r="J278" s="408">
        <v>80.075883455721581</v>
      </c>
      <c r="K278" s="409">
        <v>72.558359771933027</v>
      </c>
      <c r="L278" s="410">
        <v>114.05373783119455</v>
      </c>
      <c r="M278" s="410">
        <v>185.15573235996317</v>
      </c>
      <c r="N278" s="411">
        <v>159.14401521035964</v>
      </c>
      <c r="O278" s="410">
        <v>1207.4582553449636</v>
      </c>
      <c r="P278" s="412">
        <v>96.628935030406424</v>
      </c>
      <c r="Q278" s="413">
        <v>114.76746304579223</v>
      </c>
      <c r="R278" s="414">
        <v>22</v>
      </c>
      <c r="S278" s="415">
        <v>115.98778926440094</v>
      </c>
      <c r="T278" s="414">
        <v>27</v>
      </c>
      <c r="U278" s="415">
        <v>113.54713682718351</v>
      </c>
      <c r="V278" s="414">
        <v>27</v>
      </c>
    </row>
    <row r="279" spans="1:22" ht="15" customHeight="1">
      <c r="A279" s="421" t="s">
        <v>541</v>
      </c>
      <c r="B279" s="422" t="s">
        <v>542</v>
      </c>
      <c r="C279" s="422" t="s">
        <v>635</v>
      </c>
      <c r="D279" s="423">
        <v>6699</v>
      </c>
      <c r="E279" s="403">
        <v>6.5600000000000005</v>
      </c>
      <c r="F279" s="404">
        <v>25903.613781123335</v>
      </c>
      <c r="G279" s="416">
        <v>25.56767534816445</v>
      </c>
      <c r="H279" s="406">
        <v>3.3139274518584867</v>
      </c>
      <c r="I279" s="407">
        <v>6.42</v>
      </c>
      <c r="J279" s="408">
        <v>92.10526315789474</v>
      </c>
      <c r="K279" s="409">
        <v>158.0577684666041</v>
      </c>
      <c r="L279" s="410">
        <v>102.12975048371075</v>
      </c>
      <c r="M279" s="410">
        <v>136.06985772010523</v>
      </c>
      <c r="N279" s="411">
        <v>87.712843629454042</v>
      </c>
      <c r="O279" s="410">
        <v>169.2698488801351</v>
      </c>
      <c r="P279" s="412">
        <v>111.14499279379191</v>
      </c>
      <c r="Q279" s="413">
        <v>105.16150984167244</v>
      </c>
      <c r="R279" s="414">
        <v>71</v>
      </c>
      <c r="S279" s="415">
        <v>107.76831215308111</v>
      </c>
      <c r="T279" s="414">
        <v>58</v>
      </c>
      <c r="U279" s="415">
        <v>102.55470753026378</v>
      </c>
      <c r="V279" s="414">
        <v>106</v>
      </c>
    </row>
    <row r="280" spans="1:22" ht="15" customHeight="1">
      <c r="A280" s="400" t="s">
        <v>535</v>
      </c>
      <c r="B280" s="401" t="s">
        <v>536</v>
      </c>
      <c r="C280" s="401" t="s">
        <v>635</v>
      </c>
      <c r="D280" s="402">
        <v>329</v>
      </c>
      <c r="E280" s="403">
        <v>1.83</v>
      </c>
      <c r="F280" s="404">
        <v>27777.241758241758</v>
      </c>
      <c r="G280" s="405">
        <v>23.484865377467408</v>
      </c>
      <c r="H280" s="406">
        <v>2.1276595744680851</v>
      </c>
      <c r="I280" s="407">
        <v>2.74</v>
      </c>
      <c r="J280" s="408">
        <v>87.053847433939353</v>
      </c>
      <c r="K280" s="409">
        <v>566.58959625187038</v>
      </c>
      <c r="L280" s="410">
        <v>109.51687258255276</v>
      </c>
      <c r="M280" s="410">
        <v>148.13752989176174</v>
      </c>
      <c r="N280" s="411">
        <v>136.61678018058271</v>
      </c>
      <c r="O280" s="410">
        <v>396.61037584323617</v>
      </c>
      <c r="P280" s="412">
        <v>105.04936323921369</v>
      </c>
      <c r="Q280" s="413">
        <v>130.18336413445968</v>
      </c>
      <c r="R280" s="414">
        <v>6</v>
      </c>
      <c r="S280" s="415">
        <v>152.27684128524717</v>
      </c>
      <c r="T280" s="414">
        <v>2</v>
      </c>
      <c r="U280" s="415">
        <v>108.08988698367223</v>
      </c>
      <c r="V280" s="414">
        <v>50</v>
      </c>
    </row>
    <row r="281" spans="1:22" ht="15" customHeight="1">
      <c r="A281" s="400" t="s">
        <v>544</v>
      </c>
      <c r="B281" s="401" t="s">
        <v>545</v>
      </c>
      <c r="C281" s="401" t="s">
        <v>635</v>
      </c>
      <c r="D281" s="402">
        <v>116</v>
      </c>
      <c r="E281" s="403">
        <v>7.84</v>
      </c>
      <c r="F281" s="404">
        <v>22361.887096774193</v>
      </c>
      <c r="G281" s="405">
        <v>29.172170507192014</v>
      </c>
      <c r="H281" s="406">
        <v>6.0344827586206895</v>
      </c>
      <c r="I281" s="407">
        <v>1.77</v>
      </c>
      <c r="J281" s="408">
        <v>87.053847433939353</v>
      </c>
      <c r="K281" s="409">
        <v>132.25241851287282</v>
      </c>
      <c r="L281" s="410">
        <v>88.165843145898677</v>
      </c>
      <c r="M281" s="410">
        <v>119.25715112630647</v>
      </c>
      <c r="N281" s="411">
        <v>48.168834349384781</v>
      </c>
      <c r="O281" s="410">
        <v>613.96182475167643</v>
      </c>
      <c r="P281" s="412">
        <v>105.04936323921369</v>
      </c>
      <c r="Q281" s="413">
        <v>96.402163995463397</v>
      </c>
      <c r="R281" s="414">
        <v>190</v>
      </c>
      <c r="S281" s="415">
        <v>96.14045359492394</v>
      </c>
      <c r="T281" s="414">
        <v>183</v>
      </c>
      <c r="U281" s="415">
        <v>96.663874396002868</v>
      </c>
      <c r="V281" s="414">
        <v>187</v>
      </c>
    </row>
    <row r="282" spans="1:22" ht="15" customHeight="1">
      <c r="A282" s="424" t="s">
        <v>546</v>
      </c>
      <c r="B282" s="425" t="s">
        <v>547</v>
      </c>
      <c r="C282" s="425" t="s">
        <v>634</v>
      </c>
      <c r="D282" s="423">
        <v>6635</v>
      </c>
      <c r="E282" s="403">
        <v>7.42</v>
      </c>
      <c r="F282" s="404">
        <v>36625.429982568276</v>
      </c>
      <c r="G282" s="416">
        <v>35.09427194743526</v>
      </c>
      <c r="H282" s="406">
        <v>3.6925395629238884</v>
      </c>
      <c r="I282" s="407">
        <v>4.41</v>
      </c>
      <c r="J282" s="408">
        <v>83.333333333333343</v>
      </c>
      <c r="K282" s="409">
        <v>139.73840446643166</v>
      </c>
      <c r="L282" s="410">
        <v>144.40247824433493</v>
      </c>
      <c r="M282" s="410">
        <v>99.132700403913873</v>
      </c>
      <c r="N282" s="411">
        <v>78.719265002011838</v>
      </c>
      <c r="O282" s="410">
        <v>246.42005211121705</v>
      </c>
      <c r="P282" s="412">
        <v>100.55975538485937</v>
      </c>
      <c r="Q282" s="413">
        <v>103.55798413047981</v>
      </c>
      <c r="R282" s="414">
        <v>85</v>
      </c>
      <c r="S282" s="415">
        <v>112.23420554570792</v>
      </c>
      <c r="T282" s="414">
        <v>38</v>
      </c>
      <c r="U282" s="415">
        <v>94.881762715251725</v>
      </c>
      <c r="V282" s="414">
        <v>212</v>
      </c>
    </row>
    <row r="283" spans="1:22" ht="15" customHeight="1">
      <c r="A283" s="400" t="s">
        <v>543</v>
      </c>
      <c r="B283" s="401" t="s">
        <v>43</v>
      </c>
      <c r="C283" s="401" t="s">
        <v>643</v>
      </c>
      <c r="D283" s="402">
        <v>224114</v>
      </c>
      <c r="E283" s="403">
        <v>11.57</v>
      </c>
      <c r="F283" s="404">
        <v>24244.325739636392</v>
      </c>
      <c r="G283" s="416">
        <v>32.198521436802999</v>
      </c>
      <c r="H283" s="406">
        <v>2.8690755597597652</v>
      </c>
      <c r="I283" s="407">
        <v>12.29</v>
      </c>
      <c r="J283" s="408">
        <v>83.519876495561562</v>
      </c>
      <c r="K283" s="409">
        <v>89.616159130589708</v>
      </c>
      <c r="L283" s="410">
        <v>95.587702911137754</v>
      </c>
      <c r="M283" s="410">
        <v>108.04812741749326</v>
      </c>
      <c r="N283" s="411">
        <v>101.31277281820955</v>
      </c>
      <c r="O283" s="410">
        <v>88.42249225471663</v>
      </c>
      <c r="P283" s="412">
        <v>100.78486020200803</v>
      </c>
      <c r="Q283" s="413">
        <v>94.500468648834968</v>
      </c>
      <c r="R283" s="414">
        <v>232</v>
      </c>
      <c r="S283" s="415">
        <v>92.013773363057112</v>
      </c>
      <c r="T283" s="414">
        <v>233</v>
      </c>
      <c r="U283" s="415">
        <v>96.987163934612838</v>
      </c>
      <c r="V283" s="414">
        <v>182</v>
      </c>
    </row>
    <row r="284" spans="1:22" ht="15" customHeight="1">
      <c r="A284" s="400" t="s">
        <v>548</v>
      </c>
      <c r="B284" s="401" t="s">
        <v>8</v>
      </c>
      <c r="C284" s="401" t="s">
        <v>634</v>
      </c>
      <c r="D284" s="402">
        <v>9110</v>
      </c>
      <c r="E284" s="403">
        <v>6.36</v>
      </c>
      <c r="F284" s="404">
        <v>37699.923735896366</v>
      </c>
      <c r="G284" s="416">
        <v>31.943414372683023</v>
      </c>
      <c r="H284" s="406">
        <v>2.4039517014270033</v>
      </c>
      <c r="I284" s="407">
        <v>3.01</v>
      </c>
      <c r="J284" s="408">
        <v>93.103448275862064</v>
      </c>
      <c r="K284" s="409">
        <v>163.02813854417028</v>
      </c>
      <c r="L284" s="410">
        <v>148.63886702973571</v>
      </c>
      <c r="M284" s="410">
        <v>108.91102329479527</v>
      </c>
      <c r="N284" s="411">
        <v>120.91507504567264</v>
      </c>
      <c r="O284" s="410">
        <v>361.03402983736459</v>
      </c>
      <c r="P284" s="412">
        <v>112.34951980929114</v>
      </c>
      <c r="Q284" s="413">
        <v>114.29654720826335</v>
      </c>
      <c r="R284" s="414">
        <v>23</v>
      </c>
      <c r="S284" s="415">
        <v>118.38125075467509</v>
      </c>
      <c r="T284" s="414">
        <v>22</v>
      </c>
      <c r="U284" s="415">
        <v>110.21184366185157</v>
      </c>
      <c r="V284" s="414">
        <v>38</v>
      </c>
    </row>
    <row r="285" spans="1:22" ht="15" customHeight="1">
      <c r="A285" s="421" t="s">
        <v>549</v>
      </c>
      <c r="B285" s="422" t="s">
        <v>550</v>
      </c>
      <c r="C285" s="422" t="s">
        <v>635</v>
      </c>
      <c r="D285" s="423">
        <v>8368</v>
      </c>
      <c r="E285" s="403">
        <v>7.46</v>
      </c>
      <c r="F285" s="404">
        <v>24707.396632829907</v>
      </c>
      <c r="G285" s="416">
        <v>31.280231941482889</v>
      </c>
      <c r="H285" s="406">
        <v>3.0592734225621414</v>
      </c>
      <c r="I285" s="407">
        <v>7.12</v>
      </c>
      <c r="J285" s="408">
        <v>88.288288288288271</v>
      </c>
      <c r="K285" s="409">
        <v>138.98913688216126</v>
      </c>
      <c r="L285" s="410">
        <v>97.413444878175056</v>
      </c>
      <c r="M285" s="410">
        <v>111.2200815315838</v>
      </c>
      <c r="N285" s="411">
        <v>95.014063875591432</v>
      </c>
      <c r="O285" s="410">
        <v>152.62815025427912</v>
      </c>
      <c r="P285" s="412">
        <v>106.53898408341855</v>
      </c>
      <c r="Q285" s="413">
        <v>99.301183338252429</v>
      </c>
      <c r="R285" s="414">
        <v>138</v>
      </c>
      <c r="S285" s="415">
        <v>98.150512766276037</v>
      </c>
      <c r="T285" s="414">
        <v>156</v>
      </c>
      <c r="U285" s="415">
        <v>100.45185391022881</v>
      </c>
      <c r="V285" s="414">
        <v>134</v>
      </c>
    </row>
    <row r="286" spans="1:22" ht="15" customHeight="1">
      <c r="A286" s="421" t="s">
        <v>551</v>
      </c>
      <c r="B286" s="422" t="s">
        <v>26</v>
      </c>
      <c r="C286" s="422" t="s">
        <v>634</v>
      </c>
      <c r="D286" s="423">
        <v>18022</v>
      </c>
      <c r="E286" s="403">
        <v>15.459999999999999</v>
      </c>
      <c r="F286" s="404">
        <v>20914.561816419769</v>
      </c>
      <c r="G286" s="416">
        <v>30.253220108513695</v>
      </c>
      <c r="H286" s="406">
        <v>2.6190211963156145</v>
      </c>
      <c r="I286" s="407">
        <v>7.72</v>
      </c>
      <c r="J286" s="408">
        <v>67.372881355932208</v>
      </c>
      <c r="K286" s="409">
        <v>67.067203178584933</v>
      </c>
      <c r="L286" s="410">
        <v>82.459497652935823</v>
      </c>
      <c r="M286" s="410">
        <v>114.99569085141917</v>
      </c>
      <c r="N286" s="411">
        <v>110.98573802805902</v>
      </c>
      <c r="O286" s="410">
        <v>140.76585878373928</v>
      </c>
      <c r="P286" s="412">
        <v>81.300005624708334</v>
      </c>
      <c r="Q286" s="413">
        <v>86.421880135126301</v>
      </c>
      <c r="R286" s="414">
        <v>300</v>
      </c>
      <c r="S286" s="415">
        <v>86.82934111103971</v>
      </c>
      <c r="T286" s="414">
        <v>282</v>
      </c>
      <c r="U286" s="415">
        <v>86.014419159212878</v>
      </c>
      <c r="V286" s="414">
        <v>293</v>
      </c>
    </row>
    <row r="287" spans="1:22" ht="15" customHeight="1">
      <c r="A287" s="400" t="s">
        <v>552</v>
      </c>
      <c r="B287" s="401" t="s">
        <v>32</v>
      </c>
      <c r="C287" s="401" t="s">
        <v>635</v>
      </c>
      <c r="D287" s="402">
        <v>14726</v>
      </c>
      <c r="E287" s="403">
        <v>9.41</v>
      </c>
      <c r="F287" s="404">
        <v>23192.527385037749</v>
      </c>
      <c r="G287" s="416">
        <v>24.739378890555216</v>
      </c>
      <c r="H287" s="406">
        <v>3.5040065190818961</v>
      </c>
      <c r="I287" s="407">
        <v>13.3</v>
      </c>
      <c r="J287" s="408">
        <v>87.777777777777771</v>
      </c>
      <c r="K287" s="409">
        <v>110.18692466959861</v>
      </c>
      <c r="L287" s="410">
        <v>91.440794899692008</v>
      </c>
      <c r="M287" s="410">
        <v>140.62559784743655</v>
      </c>
      <c r="N287" s="411">
        <v>82.954754450736473</v>
      </c>
      <c r="O287" s="410">
        <v>81.707701489508807</v>
      </c>
      <c r="P287" s="412">
        <v>105.92294233871851</v>
      </c>
      <c r="Q287" s="413">
        <v>99.004377905876041</v>
      </c>
      <c r="R287" s="414">
        <v>147</v>
      </c>
      <c r="S287" s="415">
        <v>100.46851826797206</v>
      </c>
      <c r="T287" s="414">
        <v>132</v>
      </c>
      <c r="U287" s="415">
        <v>97.540237543780037</v>
      </c>
      <c r="V287" s="414">
        <v>173</v>
      </c>
    </row>
    <row r="288" spans="1:22" ht="15.75" customHeight="1">
      <c r="A288" s="400" t="s">
        <v>553</v>
      </c>
      <c r="B288" s="401" t="s">
        <v>627</v>
      </c>
      <c r="C288" s="401" t="s">
        <v>637</v>
      </c>
      <c r="D288" s="402">
        <v>3966</v>
      </c>
      <c r="E288" s="403">
        <v>15.76</v>
      </c>
      <c r="F288" s="404">
        <v>22804.32341156268</v>
      </c>
      <c r="G288" s="416">
        <v>34.549764348654698</v>
      </c>
      <c r="H288" s="406">
        <v>2.1432173474533536</v>
      </c>
      <c r="I288" s="407">
        <v>1.82</v>
      </c>
      <c r="J288" s="408">
        <v>69.841269841269835</v>
      </c>
      <c r="K288" s="409">
        <v>65.790543219601716</v>
      </c>
      <c r="L288" s="410">
        <v>89.910229501257675</v>
      </c>
      <c r="M288" s="410">
        <v>100.69504126716407</v>
      </c>
      <c r="N288" s="411">
        <v>135.62506888515418</v>
      </c>
      <c r="O288" s="410">
        <v>597.0947416541029</v>
      </c>
      <c r="P288" s="412">
        <v>84.278652132072594</v>
      </c>
      <c r="Q288" s="413">
        <v>90.960741697379035</v>
      </c>
      <c r="R288" s="414">
        <v>279</v>
      </c>
      <c r="S288" s="415">
        <v>85.890243451414634</v>
      </c>
      <c r="T288" s="414">
        <v>288</v>
      </c>
      <c r="U288" s="415">
        <v>96.031239943343436</v>
      </c>
      <c r="V288" s="414">
        <v>198</v>
      </c>
    </row>
    <row r="289" spans="1:22" ht="15" customHeight="1">
      <c r="A289" s="400" t="s">
        <v>554</v>
      </c>
      <c r="B289" s="401" t="s">
        <v>555</v>
      </c>
      <c r="C289" s="401" t="s">
        <v>639</v>
      </c>
      <c r="D289" s="402">
        <v>1457</v>
      </c>
      <c r="E289" s="403">
        <v>5.9499999999999993</v>
      </c>
      <c r="F289" s="404">
        <v>25321.040446304043</v>
      </c>
      <c r="G289" s="416">
        <v>29.988235868252744</v>
      </c>
      <c r="H289" s="406">
        <v>3.8435140700068633</v>
      </c>
      <c r="I289" s="407">
        <v>4.4800000000000004</v>
      </c>
      <c r="J289" s="408">
        <v>100</v>
      </c>
      <c r="K289" s="409">
        <v>174.2620102757854</v>
      </c>
      <c r="L289" s="410">
        <v>99.832848212610827</v>
      </c>
      <c r="M289" s="410">
        <v>116.01182417474699</v>
      </c>
      <c r="N289" s="411">
        <v>75.627146171394003</v>
      </c>
      <c r="O289" s="410">
        <v>242.56973879697927</v>
      </c>
      <c r="P289" s="412">
        <v>120.67170646183123</v>
      </c>
      <c r="Q289" s="413">
        <v>105.6430219335973</v>
      </c>
      <c r="R289" s="414">
        <v>67</v>
      </c>
      <c r="S289" s="415">
        <v>103.55749614480489</v>
      </c>
      <c r="T289" s="414">
        <v>90</v>
      </c>
      <c r="U289" s="415">
        <v>107.72854772238971</v>
      </c>
      <c r="V289" s="414">
        <v>56</v>
      </c>
    </row>
    <row r="290" spans="1:22" ht="15" customHeight="1">
      <c r="A290" s="400" t="s">
        <v>556</v>
      </c>
      <c r="B290" s="401" t="s">
        <v>557</v>
      </c>
      <c r="C290" s="401" t="s">
        <v>639</v>
      </c>
      <c r="D290" s="402">
        <v>2557</v>
      </c>
      <c r="E290" s="403">
        <v>20.059999999999999</v>
      </c>
      <c r="F290" s="404">
        <v>19180.43537414966</v>
      </c>
      <c r="G290" s="416">
        <v>31.330912402043559</v>
      </c>
      <c r="H290" s="406">
        <v>2.8549080954243253</v>
      </c>
      <c r="I290" s="407">
        <v>10.85</v>
      </c>
      <c r="J290" s="408">
        <v>74.285714285714292</v>
      </c>
      <c r="K290" s="409">
        <v>51.687884403834644</v>
      </c>
      <c r="L290" s="410">
        <v>75.622385952895215</v>
      </c>
      <c r="M290" s="410">
        <v>111.04017343049549</v>
      </c>
      <c r="N290" s="411">
        <v>101.81553684691052</v>
      </c>
      <c r="O290" s="410">
        <v>100.15782763230114</v>
      </c>
      <c r="P290" s="412">
        <v>89.641839085931778</v>
      </c>
      <c r="Q290" s="413">
        <v>85.849875760563123</v>
      </c>
      <c r="R290" s="414">
        <v>301</v>
      </c>
      <c r="S290" s="415">
        <v>81.924445689586278</v>
      </c>
      <c r="T290" s="414">
        <v>303</v>
      </c>
      <c r="U290" s="415">
        <v>89.775305831539981</v>
      </c>
      <c r="V290" s="414">
        <v>265</v>
      </c>
    </row>
    <row r="291" spans="1:22" ht="15" customHeight="1">
      <c r="A291" s="400" t="s">
        <v>558</v>
      </c>
      <c r="B291" s="401" t="s">
        <v>559</v>
      </c>
      <c r="C291" s="401" t="s">
        <v>632</v>
      </c>
      <c r="D291" s="402">
        <v>6186</v>
      </c>
      <c r="E291" s="403">
        <v>7.6300000000000008</v>
      </c>
      <c r="F291" s="404">
        <v>28683.163074039363</v>
      </c>
      <c r="G291" s="416">
        <v>34.222802807082303</v>
      </c>
      <c r="H291" s="406">
        <v>2.3440025864856127</v>
      </c>
      <c r="I291" s="407">
        <v>3.09</v>
      </c>
      <c r="J291" s="408">
        <v>88.571428571428569</v>
      </c>
      <c r="K291" s="409">
        <v>135.89239333432803</v>
      </c>
      <c r="L291" s="410">
        <v>113.08863360099828</v>
      </c>
      <c r="M291" s="410">
        <v>101.65707252179276</v>
      </c>
      <c r="N291" s="411">
        <v>124.00754250874316</v>
      </c>
      <c r="O291" s="410">
        <v>351.68687048882435</v>
      </c>
      <c r="P291" s="412">
        <v>106.8806542947648</v>
      </c>
      <c r="Q291" s="413">
        <v>104.06827550281986</v>
      </c>
      <c r="R291" s="414">
        <v>84</v>
      </c>
      <c r="S291" s="415">
        <v>101.17281243703</v>
      </c>
      <c r="T291" s="414">
        <v>128</v>
      </c>
      <c r="U291" s="415">
        <v>106.96373856860976</v>
      </c>
      <c r="V291" s="414">
        <v>62</v>
      </c>
    </row>
    <row r="292" spans="1:22" ht="15" customHeight="1">
      <c r="A292" s="400" t="s">
        <v>560</v>
      </c>
      <c r="B292" s="401" t="s">
        <v>561</v>
      </c>
      <c r="C292" s="401" t="s">
        <v>643</v>
      </c>
      <c r="D292" s="402">
        <v>2139</v>
      </c>
      <c r="E292" s="403">
        <v>7.7700000000000005</v>
      </c>
      <c r="F292" s="404">
        <v>27016.760930232558</v>
      </c>
      <c r="G292" s="416">
        <v>38.679692310213767</v>
      </c>
      <c r="H292" s="406">
        <v>1.7765310892940627</v>
      </c>
      <c r="I292" s="407">
        <v>1.1000000000000001</v>
      </c>
      <c r="J292" s="408">
        <v>93.103448275862064</v>
      </c>
      <c r="K292" s="409">
        <v>133.4438817427185</v>
      </c>
      <c r="L292" s="410">
        <v>106.5185373746358</v>
      </c>
      <c r="M292" s="410">
        <v>89.943578634412148</v>
      </c>
      <c r="N292" s="411">
        <v>163.61886495311668</v>
      </c>
      <c r="O292" s="410">
        <v>987.92039073678836</v>
      </c>
      <c r="P292" s="412">
        <v>112.34951980929114</v>
      </c>
      <c r="Q292" s="413">
        <v>109.14744315193741</v>
      </c>
      <c r="R292" s="414">
        <v>38</v>
      </c>
      <c r="S292" s="415">
        <v>95.690879578429062</v>
      </c>
      <c r="T292" s="414">
        <v>190</v>
      </c>
      <c r="U292" s="415">
        <v>122.60400672544579</v>
      </c>
      <c r="V292" s="414">
        <v>8</v>
      </c>
    </row>
    <row r="293" spans="1:22" ht="15" customHeight="1">
      <c r="A293" s="400" t="s">
        <v>562</v>
      </c>
      <c r="B293" s="401" t="s">
        <v>563</v>
      </c>
      <c r="C293" s="401" t="s">
        <v>643</v>
      </c>
      <c r="D293" s="402">
        <v>7325</v>
      </c>
      <c r="E293" s="403">
        <v>10.79</v>
      </c>
      <c r="F293" s="404">
        <v>25563.189440092836</v>
      </c>
      <c r="G293" s="416">
        <v>43.380326332079655</v>
      </c>
      <c r="H293" s="406">
        <v>2.006825938566553</v>
      </c>
      <c r="I293" s="407">
        <v>2.7</v>
      </c>
      <c r="J293" s="408">
        <v>75.700934579439249</v>
      </c>
      <c r="K293" s="409">
        <v>96.094435694246798</v>
      </c>
      <c r="L293" s="410">
        <v>100.78756505345382</v>
      </c>
      <c r="M293" s="410">
        <v>80.197412998386625</v>
      </c>
      <c r="N293" s="411">
        <v>144.84265665404087</v>
      </c>
      <c r="O293" s="410">
        <v>402.48608511498787</v>
      </c>
      <c r="P293" s="412">
        <v>91.349609564563821</v>
      </c>
      <c r="Q293" s="413">
        <v>93.987538552844939</v>
      </c>
      <c r="R293" s="414">
        <v>239</v>
      </c>
      <c r="S293" s="415">
        <v>87.673697350650741</v>
      </c>
      <c r="T293" s="414">
        <v>278</v>
      </c>
      <c r="U293" s="415">
        <v>100.30137975503912</v>
      </c>
      <c r="V293" s="414">
        <v>139</v>
      </c>
    </row>
    <row r="294" spans="1:22" ht="15" customHeight="1">
      <c r="A294" s="400" t="s">
        <v>564</v>
      </c>
      <c r="B294" s="401" t="s">
        <v>565</v>
      </c>
      <c r="C294" s="401" t="s">
        <v>637</v>
      </c>
      <c r="D294" s="402">
        <v>1387</v>
      </c>
      <c r="E294" s="403">
        <v>10.530000000000001</v>
      </c>
      <c r="F294" s="404">
        <v>24364.0367278798</v>
      </c>
      <c r="G294" s="405">
        <v>27.682878424447356</v>
      </c>
      <c r="H294" s="406">
        <v>3.6049026676279738</v>
      </c>
      <c r="I294" s="407">
        <v>5.24</v>
      </c>
      <c r="J294" s="408">
        <v>80</v>
      </c>
      <c r="K294" s="409">
        <v>98.467137810154114</v>
      </c>
      <c r="L294" s="410">
        <v>96.059685448507395</v>
      </c>
      <c r="M294" s="410">
        <v>125.67298434494465</v>
      </c>
      <c r="N294" s="411">
        <v>80.632967706582221</v>
      </c>
      <c r="O294" s="410">
        <v>207.38786828444032</v>
      </c>
      <c r="P294" s="412">
        <v>96.537365169464991</v>
      </c>
      <c r="Q294" s="413">
        <v>94.744017697897092</v>
      </c>
      <c r="R294" s="414">
        <v>226</v>
      </c>
      <c r="S294" s="415">
        <v>97.352340289874135</v>
      </c>
      <c r="T294" s="414">
        <v>163</v>
      </c>
      <c r="U294" s="415">
        <v>92.135695105920036</v>
      </c>
      <c r="V294" s="414">
        <v>250</v>
      </c>
    </row>
    <row r="295" spans="1:22" ht="15" customHeight="1">
      <c r="A295" s="400" t="s">
        <v>566</v>
      </c>
      <c r="B295" s="401" t="s">
        <v>567</v>
      </c>
      <c r="C295" s="401" t="s">
        <v>638</v>
      </c>
      <c r="D295" s="402">
        <v>268</v>
      </c>
      <c r="E295" s="403">
        <v>5.26</v>
      </c>
      <c r="F295" s="404">
        <v>18625.203389830509</v>
      </c>
      <c r="G295" s="405">
        <v>27.736797384819916</v>
      </c>
      <c r="H295" s="406">
        <v>4.8507462686567164</v>
      </c>
      <c r="I295" s="407">
        <v>0.78</v>
      </c>
      <c r="J295" s="408">
        <v>76.429418719285991</v>
      </c>
      <c r="K295" s="409">
        <v>197.12147550207661</v>
      </c>
      <c r="L295" s="410">
        <v>73.433281973109459</v>
      </c>
      <c r="M295" s="410">
        <v>125.42868228768894</v>
      </c>
      <c r="N295" s="411">
        <v>59.923563156131202</v>
      </c>
      <c r="O295" s="410">
        <v>1393.2210638595734</v>
      </c>
      <c r="P295" s="412">
        <v>92.22868380742068</v>
      </c>
      <c r="Q295" s="413">
        <v>97.883616031374714</v>
      </c>
      <c r="R295" s="414">
        <v>160</v>
      </c>
      <c r="S295" s="415">
        <v>98.504871684037369</v>
      </c>
      <c r="T295" s="414">
        <v>152</v>
      </c>
      <c r="U295" s="415">
        <v>97.262360378712074</v>
      </c>
      <c r="V295" s="414">
        <v>178</v>
      </c>
    </row>
    <row r="296" spans="1:22" ht="15" customHeight="1">
      <c r="A296" s="400" t="s">
        <v>568</v>
      </c>
      <c r="B296" s="401" t="s">
        <v>569</v>
      </c>
      <c r="C296" s="401" t="s">
        <v>636</v>
      </c>
      <c r="D296" s="402">
        <v>3144</v>
      </c>
      <c r="E296" s="403">
        <v>13.120000000000001</v>
      </c>
      <c r="F296" s="404">
        <v>27230.898480662985</v>
      </c>
      <c r="G296" s="416">
        <v>32.287982339441449</v>
      </c>
      <c r="H296" s="406">
        <v>1.6857506361323156</v>
      </c>
      <c r="I296" s="407">
        <v>3.9</v>
      </c>
      <c r="J296" s="408">
        <v>80.487804878048792</v>
      </c>
      <c r="K296" s="409">
        <v>79.028884233302051</v>
      </c>
      <c r="L296" s="410">
        <v>107.3628139601132</v>
      </c>
      <c r="M296" s="410">
        <v>107.74875649658702</v>
      </c>
      <c r="N296" s="411">
        <v>172.43001079395904</v>
      </c>
      <c r="O296" s="410">
        <v>278.64421277191468</v>
      </c>
      <c r="P296" s="412">
        <v>97.126007640010513</v>
      </c>
      <c r="Q296" s="413">
        <v>101.18079890401481</v>
      </c>
      <c r="R296" s="414">
        <v>118</v>
      </c>
      <c r="S296" s="415">
        <v>95.1875953959551</v>
      </c>
      <c r="T296" s="414">
        <v>196</v>
      </c>
      <c r="U296" s="415">
        <v>107.17400241207451</v>
      </c>
      <c r="V296" s="414">
        <v>60</v>
      </c>
    </row>
    <row r="297" spans="1:22" ht="15" customHeight="1">
      <c r="A297" s="400" t="s">
        <v>570</v>
      </c>
      <c r="B297" s="401" t="s">
        <v>571</v>
      </c>
      <c r="C297" s="401" t="s">
        <v>632</v>
      </c>
      <c r="D297" s="402">
        <v>15658</v>
      </c>
      <c r="E297" s="403">
        <v>10.029999999999999</v>
      </c>
      <c r="F297" s="404">
        <v>25374.089292718003</v>
      </c>
      <c r="G297" s="416">
        <v>36.374480853515919</v>
      </c>
      <c r="H297" s="406">
        <v>2.3821688593690125</v>
      </c>
      <c r="I297" s="407">
        <v>4.72</v>
      </c>
      <c r="J297" s="408">
        <v>85.024154589371989</v>
      </c>
      <c r="K297" s="409">
        <v>103.37576880766929</v>
      </c>
      <c r="L297" s="410">
        <v>100.04200302373046</v>
      </c>
      <c r="M297" s="410">
        <v>95.643700342249787</v>
      </c>
      <c r="N297" s="411">
        <v>122.02073721222771</v>
      </c>
      <c r="O297" s="410">
        <v>230.23568428187866</v>
      </c>
      <c r="P297" s="412">
        <v>102.60009824774058</v>
      </c>
      <c r="Q297" s="413">
        <v>97.283120759563559</v>
      </c>
      <c r="R297" s="414">
        <v>176</v>
      </c>
      <c r="S297" s="415">
        <v>91.888249142290661</v>
      </c>
      <c r="T297" s="414">
        <v>235</v>
      </c>
      <c r="U297" s="415">
        <v>102.67799237683643</v>
      </c>
      <c r="V297" s="414">
        <v>103</v>
      </c>
    </row>
    <row r="298" spans="1:22" ht="15" customHeight="1">
      <c r="A298" s="400" t="s">
        <v>572</v>
      </c>
      <c r="B298" s="401" t="s">
        <v>573</v>
      </c>
      <c r="C298" s="401" t="s">
        <v>636</v>
      </c>
      <c r="D298" s="402">
        <v>2632</v>
      </c>
      <c r="E298" s="403">
        <v>7.76</v>
      </c>
      <c r="F298" s="404">
        <v>36483.010332103324</v>
      </c>
      <c r="G298" s="416">
        <v>38.566049983049275</v>
      </c>
      <c r="H298" s="406">
        <v>1.5577507598784195</v>
      </c>
      <c r="I298" s="407">
        <v>3.7</v>
      </c>
      <c r="J298" s="408">
        <v>80.952380952380949</v>
      </c>
      <c r="K298" s="409">
        <v>133.61584550785091</v>
      </c>
      <c r="L298" s="410">
        <v>143.84096263925892</v>
      </c>
      <c r="M298" s="410">
        <v>90.208614789113227</v>
      </c>
      <c r="N298" s="411">
        <v>186.59852902713735</v>
      </c>
      <c r="O298" s="410">
        <v>293.70606211093707</v>
      </c>
      <c r="P298" s="412">
        <v>97.686619516720512</v>
      </c>
      <c r="Q298" s="413">
        <v>109.55179240740979</v>
      </c>
      <c r="R298" s="414">
        <v>37</v>
      </c>
      <c r="S298" s="415">
        <v>109.25839295312142</v>
      </c>
      <c r="T298" s="414">
        <v>51</v>
      </c>
      <c r="U298" s="415">
        <v>109.84519186169821</v>
      </c>
      <c r="V298" s="414">
        <v>39</v>
      </c>
    </row>
    <row r="299" spans="1:22" ht="15" customHeight="1">
      <c r="A299" s="400" t="s">
        <v>574</v>
      </c>
      <c r="B299" s="401" t="s">
        <v>575</v>
      </c>
      <c r="C299" s="401" t="s">
        <v>637</v>
      </c>
      <c r="D299" s="402">
        <v>182</v>
      </c>
      <c r="E299" s="403">
        <v>2.9899999999999998</v>
      </c>
      <c r="F299" s="404">
        <v>20429.304347826088</v>
      </c>
      <c r="G299" s="405">
        <v>30.564054795615252</v>
      </c>
      <c r="H299" s="406">
        <v>7.1428571428571423</v>
      </c>
      <c r="I299" s="407">
        <v>0.56000000000000005</v>
      </c>
      <c r="J299" s="408">
        <v>77.612994325708684</v>
      </c>
      <c r="K299" s="409">
        <v>346.7755722879341</v>
      </c>
      <c r="L299" s="410">
        <v>80.546281041285098</v>
      </c>
      <c r="M299" s="410">
        <v>113.82619126038466</v>
      </c>
      <c r="N299" s="411">
        <v>40.694360053790597</v>
      </c>
      <c r="O299" s="410">
        <v>1940.5579103758341</v>
      </c>
      <c r="P299" s="412">
        <v>93.65692468895692</v>
      </c>
      <c r="Q299" s="413">
        <v>106.44699271021402</v>
      </c>
      <c r="R299" s="414">
        <v>54</v>
      </c>
      <c r="S299" s="415">
        <v>112.46910484242609</v>
      </c>
      <c r="T299" s="414">
        <v>37</v>
      </c>
      <c r="U299" s="415">
        <v>100.42488057800195</v>
      </c>
      <c r="V299" s="414">
        <v>136</v>
      </c>
    </row>
    <row r="300" spans="1:22" ht="15" customHeight="1">
      <c r="A300" s="400" t="s">
        <v>576</v>
      </c>
      <c r="B300" s="401" t="s">
        <v>49</v>
      </c>
      <c r="C300" s="401" t="s">
        <v>635</v>
      </c>
      <c r="D300" s="402">
        <v>47545</v>
      </c>
      <c r="E300" s="403">
        <v>9.93</v>
      </c>
      <c r="F300" s="404">
        <v>24016.155056081319</v>
      </c>
      <c r="G300" s="416">
        <v>30.641705905070062</v>
      </c>
      <c r="H300" s="406">
        <v>2.858344726049006</v>
      </c>
      <c r="I300" s="407">
        <v>26.95</v>
      </c>
      <c r="J300" s="408">
        <v>81.111111111111128</v>
      </c>
      <c r="K300" s="409">
        <v>104.41681381076766</v>
      </c>
      <c r="L300" s="410">
        <v>94.688098123323996</v>
      </c>
      <c r="M300" s="410">
        <v>113.53773701884317</v>
      </c>
      <c r="N300" s="411">
        <v>101.69312250380921</v>
      </c>
      <c r="O300" s="410">
        <v>40.323281254562794</v>
      </c>
      <c r="P300" s="412">
        <v>97.878161907929794</v>
      </c>
      <c r="Q300" s="413">
        <v>94.55387302306211</v>
      </c>
      <c r="R300" s="414">
        <v>231</v>
      </c>
      <c r="S300" s="415">
        <v>94.444530059035927</v>
      </c>
      <c r="T300" s="414">
        <v>209</v>
      </c>
      <c r="U300" s="415">
        <v>94.663215987088293</v>
      </c>
      <c r="V300" s="414">
        <v>219</v>
      </c>
    </row>
    <row r="301" spans="1:22" ht="15" customHeight="1">
      <c r="A301" s="400" t="s">
        <v>577</v>
      </c>
      <c r="B301" s="401" t="s">
        <v>578</v>
      </c>
      <c r="C301" s="401" t="s">
        <v>638</v>
      </c>
      <c r="D301" s="402">
        <v>439</v>
      </c>
      <c r="E301" s="403">
        <v>10.84</v>
      </c>
      <c r="F301" s="404">
        <v>18437.952631578948</v>
      </c>
      <c r="G301" s="405">
        <v>43.750338380036673</v>
      </c>
      <c r="H301" s="406">
        <v>5.4669703872437356</v>
      </c>
      <c r="I301" s="407">
        <v>1.89</v>
      </c>
      <c r="J301" s="408">
        <v>76.429418719285991</v>
      </c>
      <c r="K301" s="409">
        <v>95.651195677206914</v>
      </c>
      <c r="L301" s="410">
        <v>72.695011499355957</v>
      </c>
      <c r="M301" s="410">
        <v>79.519155180889882</v>
      </c>
      <c r="N301" s="411">
        <v>53.169119236946635</v>
      </c>
      <c r="O301" s="410">
        <v>574.98012159283985</v>
      </c>
      <c r="P301" s="412">
        <v>92.22868380742068</v>
      </c>
      <c r="Q301" s="413">
        <v>82.930261888323599</v>
      </c>
      <c r="R301" s="414">
        <v>308</v>
      </c>
      <c r="S301" s="415">
        <v>77.314075416364261</v>
      </c>
      <c r="T301" s="414">
        <v>307</v>
      </c>
      <c r="U301" s="415">
        <v>88.546448360282952</v>
      </c>
      <c r="V301" s="414">
        <v>273</v>
      </c>
    </row>
    <row r="302" spans="1:22" ht="15" customHeight="1">
      <c r="A302" s="400" t="s">
        <v>581</v>
      </c>
      <c r="B302" s="401" t="s">
        <v>19</v>
      </c>
      <c r="C302" s="401" t="s">
        <v>632</v>
      </c>
      <c r="D302" s="402">
        <v>66720</v>
      </c>
      <c r="E302" s="403">
        <v>9.85</v>
      </c>
      <c r="F302" s="404">
        <v>24064.132139172842</v>
      </c>
      <c r="G302" s="416">
        <v>38.938229311518306</v>
      </c>
      <c r="H302" s="406">
        <v>2.3456235011990407</v>
      </c>
      <c r="I302" s="407">
        <v>6.93</v>
      </c>
      <c r="J302" s="408">
        <v>85.536159600997507</v>
      </c>
      <c r="K302" s="409">
        <v>105.26486915136273</v>
      </c>
      <c r="L302" s="410">
        <v>94.877256576907953</v>
      </c>
      <c r="M302" s="410">
        <v>89.346382934507488</v>
      </c>
      <c r="N302" s="411">
        <v>123.92184859830709</v>
      </c>
      <c r="O302" s="410">
        <v>156.81276043441088</v>
      </c>
      <c r="P302" s="412">
        <v>103.21794343243918</v>
      </c>
      <c r="Q302" s="413">
        <v>95.672058694330048</v>
      </c>
      <c r="R302" s="414">
        <v>206</v>
      </c>
      <c r="S302" s="415">
        <v>88.656219993377931</v>
      </c>
      <c r="T302" s="414">
        <v>268</v>
      </c>
      <c r="U302" s="415">
        <v>102.68789739528216</v>
      </c>
      <c r="V302" s="414">
        <v>101</v>
      </c>
    </row>
    <row r="303" spans="1:22" ht="15" customHeight="1">
      <c r="A303" s="417" t="s">
        <v>579</v>
      </c>
      <c r="B303" s="418" t="s">
        <v>580</v>
      </c>
      <c r="C303" s="418" t="s">
        <v>643</v>
      </c>
      <c r="D303" s="402">
        <v>7644</v>
      </c>
      <c r="E303" s="403">
        <v>8.89</v>
      </c>
      <c r="F303" s="404">
        <v>29233.1868244982</v>
      </c>
      <c r="G303" s="416">
        <v>32.867478616869398</v>
      </c>
      <c r="H303" s="406">
        <v>2.001569858712716</v>
      </c>
      <c r="I303" s="407">
        <v>1.38</v>
      </c>
      <c r="J303" s="408">
        <v>86</v>
      </c>
      <c r="K303" s="409">
        <v>116.63205412158862</v>
      </c>
      <c r="L303" s="410">
        <v>115.25720316311131</v>
      </c>
      <c r="M303" s="410">
        <v>105.8490061684552</v>
      </c>
      <c r="N303" s="411">
        <v>145.22301038803701</v>
      </c>
      <c r="O303" s="410">
        <v>787.47277522497632</v>
      </c>
      <c r="P303" s="412">
        <v>103.77766755717487</v>
      </c>
      <c r="Q303" s="413">
        <v>106.69025885470506</v>
      </c>
      <c r="R303" s="414">
        <v>53</v>
      </c>
      <c r="S303" s="415">
        <v>101.15235680775938</v>
      </c>
      <c r="T303" s="414">
        <v>129</v>
      </c>
      <c r="U303" s="415">
        <v>112.22816090165075</v>
      </c>
      <c r="V303" s="414">
        <v>31</v>
      </c>
    </row>
    <row r="304" spans="1:22" ht="15" customHeight="1">
      <c r="A304" s="400" t="s">
        <v>588</v>
      </c>
      <c r="B304" s="401" t="s">
        <v>44</v>
      </c>
      <c r="C304" s="401" t="s">
        <v>639</v>
      </c>
      <c r="D304" s="402">
        <v>40056</v>
      </c>
      <c r="E304" s="403">
        <v>10.35</v>
      </c>
      <c r="F304" s="404">
        <v>24101.276756198346</v>
      </c>
      <c r="G304" s="416">
        <v>29.480204148250479</v>
      </c>
      <c r="H304" s="406">
        <v>2.9708408228480128</v>
      </c>
      <c r="I304" s="407">
        <v>12.75</v>
      </c>
      <c r="J304" s="408">
        <v>86.36363636363636</v>
      </c>
      <c r="K304" s="409">
        <v>100.17960977206985</v>
      </c>
      <c r="L304" s="410">
        <v>95.023706045336638</v>
      </c>
      <c r="M304" s="410">
        <v>118.01105342973148</v>
      </c>
      <c r="N304" s="411">
        <v>97.842334112523162</v>
      </c>
      <c r="O304" s="410">
        <v>85.232347436115077</v>
      </c>
      <c r="P304" s="412">
        <v>104.21647376249061</v>
      </c>
      <c r="Q304" s="413">
        <v>96.983858429441597</v>
      </c>
      <c r="R304" s="414">
        <v>181</v>
      </c>
      <c r="S304" s="415">
        <v>95.260471174785422</v>
      </c>
      <c r="T304" s="414">
        <v>195</v>
      </c>
      <c r="U304" s="415">
        <v>98.707245684097799</v>
      </c>
      <c r="V304" s="414">
        <v>159</v>
      </c>
    </row>
    <row r="305" spans="1:22" ht="15" customHeight="1">
      <c r="A305" s="424" t="s">
        <v>589</v>
      </c>
      <c r="B305" s="425" t="s">
        <v>590</v>
      </c>
      <c r="C305" s="425" t="s">
        <v>636</v>
      </c>
      <c r="D305" s="423">
        <v>748</v>
      </c>
      <c r="E305" s="403">
        <v>11.01</v>
      </c>
      <c r="F305" s="404">
        <v>20621.42528735632</v>
      </c>
      <c r="G305" s="405">
        <v>39.939043423200069</v>
      </c>
      <c r="H305" s="406">
        <v>3.6096256684491976</v>
      </c>
      <c r="I305" s="407">
        <v>9.76</v>
      </c>
      <c r="J305" s="408">
        <v>75</v>
      </c>
      <c r="K305" s="409">
        <v>94.174292565024786</v>
      </c>
      <c r="L305" s="410">
        <v>81.303753098377655</v>
      </c>
      <c r="M305" s="410">
        <v>87.107493036192224</v>
      </c>
      <c r="N305" s="411">
        <v>80.527463810146472</v>
      </c>
      <c r="O305" s="410">
        <v>111.34348666090854</v>
      </c>
      <c r="P305" s="412">
        <v>90.503779846373419</v>
      </c>
      <c r="Q305" s="413">
        <v>84.678897201248205</v>
      </c>
      <c r="R305" s="414">
        <v>303</v>
      </c>
      <c r="S305" s="415">
        <v>82.146644868146666</v>
      </c>
      <c r="T305" s="414">
        <v>302</v>
      </c>
      <c r="U305" s="415">
        <v>87.211149534349786</v>
      </c>
      <c r="V305" s="414">
        <v>285</v>
      </c>
    </row>
    <row r="306" spans="1:22" ht="15" customHeight="1">
      <c r="A306" s="419" t="s">
        <v>584</v>
      </c>
      <c r="B306" s="420" t="s">
        <v>585</v>
      </c>
      <c r="C306" s="420" t="s">
        <v>635</v>
      </c>
      <c r="D306" s="402">
        <v>320</v>
      </c>
      <c r="E306" s="403">
        <v>7.1999999999999993</v>
      </c>
      <c r="F306" s="404">
        <v>20592.433823529413</v>
      </c>
      <c r="G306" s="405">
        <v>32.047596008099781</v>
      </c>
      <c r="H306" s="406">
        <v>5.3125</v>
      </c>
      <c r="I306" s="407">
        <v>0.96</v>
      </c>
      <c r="J306" s="408">
        <v>87.053847433939353</v>
      </c>
      <c r="K306" s="409">
        <v>144.00818904735041</v>
      </c>
      <c r="L306" s="410">
        <v>81.18944893248721</v>
      </c>
      <c r="M306" s="410">
        <v>108.55697088727938</v>
      </c>
      <c r="N306" s="411">
        <v>54.715105954676424</v>
      </c>
      <c r="O306" s="410">
        <v>1131.9921143859035</v>
      </c>
      <c r="P306" s="412">
        <v>105.04936323921369</v>
      </c>
      <c r="Q306" s="413">
        <v>97.319870042307173</v>
      </c>
      <c r="R306" s="414">
        <v>174</v>
      </c>
      <c r="S306" s="415">
        <v>92.112143738988451</v>
      </c>
      <c r="T306" s="414">
        <v>232</v>
      </c>
      <c r="U306" s="415">
        <v>102.52759634562592</v>
      </c>
      <c r="V306" s="414">
        <v>108</v>
      </c>
    </row>
    <row r="307" spans="1:22" ht="15" customHeight="1">
      <c r="A307" s="400" t="s">
        <v>582</v>
      </c>
      <c r="B307" s="401" t="s">
        <v>583</v>
      </c>
      <c r="C307" s="401" t="s">
        <v>637</v>
      </c>
      <c r="D307" s="402">
        <v>12699</v>
      </c>
      <c r="E307" s="403">
        <v>13.56</v>
      </c>
      <c r="F307" s="404">
        <v>19107.205497140749</v>
      </c>
      <c r="G307" s="416">
        <v>30.933646101998661</v>
      </c>
      <c r="H307" s="406">
        <v>2.2127726592645089</v>
      </c>
      <c r="I307" s="407">
        <v>6.61</v>
      </c>
      <c r="J307" s="408">
        <v>85.034013605442169</v>
      </c>
      <c r="K307" s="409">
        <v>76.464525157885163</v>
      </c>
      <c r="L307" s="410">
        <v>75.333663725561706</v>
      </c>
      <c r="M307" s="410">
        <v>112.46621026784801</v>
      </c>
      <c r="N307" s="411">
        <v>131.36189077861889</v>
      </c>
      <c r="O307" s="410">
        <v>164.40430103032787</v>
      </c>
      <c r="P307" s="412">
        <v>102.61199529067279</v>
      </c>
      <c r="Q307" s="413">
        <v>94.008871851795348</v>
      </c>
      <c r="R307" s="414">
        <v>237</v>
      </c>
      <c r="S307" s="415">
        <v>84.527955760014038</v>
      </c>
      <c r="T307" s="414">
        <v>292</v>
      </c>
      <c r="U307" s="415">
        <v>103.48978794357667</v>
      </c>
      <c r="V307" s="414">
        <v>90</v>
      </c>
    </row>
    <row r="308" spans="1:22" ht="15" customHeight="1">
      <c r="A308" s="400" t="s">
        <v>596</v>
      </c>
      <c r="B308" s="401" t="s">
        <v>597</v>
      </c>
      <c r="C308" s="401" t="s">
        <v>636</v>
      </c>
      <c r="D308" s="402">
        <v>5557</v>
      </c>
      <c r="E308" s="403">
        <v>8.129999999999999</v>
      </c>
      <c r="F308" s="404">
        <v>28920.097914457405</v>
      </c>
      <c r="G308" s="416">
        <v>41.661729937940095</v>
      </c>
      <c r="H308" s="406">
        <v>2.1234479035450784</v>
      </c>
      <c r="I308" s="407">
        <v>3.02</v>
      </c>
      <c r="J308" s="408">
        <v>90.243902439024396</v>
      </c>
      <c r="K308" s="409">
        <v>127.53492756960924</v>
      </c>
      <c r="L308" s="410">
        <v>114.02279268541244</v>
      </c>
      <c r="M308" s="410">
        <v>83.505652598702255</v>
      </c>
      <c r="N308" s="411">
        <v>136.88774746907646</v>
      </c>
      <c r="O308" s="410">
        <v>359.83855291737325</v>
      </c>
      <c r="P308" s="412">
        <v>108.89885705092087</v>
      </c>
      <c r="Q308" s="413">
        <v>103.30085269375419</v>
      </c>
      <c r="R308" s="414">
        <v>88</v>
      </c>
      <c r="S308" s="415">
        <v>96.260069746191121</v>
      </c>
      <c r="T308" s="414">
        <v>178</v>
      </c>
      <c r="U308" s="415">
        <v>110.34163564131728</v>
      </c>
      <c r="V308" s="414">
        <v>37</v>
      </c>
    </row>
    <row r="309" spans="1:22" ht="15" customHeight="1">
      <c r="A309" s="400" t="s">
        <v>591</v>
      </c>
      <c r="B309" s="401" t="s">
        <v>40</v>
      </c>
      <c r="C309" s="401" t="s">
        <v>642</v>
      </c>
      <c r="D309" s="402">
        <v>68152</v>
      </c>
      <c r="E309" s="403">
        <v>12.43</v>
      </c>
      <c r="F309" s="404">
        <v>25476.737814650704</v>
      </c>
      <c r="G309" s="416">
        <v>33.258241383678666</v>
      </c>
      <c r="H309" s="406">
        <v>3.1238995187228547</v>
      </c>
      <c r="I309" s="407">
        <v>8.57</v>
      </c>
      <c r="J309" s="408">
        <v>84.223918575063621</v>
      </c>
      <c r="K309" s="409">
        <v>83.41584562678382</v>
      </c>
      <c r="L309" s="410">
        <v>100.44671365681393</v>
      </c>
      <c r="M309" s="410">
        <v>104.60534899376482</v>
      </c>
      <c r="N309" s="411">
        <v>93.048447506741482</v>
      </c>
      <c r="O309" s="410">
        <v>126.80425085303001</v>
      </c>
      <c r="P309" s="412">
        <v>101.63443979355252</v>
      </c>
      <c r="Q309" s="413">
        <v>94.493978496245319</v>
      </c>
      <c r="R309" s="414">
        <v>233</v>
      </c>
      <c r="S309" s="415">
        <v>92.334512025650824</v>
      </c>
      <c r="T309" s="414">
        <v>230</v>
      </c>
      <c r="U309" s="415">
        <v>96.653444966839814</v>
      </c>
      <c r="V309" s="414">
        <v>188</v>
      </c>
    </row>
    <row r="310" spans="1:22" ht="15" customHeight="1">
      <c r="A310" s="400" t="s">
        <v>423</v>
      </c>
      <c r="B310" s="401" t="s">
        <v>424</v>
      </c>
      <c r="C310" s="401" t="s">
        <v>634</v>
      </c>
      <c r="D310" s="402">
        <v>9128</v>
      </c>
      <c r="E310" s="403">
        <v>8.07</v>
      </c>
      <c r="F310" s="404">
        <v>30118.024353448276</v>
      </c>
      <c r="G310" s="416">
        <v>35.443463866893723</v>
      </c>
      <c r="H310" s="406">
        <v>3.3194566170026292</v>
      </c>
      <c r="I310" s="407">
        <v>4.46</v>
      </c>
      <c r="J310" s="408">
        <v>90.909090909090907</v>
      </c>
      <c r="K310" s="409">
        <v>128.4831426444762</v>
      </c>
      <c r="L310" s="410">
        <v>118.74583748316701</v>
      </c>
      <c r="M310" s="410">
        <v>98.156036890857038</v>
      </c>
      <c r="N310" s="411">
        <v>87.566741765912425</v>
      </c>
      <c r="O310" s="410">
        <v>243.65749547319894</v>
      </c>
      <c r="P310" s="412">
        <v>109.70155132893747</v>
      </c>
      <c r="Q310" s="413">
        <v>101.96277704906706</v>
      </c>
      <c r="R310" s="414">
        <v>105</v>
      </c>
      <c r="S310" s="415">
        <v>101.65262516705938</v>
      </c>
      <c r="T310" s="414">
        <v>118</v>
      </c>
      <c r="U310" s="415">
        <v>102.27292893107476</v>
      </c>
      <c r="V310" s="414">
        <v>112</v>
      </c>
    </row>
    <row r="311" spans="1:22" ht="15" customHeight="1">
      <c r="A311" s="400" t="s">
        <v>432</v>
      </c>
      <c r="B311" s="401" t="s">
        <v>433</v>
      </c>
      <c r="C311" s="401" t="s">
        <v>634</v>
      </c>
      <c r="D311" s="402">
        <v>21067</v>
      </c>
      <c r="E311" s="403">
        <v>7.62</v>
      </c>
      <c r="F311" s="404">
        <v>31451.150482315112</v>
      </c>
      <c r="G311" s="416">
        <v>36.554732187555523</v>
      </c>
      <c r="H311" s="406">
        <v>3.3891868799544311</v>
      </c>
      <c r="I311" s="407">
        <v>4.53</v>
      </c>
      <c r="J311" s="408">
        <v>91.756272401433677</v>
      </c>
      <c r="K311" s="409">
        <v>136.07072980852007</v>
      </c>
      <c r="L311" s="410">
        <v>124.00193186655774</v>
      </c>
      <c r="M311" s="410">
        <v>95.172081387671753</v>
      </c>
      <c r="N311" s="411">
        <v>85.765114371069075</v>
      </c>
      <c r="O311" s="410">
        <v>239.89236861158216</v>
      </c>
      <c r="P311" s="412">
        <v>110.7238596925763</v>
      </c>
      <c r="Q311" s="413">
        <v>103.0917858636341</v>
      </c>
      <c r="R311" s="414">
        <v>90</v>
      </c>
      <c r="S311" s="415">
        <v>103.54156609984489</v>
      </c>
      <c r="T311" s="414">
        <v>91</v>
      </c>
      <c r="U311" s="415">
        <v>102.64200562742332</v>
      </c>
      <c r="V311" s="414">
        <v>104</v>
      </c>
    </row>
    <row r="312" spans="1:22" ht="15" customHeight="1">
      <c r="A312" s="421" t="s">
        <v>586</v>
      </c>
      <c r="B312" s="422" t="s">
        <v>587</v>
      </c>
      <c r="C312" s="422" t="s">
        <v>639</v>
      </c>
      <c r="D312" s="423">
        <v>1130</v>
      </c>
      <c r="E312" s="403">
        <v>7.64</v>
      </c>
      <c r="F312" s="404">
        <v>24849.851717902351</v>
      </c>
      <c r="G312" s="416">
        <v>27.54141182689408</v>
      </c>
      <c r="H312" s="406">
        <v>3.5398230088495577</v>
      </c>
      <c r="I312" s="407">
        <v>4.08</v>
      </c>
      <c r="J312" s="408">
        <v>100</v>
      </c>
      <c r="K312" s="409">
        <v>135.71452370954489</v>
      </c>
      <c r="L312" s="410">
        <v>97.975100190693141</v>
      </c>
      <c r="M312" s="410">
        <v>126.31850424825929</v>
      </c>
      <c r="N312" s="411">
        <v>82.115405108541722</v>
      </c>
      <c r="O312" s="410">
        <v>266.35108573785959</v>
      </c>
      <c r="P312" s="412">
        <v>120.67170646183123</v>
      </c>
      <c r="Q312" s="413">
        <v>105.34371993702989</v>
      </c>
      <c r="R312" s="414">
        <v>70</v>
      </c>
      <c r="S312" s="415">
        <v>101.74749310908207</v>
      </c>
      <c r="T312" s="414">
        <v>114</v>
      </c>
      <c r="U312" s="415">
        <v>108.93994676497771</v>
      </c>
      <c r="V312" s="414">
        <v>45</v>
      </c>
    </row>
    <row r="313" spans="1:22" ht="15.75" customHeight="1" thickBot="1">
      <c r="A313" s="428" t="s">
        <v>592</v>
      </c>
      <c r="B313" s="429" t="s">
        <v>593</v>
      </c>
      <c r="C313" s="429" t="s">
        <v>638</v>
      </c>
      <c r="D313" s="430">
        <v>166</v>
      </c>
      <c r="E313" s="431">
        <v>3.5700000000000003</v>
      </c>
      <c r="F313" s="432">
        <v>27009.1</v>
      </c>
      <c r="G313" s="433">
        <v>19.127016178798627</v>
      </c>
      <c r="H313" s="434">
        <v>5.4216867469879517</v>
      </c>
      <c r="I313" s="435">
        <v>1.1399999999999999</v>
      </c>
      <c r="J313" s="436">
        <v>76.429418719285991</v>
      </c>
      <c r="K313" s="437">
        <v>290.4366837929756</v>
      </c>
      <c r="L313" s="438">
        <v>106.48833275146099</v>
      </c>
      <c r="M313" s="438">
        <v>181.88879615812061</v>
      </c>
      <c r="N313" s="439">
        <v>53.613204515311416</v>
      </c>
      <c r="O313" s="438">
        <v>953.2565173776029</v>
      </c>
      <c r="P313" s="440">
        <v>92.22868380742068</v>
      </c>
      <c r="Q313" s="441">
        <v>112.67720800972427</v>
      </c>
      <c r="R313" s="442">
        <v>26</v>
      </c>
      <c r="S313" s="443">
        <v>133.18642404940181</v>
      </c>
      <c r="T313" s="442">
        <v>7</v>
      </c>
      <c r="U313" s="443">
        <v>92.167991970046742</v>
      </c>
      <c r="V313" s="442">
        <v>249</v>
      </c>
    </row>
    <row r="314" spans="1:22" ht="15.75" customHeight="1" thickBot="1">
      <c r="A314" s="538" t="s">
        <v>1044</v>
      </c>
      <c r="B314" s="539"/>
      <c r="C314" s="539"/>
      <c r="D314" s="540"/>
      <c r="E314" s="444">
        <v>10.368589611409229</v>
      </c>
      <c r="F314" s="445">
        <v>25363.435882725324</v>
      </c>
      <c r="G314" s="446">
        <v>34.789899468585787</v>
      </c>
      <c r="H314" s="447">
        <v>2.9067400038421849</v>
      </c>
      <c r="I314" s="448">
        <v>10.867124298104672</v>
      </c>
      <c r="J314" s="449">
        <v>82.86946702923295</v>
      </c>
      <c r="K314" s="450"/>
      <c r="L314" s="450"/>
      <c r="M314" s="450"/>
      <c r="N314" s="451"/>
      <c r="O314" s="450"/>
      <c r="P314" s="451"/>
      <c r="Q314" s="452"/>
      <c r="R314" s="453"/>
      <c r="S314" s="452"/>
      <c r="T314" s="453"/>
      <c r="U314" s="452"/>
      <c r="V314" s="453"/>
    </row>
    <row r="315" spans="1:22" ht="9" customHeight="1">
      <c r="A315" s="356"/>
      <c r="B315" s="357"/>
      <c r="C315" s="357"/>
      <c r="D315" s="358"/>
      <c r="E315" s="359"/>
      <c r="F315" s="360"/>
      <c r="G315" s="361"/>
      <c r="H315" s="362"/>
      <c r="I315" s="359"/>
      <c r="J315" s="363"/>
      <c r="K315" s="352"/>
      <c r="L315" s="352"/>
      <c r="M315" s="352"/>
      <c r="N315" s="353"/>
      <c r="O315" s="352"/>
      <c r="P315" s="353"/>
      <c r="Q315" s="354"/>
      <c r="R315" s="355"/>
      <c r="S315" s="354"/>
      <c r="T315" s="355"/>
      <c r="U315" s="354"/>
      <c r="V315" s="355"/>
    </row>
    <row r="316" spans="1:22" ht="12.75" customHeight="1">
      <c r="A316" s="541" t="s">
        <v>1043</v>
      </c>
      <c r="B316" s="541"/>
      <c r="C316" s="541"/>
      <c r="D316" s="541"/>
      <c r="E316" s="541"/>
      <c r="F316" s="541"/>
      <c r="G316" s="541"/>
      <c r="H316" s="541"/>
      <c r="I316" s="541"/>
      <c r="J316" s="541"/>
      <c r="K316" s="541"/>
      <c r="L316" s="541"/>
      <c r="M316" s="541"/>
      <c r="N316" s="541"/>
      <c r="O316" s="541"/>
      <c r="P316" s="541"/>
      <c r="Q316" s="541"/>
      <c r="R316" s="541"/>
      <c r="S316" s="364"/>
      <c r="U316" s="304"/>
    </row>
    <row r="317" spans="1:22" ht="15.75" customHeight="1">
      <c r="B317" s="357"/>
      <c r="C317" s="357"/>
      <c r="D317" s="358"/>
      <c r="E317" s="359"/>
      <c r="F317" s="360"/>
      <c r="G317" s="361"/>
      <c r="H317" s="362"/>
      <c r="I317" s="359"/>
      <c r="J317" s="363"/>
      <c r="K317" s="352"/>
      <c r="L317" s="352"/>
      <c r="M317" s="352"/>
      <c r="N317" s="353"/>
      <c r="O317" s="352"/>
      <c r="P317" s="353"/>
      <c r="Q317" s="354"/>
      <c r="R317" s="355"/>
      <c r="S317" s="354"/>
      <c r="T317" s="355"/>
      <c r="U317" s="354"/>
      <c r="V317" s="355"/>
    </row>
    <row r="318" spans="1:22" ht="15.75" customHeight="1">
      <c r="A318" s="356"/>
      <c r="B318" s="357"/>
      <c r="C318" s="357"/>
      <c r="D318" s="358"/>
      <c r="E318" s="359"/>
      <c r="F318" s="360"/>
      <c r="G318" s="361"/>
      <c r="H318" s="362"/>
      <c r="I318" s="359"/>
      <c r="J318" s="363"/>
      <c r="K318" s="352"/>
      <c r="L318" s="352"/>
      <c r="M318" s="352"/>
      <c r="N318" s="353"/>
      <c r="O318" s="352"/>
      <c r="P318" s="353"/>
      <c r="Q318" s="354"/>
      <c r="R318" s="355"/>
      <c r="S318" s="354"/>
      <c r="T318" s="355"/>
      <c r="U318" s="354"/>
      <c r="V318" s="355"/>
    </row>
    <row r="319" spans="1:22" ht="15.75" customHeight="1">
      <c r="A319" s="356"/>
      <c r="B319" s="357"/>
      <c r="C319" s="357"/>
      <c r="D319" s="358"/>
      <c r="E319" s="359"/>
      <c r="F319" s="360"/>
      <c r="G319" s="361"/>
      <c r="H319" s="362"/>
      <c r="I319" s="359"/>
      <c r="J319" s="363"/>
      <c r="K319" s="352"/>
      <c r="L319" s="352"/>
      <c r="M319" s="352"/>
      <c r="N319" s="353"/>
      <c r="O319" s="352"/>
      <c r="P319" s="353"/>
      <c r="Q319" s="354"/>
      <c r="R319" s="355"/>
      <c r="S319" s="354"/>
      <c r="T319" s="355"/>
      <c r="U319" s="354"/>
      <c r="V319" s="355"/>
    </row>
    <row r="320" spans="1:22" ht="15" customHeight="1">
      <c r="A320" s="365"/>
      <c r="E320" s="366"/>
      <c r="F320" s="366"/>
      <c r="G320" s="366"/>
      <c r="H320" s="366"/>
      <c r="I320" s="366"/>
      <c r="J320" s="366"/>
    </row>
    <row r="321" spans="1:21" ht="15" customHeight="1">
      <c r="A321" s="365"/>
    </row>
    <row r="322" spans="1:21" ht="15" customHeight="1">
      <c r="A322" s="365"/>
    </row>
    <row r="323" spans="1:21">
      <c r="E323" s="304"/>
      <c r="F323" s="304"/>
      <c r="G323" s="304"/>
      <c r="H323" s="304"/>
      <c r="I323" s="304"/>
      <c r="J323" s="304"/>
      <c r="N323" s="304"/>
      <c r="P323" s="304"/>
      <c r="Q323" s="304"/>
      <c r="S323" s="304"/>
      <c r="U323" s="304"/>
    </row>
    <row r="324" spans="1:21">
      <c r="D324" s="367"/>
      <c r="G324" s="304"/>
    </row>
  </sheetData>
  <autoFilter ref="A3:V314" xr:uid="{00000000-0009-0000-0000-000000000000}"/>
  <sortState xmlns:xlrd2="http://schemas.microsoft.com/office/spreadsheetml/2017/richdata2" ref="A3:R312">
    <sortCondition ref="B3:B312"/>
  </sortState>
  <mergeCells count="4">
    <mergeCell ref="E2:J2"/>
    <mergeCell ref="A314:D314"/>
    <mergeCell ref="A316:R316"/>
    <mergeCell ref="K2:V2"/>
  </mergeCells>
  <conditionalFormatting sqref="K4:Q313">
    <cfRule type="cellIs" dxfId="311" priority="312" operator="greaterThanOrEqual">
      <formula>110</formula>
    </cfRule>
    <cfRule type="cellIs" dxfId="310" priority="313" operator="between">
      <formula>100.0001</formula>
      <formula>110</formula>
    </cfRule>
    <cfRule type="cellIs" dxfId="309" priority="314" operator="between">
      <formula>90.0001</formula>
      <formula>100</formula>
    </cfRule>
    <cfRule type="cellIs" dxfId="308" priority="315" operator="lessThanOrEqual">
      <formula>90</formula>
    </cfRule>
  </conditionalFormatting>
  <conditionalFormatting sqref="S4:S313">
    <cfRule type="cellIs" dxfId="307" priority="5" operator="greaterThanOrEqual">
      <formula>110</formula>
    </cfRule>
    <cfRule type="cellIs" dxfId="306" priority="6" operator="between">
      <formula>100.0001</formula>
      <formula>110</formula>
    </cfRule>
    <cfRule type="cellIs" dxfId="305" priority="7" operator="between">
      <formula>90.0001</formula>
      <formula>100</formula>
    </cfRule>
    <cfRule type="cellIs" dxfId="304" priority="8" operator="lessThanOrEqual">
      <formula>90</formula>
    </cfRule>
  </conditionalFormatting>
  <conditionalFormatting sqref="U4:U313">
    <cfRule type="cellIs" dxfId="303" priority="1" operator="greaterThanOrEqual">
      <formula>110</formula>
    </cfRule>
    <cfRule type="cellIs" dxfId="302" priority="2" operator="between">
      <formula>100.0001</formula>
      <formula>110</formula>
    </cfRule>
    <cfRule type="cellIs" dxfId="301" priority="3" operator="between">
      <formula>90.0001</formula>
      <formula>100</formula>
    </cfRule>
    <cfRule type="cellIs" dxfId="300" priority="4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67" fitToHeight="5" orientation="landscape" r:id="rId1"/>
  <headerFooter>
    <oddHeader>&amp;L&amp;"Arial Rounded MT Bold,Negreta"&amp;16&amp;K08-018Annex 2: Índex de Vulnerabilitat Social dels municipis de la província de Barcelona. 2022</oddHeader>
    <oddFooter>&amp;L&amp;"Segoe UI,Normal"Els municipis apareixen per ordre alfabètic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U45"/>
  <sheetViews>
    <sheetView zoomScale="85" zoomScaleNormal="85" workbookViewId="0">
      <pane xSplit="3" ySplit="3" topLeftCell="D24" activePane="bottomRight" state="frozen"/>
      <selection activeCell="D14" sqref="D14"/>
      <selection pane="topRight" activeCell="D14" sqref="D14"/>
      <selection pane="bottomLeft" activeCell="D14" sqref="D14"/>
      <selection pane="bottomRight" activeCell="A34" sqref="A34:XFD34"/>
    </sheetView>
  </sheetViews>
  <sheetFormatPr defaultColWidth="9.1796875" defaultRowHeight="14.5"/>
  <cols>
    <col min="1" max="1" width="11.7265625" style="300" customWidth="1"/>
    <col min="2" max="2" width="33.453125" customWidth="1"/>
    <col min="3" max="3" width="11" customWidth="1"/>
    <col min="4" max="6" width="13" style="10" customWidth="1"/>
    <col min="7" max="7" width="13" style="48" customWidth="1"/>
    <col min="8" max="8" width="13" style="10" customWidth="1"/>
    <col min="9" max="9" width="13.54296875" style="10" customWidth="1"/>
    <col min="10" max="12" width="13.1796875" customWidth="1"/>
    <col min="13" max="13" width="13.1796875" style="53" customWidth="1"/>
    <col min="14" max="14" width="13.1796875" customWidth="1"/>
    <col min="15" max="15" width="13.7265625" style="53" customWidth="1"/>
    <col min="16" max="16" width="15.36328125" style="53" customWidth="1"/>
    <col min="17" max="17" width="7.7265625" customWidth="1"/>
    <col min="18" max="18" width="14" style="53" customWidth="1"/>
    <col min="19" max="19" width="7.7265625" customWidth="1"/>
    <col min="20" max="20" width="14" style="53" customWidth="1"/>
    <col min="21" max="21" width="7.7265625" customWidth="1"/>
  </cols>
  <sheetData>
    <row r="1" spans="1:21" ht="21.5" thickBot="1">
      <c r="A1" s="487" t="s">
        <v>634</v>
      </c>
      <c r="B1" s="369"/>
      <c r="C1" s="369"/>
      <c r="D1" s="460"/>
      <c r="E1" s="460"/>
      <c r="F1" s="460"/>
      <c r="G1" s="461"/>
      <c r="H1" s="460"/>
      <c r="I1" s="460"/>
      <c r="J1" s="369"/>
      <c r="K1" s="369"/>
      <c r="L1" s="369"/>
      <c r="M1" s="462"/>
      <c r="N1" s="369"/>
      <c r="O1" s="462"/>
      <c r="P1" s="462"/>
      <c r="Q1" s="369"/>
      <c r="R1" s="462"/>
      <c r="S1" s="369"/>
      <c r="T1" s="462"/>
      <c r="U1" s="369"/>
    </row>
    <row r="2" spans="1:21" ht="15.75" customHeight="1" thickBot="1">
      <c r="A2" s="368"/>
      <c r="B2" s="369"/>
      <c r="C2" s="369"/>
      <c r="D2" s="536" t="s">
        <v>1017</v>
      </c>
      <c r="E2" s="537"/>
      <c r="F2" s="537"/>
      <c r="G2" s="537"/>
      <c r="H2" s="537"/>
      <c r="I2" s="537"/>
      <c r="J2" s="542" t="s">
        <v>1046</v>
      </c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4"/>
    </row>
    <row r="3" spans="1:21" ht="83" customHeight="1" thickBot="1">
      <c r="A3" s="370" t="s">
        <v>57</v>
      </c>
      <c r="B3" s="371" t="s">
        <v>1021</v>
      </c>
      <c r="C3" s="372" t="s">
        <v>644</v>
      </c>
      <c r="D3" s="373" t="s">
        <v>2</v>
      </c>
      <c r="E3" s="374" t="s">
        <v>3</v>
      </c>
      <c r="F3" s="374" t="s">
        <v>4</v>
      </c>
      <c r="G3" s="375" t="s">
        <v>1037</v>
      </c>
      <c r="H3" s="374" t="s">
        <v>1039</v>
      </c>
      <c r="I3" s="374" t="s">
        <v>645</v>
      </c>
      <c r="J3" s="376" t="s">
        <v>1045</v>
      </c>
      <c r="K3" s="377" t="s">
        <v>1019</v>
      </c>
      <c r="L3" s="377" t="s">
        <v>1023</v>
      </c>
      <c r="M3" s="378" t="s">
        <v>1038</v>
      </c>
      <c r="N3" s="377" t="s">
        <v>1040</v>
      </c>
      <c r="O3" s="379" t="s">
        <v>1020</v>
      </c>
      <c r="P3" s="381" t="s">
        <v>1032</v>
      </c>
      <c r="Q3" s="381" t="s">
        <v>1016</v>
      </c>
      <c r="R3" s="382" t="s">
        <v>1041</v>
      </c>
      <c r="S3" s="383" t="s">
        <v>1016</v>
      </c>
      <c r="T3" s="384" t="s">
        <v>1042</v>
      </c>
      <c r="U3" s="385" t="s">
        <v>1016</v>
      </c>
    </row>
    <row r="4" spans="1:21" ht="15" customHeight="1">
      <c r="A4" s="400" t="s">
        <v>62</v>
      </c>
      <c r="B4" s="401" t="s">
        <v>63</v>
      </c>
      <c r="C4" s="402">
        <f>VLOOKUP($A4,'ANNEX 2_MUNICIPIS'!$A$4:$Q$313,4,0)</f>
        <v>10079</v>
      </c>
      <c r="D4" s="403">
        <f>VLOOKUP($A4,'ANNEX 2_MUNICIPIS'!$A$4:$Q$313,5,0)</f>
        <v>5.47</v>
      </c>
      <c r="E4" s="404">
        <f>VLOOKUP($A4,'ANNEX 2_MUNICIPIS'!$A$4:$Q$313,6,0)</f>
        <v>39074.082146979606</v>
      </c>
      <c r="F4" s="416">
        <f>VLOOKUP($A4,'ANNEX 2_MUNICIPIS'!$A$4:$Q$313,7,0)</f>
        <v>36.737814969019375</v>
      </c>
      <c r="G4" s="406">
        <f>VLOOKUP($A4,'ANNEX 2_MUNICIPIS'!$A$4:$Q$313,8,0)</f>
        <v>3.1649965274332774</v>
      </c>
      <c r="H4" s="407">
        <f>VLOOKUP($A4,'ANNEX 2_MUNICIPIS'!$A$4:$Q$313,9,0)</f>
        <v>5.74</v>
      </c>
      <c r="I4" s="408">
        <f>VLOOKUP($A4,'ANNEX 2_MUNICIPIS'!$A$4:$Q$313,10,0)</f>
        <v>87.850467289719631</v>
      </c>
      <c r="J4" s="409">
        <f>VLOOKUP($A4,'ANNEX 2_MUNICIPIS'!$A$4:$Q$313,11,0)</f>
        <v>189.55374061077202</v>
      </c>
      <c r="K4" s="410">
        <f>VLOOKUP($A4,'ANNEX 2_MUNICIPIS'!$A$4:$Q$313,12,0)</f>
        <v>154.05673871493258</v>
      </c>
      <c r="L4" s="410">
        <f>VLOOKUP($A4,'ANNEX 2_MUNICIPIS'!$A$4:$Q$313,13,0)</f>
        <v>94.697791629479738</v>
      </c>
      <c r="M4" s="411">
        <f>VLOOKUP($A4,'ANNEX 2_MUNICIPIS'!$A$4:$Q$313,14,0)</f>
        <v>91.84022726873161</v>
      </c>
      <c r="N4" s="410">
        <f>VLOOKUP($A4,'ANNEX 2_MUNICIPIS'!$A$4:$Q$313,15,0)</f>
        <v>189.32272296349603</v>
      </c>
      <c r="O4" s="412">
        <f>VLOOKUP($A4,'ANNEX 2_MUNICIPIS'!$A$4:$Q$313,16,0)</f>
        <v>106.01065801319754</v>
      </c>
      <c r="P4" s="413">
        <f>VLOOKUP($A4,'ANNEX 2_MUNICIPIS'!$A$4:$Q$313,17,0)</f>
        <v>109.66867380777612</v>
      </c>
      <c r="Q4" s="398">
        <f>VLOOKUP($A4,'ANNEX 2_MUNICIPIS'!$A$4:$R$313,18,0)</f>
        <v>36</v>
      </c>
      <c r="R4" s="415">
        <f>VLOOKUP($A4,'ANNEX 2_MUNICIPIS'!$A$4:$V$313,19,0)</f>
        <v>119.37482367507066</v>
      </c>
      <c r="S4" s="398">
        <f>VLOOKUP($A4,'ANNEX 2_MUNICIPIS'!$A$4:$V$313,20,0)</f>
        <v>20</v>
      </c>
      <c r="T4" s="415">
        <f>VLOOKUP($A4,'ANNEX 2_MUNICIPIS'!$A$4:$V$313,21,0)</f>
        <v>99.962523940481574</v>
      </c>
      <c r="U4" s="398">
        <f>VLOOKUP($A4,'ANNEX 2_MUNICIPIS'!$A$4:$V$313,22,0)</f>
        <v>143</v>
      </c>
    </row>
    <row r="5" spans="1:21" ht="15" customHeight="1">
      <c r="A5" s="400" t="s">
        <v>67</v>
      </c>
      <c r="B5" s="401" t="s">
        <v>68</v>
      </c>
      <c r="C5" s="402">
        <f>VLOOKUP($A5,'ANNEX 2_MUNICIPIS'!$A$4:$Q$313,4,0)</f>
        <v>16155</v>
      </c>
      <c r="D5" s="403">
        <f>VLOOKUP($A5,'ANNEX 2_MUNICIPIS'!$A$4:$Q$313,5,0)</f>
        <v>10.299999999999999</v>
      </c>
      <c r="E5" s="404">
        <f>VLOOKUP($A5,'ANNEX 2_MUNICIPIS'!$A$4:$Q$313,6,0)</f>
        <v>24855.626972353337</v>
      </c>
      <c r="F5" s="416">
        <f>VLOOKUP($A5,'ANNEX 2_MUNICIPIS'!$A$4:$Q$313,7,0)</f>
        <v>34.169483041767435</v>
      </c>
      <c r="G5" s="406">
        <f>VLOOKUP($A5,'ANNEX 2_MUNICIPIS'!$A$4:$Q$313,8,0)</f>
        <v>4.2154131847725163</v>
      </c>
      <c r="H5" s="407">
        <f>VLOOKUP($A5,'ANNEX 2_MUNICIPIS'!$A$4:$Q$313,9,0)</f>
        <v>8.24</v>
      </c>
      <c r="I5" s="408">
        <f>VLOOKUP($A5,'ANNEX 2_MUNICIPIS'!$A$4:$Q$313,10,0)</f>
        <v>68.75</v>
      </c>
      <c r="J5" s="409">
        <f>VLOOKUP($A5,'ANNEX 2_MUNICIPIS'!$A$4:$Q$313,11,0)</f>
        <v>100.66591855737117</v>
      </c>
      <c r="K5" s="410">
        <f>VLOOKUP($A5,'ANNEX 2_MUNICIPIS'!$A$4:$Q$313,12,0)</f>
        <v>97.997870191089334</v>
      </c>
      <c r="L5" s="410">
        <f>VLOOKUP($A5,'ANNEX 2_MUNICIPIS'!$A$4:$Q$313,13,0)</f>
        <v>101.81570328722849</v>
      </c>
      <c r="M5" s="411">
        <f>VLOOKUP($A5,'ANNEX 2_MUNICIPIS'!$A$4:$Q$313,14,0)</f>
        <v>68.955043703480911</v>
      </c>
      <c r="N5" s="410">
        <f>VLOOKUP($A5,'ANNEX 2_MUNICIPIS'!$A$4:$Q$313,15,0)</f>
        <v>131.88257643330914</v>
      </c>
      <c r="O5" s="412">
        <f>VLOOKUP($A5,'ANNEX 2_MUNICIPIS'!$A$4:$Q$313,16,0)</f>
        <v>82.961798192508965</v>
      </c>
      <c r="P5" s="413">
        <f>VLOOKUP($A5,'ANNEX 2_MUNICIPIS'!$A$4:$Q$313,17,0)</f>
        <v>86.520428102001119</v>
      </c>
      <c r="Q5" s="414">
        <f>VLOOKUP($A5,'ANNEX 2_MUNICIPIS'!$A$4:$R$313,18,0)</f>
        <v>298</v>
      </c>
      <c r="R5" s="415">
        <f>VLOOKUP($A5,'ANNEX 2_MUNICIPIS'!$A$4:$V$313,19,0)</f>
        <v>92.406556941856209</v>
      </c>
      <c r="S5" s="414">
        <f>VLOOKUP($A5,'ANNEX 2_MUNICIPIS'!$A$4:$V$313,20,0)</f>
        <v>227</v>
      </c>
      <c r="T5" s="415">
        <f>VLOOKUP($A5,'ANNEX 2_MUNICIPIS'!$A$4:$V$313,21,0)</f>
        <v>80.634299262146001</v>
      </c>
      <c r="U5" s="414">
        <f>VLOOKUP($A5,'ANNEX 2_MUNICIPIS'!$A$4:$V$313,22,0)</f>
        <v>305</v>
      </c>
    </row>
    <row r="6" spans="1:21" ht="15" customHeight="1">
      <c r="A6" s="400" t="s">
        <v>69</v>
      </c>
      <c r="B6" s="401" t="s">
        <v>70</v>
      </c>
      <c r="C6" s="402">
        <f>VLOOKUP($A6,'ANNEX 2_MUNICIPIS'!$A$4:$Q$313,4,0)</f>
        <v>9278</v>
      </c>
      <c r="D6" s="403">
        <f>VLOOKUP($A6,'ANNEX 2_MUNICIPIS'!$A$4:$Q$313,5,0)</f>
        <v>9.48</v>
      </c>
      <c r="E6" s="404">
        <f>VLOOKUP($A6,'ANNEX 2_MUNICIPIS'!$A$4:$Q$313,6,0)</f>
        <v>25057.011389521642</v>
      </c>
      <c r="F6" s="416">
        <f>VLOOKUP($A6,'ANNEX 2_MUNICIPIS'!$A$4:$Q$313,7,0)</f>
        <v>31.757081427243566</v>
      </c>
      <c r="G6" s="406">
        <f>VLOOKUP($A6,'ANNEX 2_MUNICIPIS'!$A$4:$Q$313,8,0)</f>
        <v>2.8346626428109505</v>
      </c>
      <c r="H6" s="407">
        <f>VLOOKUP($A6,'ANNEX 2_MUNICIPIS'!$A$4:$Q$313,9,0)</f>
        <v>5.4</v>
      </c>
      <c r="I6" s="408">
        <f>VLOOKUP($A6,'ANNEX 2_MUNICIPIS'!$A$4:$Q$313,10,0)</f>
        <v>79.508196721311478</v>
      </c>
      <c r="J6" s="409">
        <f>VLOOKUP($A6,'ANNEX 2_MUNICIPIS'!$A$4:$Q$313,11,0)</f>
        <v>109.37330813722815</v>
      </c>
      <c r="K6" s="410">
        <f>VLOOKUP($A6,'ANNEX 2_MUNICIPIS'!$A$4:$Q$313,12,0)</f>
        <v>98.791865208560381</v>
      </c>
      <c r="L6" s="410">
        <f>VLOOKUP($A6,'ANNEX 2_MUNICIPIS'!$A$4:$Q$313,13,0)</f>
        <v>109.55005279150258</v>
      </c>
      <c r="M6" s="411">
        <f>VLOOKUP($A6,'ANNEX 2_MUNICIPIS'!$A$4:$Q$313,14,0)</f>
        <v>102.5427138998015</v>
      </c>
      <c r="N6" s="410">
        <f>VLOOKUP($A6,'ANNEX 2_MUNICIPIS'!$A$4:$Q$313,15,0)</f>
        <v>201.24304255749394</v>
      </c>
      <c r="O6" s="412">
        <f>VLOOKUP($A6,'ANNEX 2_MUNICIPIS'!$A$4:$Q$313,16,0)</f>
        <v>95.943897760636304</v>
      </c>
      <c r="P6" s="413">
        <f>VLOOKUP($A6,'ANNEX 2_MUNICIPIS'!$A$4:$Q$313,17,0)</f>
        <v>95.220243626421706</v>
      </c>
      <c r="Q6" s="414">
        <f>VLOOKUP($A6,'ANNEX 2_MUNICIPIS'!$A$4:$R$313,18,0)</f>
        <v>209</v>
      </c>
      <c r="R6" s="415">
        <f>VLOOKUP($A6,'ANNEX 2_MUNICIPIS'!$A$4:$V$313,19,0)</f>
        <v>95.42035521725235</v>
      </c>
      <c r="S6" s="414">
        <f>VLOOKUP($A6,'ANNEX 2_MUNICIPIS'!$A$4:$V$313,20,0)</f>
        <v>193</v>
      </c>
      <c r="T6" s="415">
        <f>VLOOKUP($A6,'ANNEX 2_MUNICIPIS'!$A$4:$V$313,21,0)</f>
        <v>95.020132035591061</v>
      </c>
      <c r="U6" s="414">
        <f>VLOOKUP($A6,'ANNEX 2_MUNICIPIS'!$A$4:$V$313,22,0)</f>
        <v>211</v>
      </c>
    </row>
    <row r="7" spans="1:21" ht="15" customHeight="1">
      <c r="A7" s="400" t="s">
        <v>73</v>
      </c>
      <c r="B7" s="401" t="s">
        <v>74</v>
      </c>
      <c r="C7" s="402">
        <f>VLOOKUP($A7,'ANNEX 2_MUNICIPIS'!$A$4:$Q$313,4,0)</f>
        <v>12745</v>
      </c>
      <c r="D7" s="403">
        <f>VLOOKUP($A7,'ANNEX 2_MUNICIPIS'!$A$4:$Q$313,5,0)</f>
        <v>8.5599999999999987</v>
      </c>
      <c r="E7" s="404">
        <f>VLOOKUP($A7,'ANNEX 2_MUNICIPIS'!$A$4:$Q$313,6,0)</f>
        <v>27303.608469055376</v>
      </c>
      <c r="F7" s="416">
        <f>VLOOKUP($A7,'ANNEX 2_MUNICIPIS'!$A$4:$Q$313,7,0)</f>
        <v>35.687623783540715</v>
      </c>
      <c r="G7" s="406">
        <f>VLOOKUP($A7,'ANNEX 2_MUNICIPIS'!$A$4:$Q$313,8,0)</f>
        <v>3.1071008238524911</v>
      </c>
      <c r="H7" s="407">
        <f>VLOOKUP($A7,'ANNEX 2_MUNICIPIS'!$A$4:$Q$313,9,0)</f>
        <v>3.68</v>
      </c>
      <c r="I7" s="408">
        <f>VLOOKUP($A7,'ANNEX 2_MUNICIPIS'!$A$4:$Q$313,10,0)</f>
        <v>77.837837837837839</v>
      </c>
      <c r="J7" s="409">
        <f>VLOOKUP($A7,'ANNEX 2_MUNICIPIS'!$A$4:$Q$313,11,0)</f>
        <v>121.1283833108555</v>
      </c>
      <c r="K7" s="410">
        <f>VLOOKUP($A7,'ANNEX 2_MUNICIPIS'!$A$4:$Q$313,12,0)</f>
        <v>107.64948643117975</v>
      </c>
      <c r="L7" s="410">
        <f>VLOOKUP($A7,'ANNEX 2_MUNICIPIS'!$A$4:$Q$313,13,0)</f>
        <v>97.484494007222295</v>
      </c>
      <c r="M7" s="411">
        <f>VLOOKUP($A7,'ANNEX 2_MUNICIPIS'!$A$4:$Q$313,14,0)</f>
        <v>93.551518558001646</v>
      </c>
      <c r="N7" s="410">
        <f>VLOOKUP($A7,'ANNEX 2_MUNICIPIS'!$A$4:$Q$313,15,0)</f>
        <v>295.3022907093661</v>
      </c>
      <c r="O7" s="412">
        <f>VLOOKUP($A7,'ANNEX 2_MUNICIPIS'!$A$4:$Q$313,16,0)</f>
        <v>93.928247191911879</v>
      </c>
      <c r="P7" s="413">
        <f>VLOOKUP($A7,'ANNEX 2_MUNICIPIS'!$A$4:$Q$313,17,0)</f>
        <v>94.987363606711284</v>
      </c>
      <c r="Q7" s="414">
        <f>VLOOKUP($A7,'ANNEX 2_MUNICIPIS'!$A$4:$R$313,18,0)</f>
        <v>217</v>
      </c>
      <c r="R7" s="415">
        <f>VLOOKUP($A7,'ANNEX 2_MUNICIPIS'!$A$4:$V$313,19,0)</f>
        <v>96.778339182425341</v>
      </c>
      <c r="S7" s="414">
        <f>VLOOKUP($A7,'ANNEX 2_MUNICIPIS'!$A$4:$V$313,20,0)</f>
        <v>172</v>
      </c>
      <c r="T7" s="415">
        <f>VLOOKUP($A7,'ANNEX 2_MUNICIPIS'!$A$4:$V$313,21,0)</f>
        <v>93.196388030997241</v>
      </c>
      <c r="U7" s="414">
        <f>VLOOKUP($A7,'ANNEX 2_MUNICIPIS'!$A$4:$V$313,22,0)</f>
        <v>240</v>
      </c>
    </row>
    <row r="8" spans="1:21" ht="15" customHeight="1">
      <c r="A8" s="400" t="s">
        <v>107</v>
      </c>
      <c r="B8" s="401" t="s">
        <v>108</v>
      </c>
      <c r="C8" s="402">
        <f>VLOOKUP($A8,'ANNEX 2_MUNICIPIS'!$A$4:$Q$313,4,0)</f>
        <v>4848</v>
      </c>
      <c r="D8" s="403">
        <f>VLOOKUP($A8,'ANNEX 2_MUNICIPIS'!$A$4:$Q$313,5,0)</f>
        <v>7.01</v>
      </c>
      <c r="E8" s="404">
        <f>VLOOKUP($A8,'ANNEX 2_MUNICIPIS'!$A$4:$Q$313,6,0)</f>
        <v>35160.506778309413</v>
      </c>
      <c r="F8" s="416">
        <f>VLOOKUP($A8,'ANNEX 2_MUNICIPIS'!$A$4:$Q$313,7,0)</f>
        <v>44.046836431393324</v>
      </c>
      <c r="G8" s="406">
        <f>VLOOKUP($A8,'ANNEX 2_MUNICIPIS'!$A$4:$Q$313,8,0)</f>
        <v>2.2070957095709569</v>
      </c>
      <c r="H8" s="407">
        <f>VLOOKUP($A8,'ANNEX 2_MUNICIPIS'!$A$4:$Q$313,9,0)</f>
        <v>3.59</v>
      </c>
      <c r="I8" s="408">
        <f>VLOOKUP($A8,'ANNEX 2_MUNICIPIS'!$A$4:$Q$313,10,0)</f>
        <v>97.959183673469383</v>
      </c>
      <c r="J8" s="409">
        <f>VLOOKUP($A8,'ANNEX 2_MUNICIPIS'!$A$4:$Q$313,11,0)</f>
        <v>147.91140672481069</v>
      </c>
      <c r="K8" s="410">
        <f>VLOOKUP($A8,'ANNEX 2_MUNICIPIS'!$A$4:$Q$313,12,0)</f>
        <v>138.62674970726948</v>
      </c>
      <c r="L8" s="410">
        <f>VLOOKUP($A8,'ANNEX 2_MUNICIPIS'!$A$4:$Q$313,13,0)</f>
        <v>78.983877815547544</v>
      </c>
      <c r="M8" s="411">
        <f>VLOOKUP($A8,'ANNEX 2_MUNICIPIS'!$A$4:$Q$313,14,0)</f>
        <v>131.69977138903658</v>
      </c>
      <c r="N8" s="410">
        <f>VLOOKUP($A8,'ANNEX 2_MUNICIPIS'!$A$4:$Q$313,15,0)</f>
        <v>302.7054122034728</v>
      </c>
      <c r="O8" s="412">
        <f>VLOOKUP($A8,'ANNEX 2_MUNICIPIS'!$A$4:$Q$313,16,0)</f>
        <v>118.20901857485508</v>
      </c>
      <c r="P8" s="413">
        <f>VLOOKUP($A8,'ANNEX 2_MUNICIPIS'!$A$4:$Q$313,17,0)</f>
        <v>110.58818581458455</v>
      </c>
      <c r="Q8" s="414">
        <f>VLOOKUP($A8,'ANNEX 2_MUNICIPIS'!$A$4:$R$313,18,0)</f>
        <v>33</v>
      </c>
      <c r="R8" s="415">
        <f>VLOOKUP($A8,'ANNEX 2_MUNICIPIS'!$A$4:$V$313,19,0)</f>
        <v>105.97978288284791</v>
      </c>
      <c r="S8" s="414">
        <f>VLOOKUP($A8,'ANNEX 2_MUNICIPIS'!$A$4:$V$313,20,0)</f>
        <v>69</v>
      </c>
      <c r="T8" s="415">
        <f>VLOOKUP($A8,'ANNEX 2_MUNICIPIS'!$A$4:$V$313,21,0)</f>
        <v>115.1965887463212</v>
      </c>
      <c r="U8" s="414">
        <f>VLOOKUP($A8,'ANNEX 2_MUNICIPIS'!$A$4:$V$313,22,0)</f>
        <v>22</v>
      </c>
    </row>
    <row r="9" spans="1:21" ht="15" customHeight="1">
      <c r="A9" s="400" t="s">
        <v>109</v>
      </c>
      <c r="B9" s="401" t="s">
        <v>110</v>
      </c>
      <c r="C9" s="402">
        <f>VLOOKUP($A9,'ANNEX 2_MUNICIPIS'!$A$4:$Q$313,4,0)</f>
        <v>7729</v>
      </c>
      <c r="D9" s="403">
        <f>VLOOKUP($A9,'ANNEX 2_MUNICIPIS'!$A$4:$Q$313,5,0)</f>
        <v>7.3599999999999994</v>
      </c>
      <c r="E9" s="404">
        <f>VLOOKUP($A9,'ANNEX 2_MUNICIPIS'!$A$4:$Q$313,6,0)</f>
        <v>39504.102327961118</v>
      </c>
      <c r="F9" s="416">
        <f>VLOOKUP($A9,'ANNEX 2_MUNICIPIS'!$A$4:$Q$313,7,0)</f>
        <v>43.873226112174159</v>
      </c>
      <c r="G9" s="406">
        <f>VLOOKUP($A9,'ANNEX 2_MUNICIPIS'!$A$4:$Q$313,8,0)</f>
        <v>2.108940354508992</v>
      </c>
      <c r="H9" s="407">
        <f>VLOOKUP($A9,'ANNEX 2_MUNICIPIS'!$A$4:$Q$313,9,0)</f>
        <v>7.06</v>
      </c>
      <c r="I9" s="408">
        <f>VLOOKUP($A9,'ANNEX 2_MUNICIPIS'!$A$4:$Q$313,10,0)</f>
        <v>80.991735537190081</v>
      </c>
      <c r="J9" s="409">
        <f>VLOOKUP($A9,'ANNEX 2_MUNICIPIS'!$A$4:$Q$313,11,0)</f>
        <v>140.87757624197323</v>
      </c>
      <c r="K9" s="410">
        <f>VLOOKUP($A9,'ANNEX 2_MUNICIPIS'!$A$4:$Q$313,12,0)</f>
        <v>155.75217218447443</v>
      </c>
      <c r="L9" s="410">
        <f>VLOOKUP($A9,'ANNEX 2_MUNICIPIS'!$A$4:$Q$313,13,0)</f>
        <v>79.296424155442068</v>
      </c>
      <c r="M9" s="411">
        <f>VLOOKUP($A9,'ANNEX 2_MUNICIPIS'!$A$4:$Q$313,14,0)</f>
        <v>137.82940791224695</v>
      </c>
      <c r="N9" s="410">
        <f>VLOOKUP($A9,'ANNEX 2_MUNICIPIS'!$A$4:$Q$313,15,0)</f>
        <v>153.92527334425884</v>
      </c>
      <c r="O9" s="412">
        <f>VLOOKUP($A9,'ANNEX 2_MUNICIPIS'!$A$4:$Q$313,16,0)</f>
        <v>97.734109365780668</v>
      </c>
      <c r="P9" s="413">
        <f>VLOOKUP($A9,'ANNEX 2_MUNICIPIS'!$A$4:$Q$313,17,0)</f>
        <v>106.35629894418723</v>
      </c>
      <c r="Q9" s="414">
        <f>VLOOKUP($A9,'ANNEX 2_MUNICIPIS'!$A$4:$R$313,18,0)</f>
        <v>55</v>
      </c>
      <c r="R9" s="415">
        <f>VLOOKUP($A9,'ANNEX 2_MUNICIPIS'!$A$4:$V$313,19,0)</f>
        <v>111.57523285389398</v>
      </c>
      <c r="S9" s="414">
        <f>VLOOKUP($A9,'ANNEX 2_MUNICIPIS'!$A$4:$V$313,20,0)</f>
        <v>40</v>
      </c>
      <c r="T9" s="415">
        <f>VLOOKUP($A9,'ANNEX 2_MUNICIPIS'!$A$4:$V$313,21,0)</f>
        <v>101.13736503448048</v>
      </c>
      <c r="U9" s="414">
        <f>VLOOKUP($A9,'ANNEX 2_MUNICIPIS'!$A$4:$V$313,22,0)</f>
        <v>124</v>
      </c>
    </row>
    <row r="10" spans="1:21" ht="15" customHeight="1">
      <c r="A10" s="400" t="s">
        <v>113</v>
      </c>
      <c r="B10" s="401" t="s">
        <v>114</v>
      </c>
      <c r="C10" s="402">
        <f>VLOOKUP($A10,'ANNEX 2_MUNICIPIS'!$A$4:$Q$313,4,0)</f>
        <v>3148</v>
      </c>
      <c r="D10" s="403">
        <f>VLOOKUP($A10,'ANNEX 2_MUNICIPIS'!$A$4:$Q$313,5,0)</f>
        <v>8.93</v>
      </c>
      <c r="E10" s="404">
        <f>VLOOKUP($A10,'ANNEX 2_MUNICIPIS'!$A$4:$Q$313,6,0)</f>
        <v>30166.164102564104</v>
      </c>
      <c r="F10" s="416">
        <f>VLOOKUP($A10,'ANNEX 2_MUNICIPIS'!$A$4:$Q$313,7,0)</f>
        <v>36.083823008284533</v>
      </c>
      <c r="G10" s="406">
        <f>VLOOKUP($A10,'ANNEX 2_MUNICIPIS'!$A$4:$Q$313,8,0)</f>
        <v>3.9072426937738247</v>
      </c>
      <c r="H10" s="407">
        <f>VLOOKUP($A10,'ANNEX 2_MUNICIPIS'!$A$4:$Q$313,9,0)</f>
        <v>9.49</v>
      </c>
      <c r="I10" s="408">
        <f>VLOOKUP($A10,'ANNEX 2_MUNICIPIS'!$A$4:$Q$313,10,0)</f>
        <v>87.804878048780495</v>
      </c>
      <c r="J10" s="409">
        <f>VLOOKUP($A10,'ANNEX 2_MUNICIPIS'!$A$4:$Q$313,11,0)</f>
        <v>116.10962610760616</v>
      </c>
      <c r="K10" s="410">
        <f>VLOOKUP($A10,'ANNEX 2_MUNICIPIS'!$A$4:$Q$313,12,0)</f>
        <v>118.93563727739999</v>
      </c>
      <c r="L10" s="410">
        <f>VLOOKUP($A10,'ANNEX 2_MUNICIPIS'!$A$4:$Q$313,13,0)</f>
        <v>96.414117374975277</v>
      </c>
      <c r="M10" s="411">
        <f>VLOOKUP($A10,'ANNEX 2_MUNICIPIS'!$A$4:$Q$313,14,0)</f>
        <v>74.393638472318685</v>
      </c>
      <c r="N10" s="410">
        <f>VLOOKUP($A10,'ANNEX 2_MUNICIPIS'!$A$4:$Q$313,15,0)</f>
        <v>114.51132031722521</v>
      </c>
      <c r="O10" s="412">
        <f>VLOOKUP($A10,'ANNEX 2_MUNICIPIS'!$A$4:$Q$313,16,0)</f>
        <v>105.9556446981933</v>
      </c>
      <c r="P10" s="413">
        <f>VLOOKUP($A10,'ANNEX 2_MUNICIPIS'!$A$4:$Q$313,17,0)</f>
        <v>98.341352816381942</v>
      </c>
      <c r="Q10" s="414">
        <f>VLOOKUP($A10,'ANNEX 2_MUNICIPIS'!$A$4:$R$313,18,0)</f>
        <v>154</v>
      </c>
      <c r="R10" s="415">
        <f>VLOOKUP($A10,'ANNEX 2_MUNICIPIS'!$A$4:$V$313,19,0)</f>
        <v>100.11617111916136</v>
      </c>
      <c r="S10" s="414">
        <f>VLOOKUP($A10,'ANNEX 2_MUNICIPIS'!$A$4:$V$313,20,0)</f>
        <v>136</v>
      </c>
      <c r="T10" s="415">
        <f>VLOOKUP($A10,'ANNEX 2_MUNICIPIS'!$A$4:$V$313,21,0)</f>
        <v>96.566534513602548</v>
      </c>
      <c r="U10" s="414">
        <f>VLOOKUP($A10,'ANNEX 2_MUNICIPIS'!$A$4:$V$313,22,0)</f>
        <v>190</v>
      </c>
    </row>
    <row r="11" spans="1:21" ht="15" customHeight="1">
      <c r="A11" s="424" t="s">
        <v>119</v>
      </c>
      <c r="B11" s="425" t="s">
        <v>120</v>
      </c>
      <c r="C11" s="423">
        <f>VLOOKUP($A11,'ANNEX 2_MUNICIPIS'!$A$4:$Q$313,4,0)</f>
        <v>19363</v>
      </c>
      <c r="D11" s="403">
        <f>VLOOKUP($A11,'ANNEX 2_MUNICIPIS'!$A$4:$Q$313,5,0)</f>
        <v>13.73</v>
      </c>
      <c r="E11" s="404">
        <f>VLOOKUP($A11,'ANNEX 2_MUNICIPIS'!$A$4:$Q$313,6,0)</f>
        <v>20843.213015559399</v>
      </c>
      <c r="F11" s="416">
        <f>VLOOKUP($A11,'ANNEX 2_MUNICIPIS'!$A$4:$Q$313,7,0)</f>
        <v>36.22771739681157</v>
      </c>
      <c r="G11" s="406">
        <f>VLOOKUP($A11,'ANNEX 2_MUNICIPIS'!$A$4:$Q$313,8,0)</f>
        <v>3.775241439859526</v>
      </c>
      <c r="H11" s="407">
        <f>VLOOKUP($A11,'ANNEX 2_MUNICIPIS'!$A$4:$Q$313,9,0)</f>
        <v>14.6</v>
      </c>
      <c r="I11" s="408">
        <f>VLOOKUP($A11,'ANNEX 2_MUNICIPIS'!$A$4:$Q$313,10,0)</f>
        <v>77.611940298507449</v>
      </c>
      <c r="J11" s="409">
        <f>VLOOKUP($A11,'ANNEX 2_MUNICIPIS'!$A$4:$Q$313,11,0)</f>
        <v>75.517768473483102</v>
      </c>
      <c r="K11" s="410">
        <f>VLOOKUP($A11,'ANNEX 2_MUNICIPIS'!$A$4:$Q$313,12,0)</f>
        <v>82.178191913483673</v>
      </c>
      <c r="L11" s="410">
        <f>VLOOKUP($A11,'ANNEX 2_MUNICIPIS'!$A$4:$Q$313,13,0)</f>
        <v>96.031166102801919</v>
      </c>
      <c r="M11" s="411">
        <f>VLOOKUP($A11,'ANNEX 2_MUNICIPIS'!$A$4:$Q$313,14,0)</f>
        <v>76.994810799447649</v>
      </c>
      <c r="N11" s="410">
        <f>VLOOKUP($A11,'ANNEX 2_MUNICIPIS'!$A$4:$Q$313,15,0)</f>
        <v>74.432358206196383</v>
      </c>
      <c r="O11" s="412">
        <f>VLOOKUP($A11,'ANNEX 2_MUNICIPIS'!$A$4:$Q$313,16,0)</f>
        <v>93.655652776346614</v>
      </c>
      <c r="P11" s="413">
        <f>VLOOKUP($A11,'ANNEX 2_MUNICIPIS'!$A$4:$Q$313,17,0)</f>
        <v>85.648281508493341</v>
      </c>
      <c r="Q11" s="414">
        <f>VLOOKUP($A11,'ANNEX 2_MUNICIPIS'!$A$4:$R$313,18,0)</f>
        <v>302</v>
      </c>
      <c r="R11" s="415">
        <f>VLOOKUP($A11,'ANNEX 2_MUNICIPIS'!$A$4:$V$313,19,0)</f>
        <v>82.877355496812825</v>
      </c>
      <c r="S11" s="414">
        <f>VLOOKUP($A11,'ANNEX 2_MUNICIPIS'!$A$4:$V$313,20,0)</f>
        <v>298</v>
      </c>
      <c r="T11" s="415">
        <f>VLOOKUP($A11,'ANNEX 2_MUNICIPIS'!$A$4:$V$313,21,0)</f>
        <v>88.419207520173885</v>
      </c>
      <c r="U11" s="414">
        <f>VLOOKUP($A11,'ANNEX 2_MUNICIPIS'!$A$4:$V$313,22,0)</f>
        <v>275</v>
      </c>
    </row>
    <row r="12" spans="1:21" ht="15" customHeight="1">
      <c r="A12" s="400" t="s">
        <v>129</v>
      </c>
      <c r="B12" s="401" t="s">
        <v>130</v>
      </c>
      <c r="C12" s="402">
        <f>VLOOKUP($A12,'ANNEX 2_MUNICIPIS'!$A$4:$Q$313,4,0)</f>
        <v>14845</v>
      </c>
      <c r="D12" s="403">
        <f>VLOOKUP($A12,'ANNEX 2_MUNICIPIS'!$A$4:$Q$313,5,0)</f>
        <v>10.8</v>
      </c>
      <c r="E12" s="404">
        <f>VLOOKUP($A12,'ANNEX 2_MUNICIPIS'!$A$4:$Q$313,6,0)</f>
        <v>24032.677224513849</v>
      </c>
      <c r="F12" s="416">
        <f>VLOOKUP($A12,'ANNEX 2_MUNICIPIS'!$A$4:$Q$313,7,0)</f>
        <v>32.45218433812456</v>
      </c>
      <c r="G12" s="406">
        <f>VLOOKUP($A12,'ANNEX 2_MUNICIPIS'!$A$4:$Q$313,8,0)</f>
        <v>4.0485011788480971</v>
      </c>
      <c r="H12" s="407">
        <f>VLOOKUP($A12,'ANNEX 2_MUNICIPIS'!$A$4:$Q$313,9,0)</f>
        <v>6.73</v>
      </c>
      <c r="I12" s="408">
        <f>VLOOKUP($A12,'ANNEX 2_MUNICIPIS'!$A$4:$Q$313,10,0)</f>
        <v>81.927710843373518</v>
      </c>
      <c r="J12" s="409">
        <f>VLOOKUP($A12,'ANNEX 2_MUNICIPIS'!$A$4:$Q$313,11,0)</f>
        <v>96.005459364900261</v>
      </c>
      <c r="K12" s="410">
        <f>VLOOKUP($A12,'ANNEX 2_MUNICIPIS'!$A$4:$Q$313,12,0)</f>
        <v>94.753239804084146</v>
      </c>
      <c r="L12" s="410">
        <f>VLOOKUP($A12,'ANNEX 2_MUNICIPIS'!$A$4:$Q$313,13,0)</f>
        <v>107.20356788961936</v>
      </c>
      <c r="M12" s="411">
        <f>VLOOKUP($A12,'ANNEX 2_MUNICIPIS'!$A$4:$Q$313,14,0)</f>
        <v>71.797929046650978</v>
      </c>
      <c r="N12" s="410">
        <f>VLOOKUP($A12,'ANNEX 2_MUNICIPIS'!$A$4:$Q$313,15,0)</f>
        <v>161.47287218580493</v>
      </c>
      <c r="O12" s="412">
        <f>VLOOKUP($A12,'ANNEX 2_MUNICIPIS'!$A$4:$Q$313,16,0)</f>
        <v>98.863566739813564</v>
      </c>
      <c r="P12" s="413">
        <f>VLOOKUP($A12,'ANNEX 2_MUNICIPIS'!$A$4:$Q$313,17,0)</f>
        <v>92.008267288859699</v>
      </c>
      <c r="Q12" s="414">
        <f>VLOOKUP($A12,'ANNEX 2_MUNICIPIS'!$A$4:$R$313,18,0)</f>
        <v>268</v>
      </c>
      <c r="R12" s="415">
        <f>VLOOKUP($A12,'ANNEX 2_MUNICIPIS'!$A$4:$V$313,19,0)</f>
        <v>92.112995363757008</v>
      </c>
      <c r="S12" s="414">
        <f>VLOOKUP($A12,'ANNEX 2_MUNICIPIS'!$A$4:$V$313,20,0)</f>
        <v>231</v>
      </c>
      <c r="T12" s="415">
        <f>VLOOKUP($A12,'ANNEX 2_MUNICIPIS'!$A$4:$V$313,21,0)</f>
        <v>91.903539213962404</v>
      </c>
      <c r="U12" s="414">
        <f>VLOOKUP($A12,'ANNEX 2_MUNICIPIS'!$A$4:$V$313,22,0)</f>
        <v>252</v>
      </c>
    </row>
    <row r="13" spans="1:21" ht="15" customHeight="1">
      <c r="A13" s="400" t="s">
        <v>195</v>
      </c>
      <c r="B13" s="401" t="s">
        <v>196</v>
      </c>
      <c r="C13" s="402">
        <f>VLOOKUP($A13,'ANNEX 2_MUNICIPIS'!$A$4:$Q$313,4,0)</f>
        <v>5710</v>
      </c>
      <c r="D13" s="403">
        <f>VLOOKUP($A13,'ANNEX 2_MUNICIPIS'!$A$4:$Q$313,5,0)</f>
        <v>11.28</v>
      </c>
      <c r="E13" s="404">
        <f>VLOOKUP($A13,'ANNEX 2_MUNICIPIS'!$A$4:$Q$313,6,0)</f>
        <v>25448.143620812545</v>
      </c>
      <c r="F13" s="416">
        <f>VLOOKUP($A13,'ANNEX 2_MUNICIPIS'!$A$4:$Q$313,7,0)</f>
        <v>40.472835107139311</v>
      </c>
      <c r="G13" s="406">
        <f>VLOOKUP($A13,'ANNEX 2_MUNICIPIS'!$A$4:$Q$313,8,0)</f>
        <v>1.7688266199649738</v>
      </c>
      <c r="H13" s="407">
        <f>VLOOKUP($A13,'ANNEX 2_MUNICIPIS'!$A$4:$Q$313,9,0)</f>
        <v>3.78</v>
      </c>
      <c r="I13" s="408">
        <f>VLOOKUP($A13,'ANNEX 2_MUNICIPIS'!$A$4:$Q$313,10,0)</f>
        <v>81.25</v>
      </c>
      <c r="J13" s="409">
        <f>VLOOKUP($A13,'ANNEX 2_MUNICIPIS'!$A$4:$Q$313,11,0)</f>
        <v>91.920120668521548</v>
      </c>
      <c r="K13" s="410">
        <f>VLOOKUP($A13,'ANNEX 2_MUNICIPIS'!$A$4:$Q$313,12,0)</f>
        <v>100.33397580075069</v>
      </c>
      <c r="L13" s="410">
        <f>VLOOKUP($A13,'ANNEX 2_MUNICIPIS'!$A$4:$Q$313,13,0)</f>
        <v>85.958642078051341</v>
      </c>
      <c r="M13" s="411">
        <f>VLOOKUP($A13,'ANNEX 2_MUNICIPIS'!$A$4:$Q$313,14,0)</f>
        <v>164.33153883107798</v>
      </c>
      <c r="N13" s="410">
        <f>VLOOKUP($A13,'ANNEX 2_MUNICIPIS'!$A$4:$Q$313,15,0)</f>
        <v>287.49006079641993</v>
      </c>
      <c r="O13" s="412">
        <f>VLOOKUP($A13,'ANNEX 2_MUNICIPIS'!$A$4:$Q$313,16,0)</f>
        <v>98.045761500237873</v>
      </c>
      <c r="P13" s="413">
        <f>VLOOKUP($A13,'ANNEX 2_MUNICIPIS'!$A$4:$Q$313,17,0)</f>
        <v>97.580595958494342</v>
      </c>
      <c r="Q13" s="414">
        <f>VLOOKUP($A13,'ANNEX 2_MUNICIPIS'!$A$4:$R$313,18,0)</f>
        <v>168</v>
      </c>
      <c r="R13" s="415">
        <f>VLOOKUP($A13,'ANNEX 2_MUNICIPIS'!$A$4:$V$313,19,0)</f>
        <v>88.526551115065828</v>
      </c>
      <c r="S13" s="414">
        <f>VLOOKUP($A13,'ANNEX 2_MUNICIPIS'!$A$4:$V$313,20,0)</f>
        <v>272</v>
      </c>
      <c r="T13" s="415">
        <f>VLOOKUP($A13,'ANNEX 2_MUNICIPIS'!$A$4:$V$313,21,0)</f>
        <v>106.63464080192286</v>
      </c>
      <c r="U13" s="414">
        <f>VLOOKUP($A13,'ANNEX 2_MUNICIPIS'!$A$4:$V$313,22,0)</f>
        <v>64</v>
      </c>
    </row>
    <row r="14" spans="1:21" ht="15" customHeight="1">
      <c r="A14" s="421" t="s">
        <v>253</v>
      </c>
      <c r="B14" s="422" t="s">
        <v>254</v>
      </c>
      <c r="C14" s="423">
        <f>VLOOKUP($A14,'ANNEX 2_MUNICIPIS'!$A$4:$Q$313,4,0)</f>
        <v>19093</v>
      </c>
      <c r="D14" s="403">
        <f>VLOOKUP($A14,'ANNEX 2_MUNICIPIS'!$A$4:$Q$313,5,0)</f>
        <v>12.370000000000001</v>
      </c>
      <c r="E14" s="404">
        <f>VLOOKUP($A14,'ANNEX 2_MUNICIPIS'!$A$4:$Q$313,6,0)</f>
        <v>20711.603235933351</v>
      </c>
      <c r="F14" s="416">
        <f>VLOOKUP($A14,'ANNEX 2_MUNICIPIS'!$A$4:$Q$313,7,0)</f>
        <v>33.945661215008464</v>
      </c>
      <c r="G14" s="406">
        <f>VLOOKUP($A14,'ANNEX 2_MUNICIPIS'!$A$4:$Q$313,8,0)</f>
        <v>3.6086523856910913</v>
      </c>
      <c r="H14" s="407">
        <f>VLOOKUP($A14,'ANNEX 2_MUNICIPIS'!$A$4:$Q$313,9,0)</f>
        <v>9.85</v>
      </c>
      <c r="I14" s="408">
        <f>VLOOKUP($A14,'ANNEX 2_MUNICIPIS'!$A$4:$Q$313,10,0)</f>
        <v>84.513274336283189</v>
      </c>
      <c r="J14" s="409">
        <f>VLOOKUP($A14,'ANNEX 2_MUNICIPIS'!$A$4:$Q$313,11,0)</f>
        <v>83.820449566768218</v>
      </c>
      <c r="K14" s="410">
        <f>VLOOKUP($A14,'ANNEX 2_MUNICIPIS'!$A$4:$Q$313,12,0)</f>
        <v>81.659296207733945</v>
      </c>
      <c r="L14" s="410">
        <f>VLOOKUP($A14,'ANNEX 2_MUNICIPIS'!$A$4:$Q$313,13,0)</f>
        <v>102.48702845477069</v>
      </c>
      <c r="M14" s="411">
        <f>VLOOKUP($A14,'ANNEX 2_MUNICIPIS'!$A$4:$Q$313,14,0)</f>
        <v>80.549182718953318</v>
      </c>
      <c r="N14" s="410">
        <f>VLOOKUP($A14,'ANNEX 2_MUNICIPIS'!$A$4:$Q$313,15,0)</f>
        <v>110.32613500613881</v>
      </c>
      <c r="O14" s="412">
        <f>VLOOKUP($A14,'ANNEX 2_MUNICIPIS'!$A$4:$Q$313,16,0)</f>
        <v>101.98361032836181</v>
      </c>
      <c r="P14" s="413">
        <f>VLOOKUP($A14,'ANNEX 2_MUNICIPIS'!$A$4:$Q$313,17,0)</f>
        <v>89.945827862062941</v>
      </c>
      <c r="Q14" s="414">
        <f>VLOOKUP($A14,'ANNEX 2_MUNICIPIS'!$A$4:$R$313,18,0)</f>
        <v>283</v>
      </c>
      <c r="R14" s="415">
        <f>VLOOKUP($A14,'ANNEX 2_MUNICIPIS'!$A$4:$V$313,19,0)</f>
        <v>85.064456334393441</v>
      </c>
      <c r="S14" s="414">
        <f>VLOOKUP($A14,'ANNEX 2_MUNICIPIS'!$A$4:$V$313,20,0)</f>
        <v>289</v>
      </c>
      <c r="T14" s="415">
        <f>VLOOKUP($A14,'ANNEX 2_MUNICIPIS'!$A$4:$V$313,21,0)</f>
        <v>94.827199389732471</v>
      </c>
      <c r="U14" s="414">
        <f>VLOOKUP($A14,'ANNEX 2_MUNICIPIS'!$A$4:$V$313,22,0)</f>
        <v>215</v>
      </c>
    </row>
    <row r="15" spans="1:21" ht="15" customHeight="1">
      <c r="A15" s="400" t="s">
        <v>264</v>
      </c>
      <c r="B15" s="401" t="s">
        <v>20</v>
      </c>
      <c r="C15" s="402">
        <f>VLOOKUP($A15,'ANNEX 2_MUNICIPIS'!$A$4:$Q$313,4,0)</f>
        <v>23829</v>
      </c>
      <c r="D15" s="403">
        <f>VLOOKUP($A15,'ANNEX 2_MUNICIPIS'!$A$4:$Q$313,5,0)</f>
        <v>8.7800000000000011</v>
      </c>
      <c r="E15" s="404">
        <f>VLOOKUP($A15,'ANNEX 2_MUNICIPIS'!$A$4:$Q$313,6,0)</f>
        <v>30202.311342216446</v>
      </c>
      <c r="F15" s="416">
        <f>VLOOKUP($A15,'ANNEX 2_MUNICIPIS'!$A$4:$Q$313,7,0)</f>
        <v>36.944840270739284</v>
      </c>
      <c r="G15" s="406">
        <f>VLOOKUP($A15,'ANNEX 2_MUNICIPIS'!$A$4:$Q$313,8,0)</f>
        <v>3.210373914138235</v>
      </c>
      <c r="H15" s="407">
        <f>VLOOKUP($A15,'ANNEX 2_MUNICIPIS'!$A$4:$Q$313,9,0)</f>
        <v>6.67</v>
      </c>
      <c r="I15" s="408">
        <f>VLOOKUP($A15,'ANNEX 2_MUNICIPIS'!$A$4:$Q$313,10,0)</f>
        <v>81.497797356828201</v>
      </c>
      <c r="J15" s="409">
        <f>VLOOKUP($A15,'ANNEX 2_MUNICIPIS'!$A$4:$Q$313,11,0)</f>
        <v>118.09327575636934</v>
      </c>
      <c r="K15" s="410">
        <f>VLOOKUP($A15,'ANNEX 2_MUNICIPIS'!$A$4:$Q$313,12,0)</f>
        <v>119.07815440252246</v>
      </c>
      <c r="L15" s="410">
        <f>VLOOKUP($A15,'ANNEX 2_MUNICIPIS'!$A$4:$Q$313,13,0)</f>
        <v>94.167140021822661</v>
      </c>
      <c r="M15" s="411">
        <f>VLOOKUP($A15,'ANNEX 2_MUNICIPIS'!$A$4:$Q$313,14,0)</f>
        <v>90.542101374582259</v>
      </c>
      <c r="N15" s="410">
        <f>VLOOKUP($A15,'ANNEX 2_MUNICIPIS'!$A$4:$Q$313,15,0)</f>
        <v>162.92540177068474</v>
      </c>
      <c r="O15" s="412">
        <f>VLOOKUP($A15,'ANNEX 2_MUNICIPIS'!$A$4:$Q$313,16,0)</f>
        <v>98.344782799289788</v>
      </c>
      <c r="P15" s="413">
        <f>VLOOKUP($A15,'ANNEX 2_MUNICIPIS'!$A$4:$Q$313,17,0)</f>
        <v>97.11593693430558</v>
      </c>
      <c r="Q15" s="414">
        <f>VLOOKUP($A15,'ANNEX 2_MUNICIPIS'!$A$4:$R$313,18,0)</f>
        <v>178</v>
      </c>
      <c r="R15" s="415">
        <f>VLOOKUP($A15,'ANNEX 2_MUNICIPIS'!$A$4:$V$313,19,0)</f>
        <v>99.804956857839798</v>
      </c>
      <c r="S15" s="414">
        <f>VLOOKUP($A15,'ANNEX 2_MUNICIPIS'!$A$4:$V$313,20,0)</f>
        <v>140</v>
      </c>
      <c r="T15" s="415">
        <f>VLOOKUP($A15,'ANNEX 2_MUNICIPIS'!$A$4:$V$313,21,0)</f>
        <v>94.426917010771376</v>
      </c>
      <c r="U15" s="414">
        <f>VLOOKUP($A15,'ANNEX 2_MUNICIPIS'!$A$4:$V$313,22,0)</f>
        <v>223</v>
      </c>
    </row>
    <row r="16" spans="1:21" ht="15" customHeight="1">
      <c r="A16" s="400" t="s">
        <v>268</v>
      </c>
      <c r="B16" s="401" t="s">
        <v>54</v>
      </c>
      <c r="C16" s="402">
        <f>VLOOKUP($A16,'ANNEX 2_MUNICIPIS'!$A$4:$Q$313,4,0)</f>
        <v>128956</v>
      </c>
      <c r="D16" s="403">
        <f>VLOOKUP($A16,'ANNEX 2_MUNICIPIS'!$A$4:$Q$313,5,0)</f>
        <v>12.27</v>
      </c>
      <c r="E16" s="404">
        <f>VLOOKUP($A16,'ANNEX 2_MUNICIPIS'!$A$4:$Q$313,6,0)</f>
        <v>22618.448252917799</v>
      </c>
      <c r="F16" s="416">
        <f>VLOOKUP($A16,'ANNEX 2_MUNICIPIS'!$A$4:$Q$313,7,0)</f>
        <v>36.06383811501577</v>
      </c>
      <c r="G16" s="406">
        <f>VLOOKUP($A16,'ANNEX 2_MUNICIPIS'!$A$4:$Q$313,8,0)</f>
        <v>2.8405037377089859</v>
      </c>
      <c r="H16" s="407">
        <f>VLOOKUP($A16,'ANNEX 2_MUNICIPIS'!$A$4:$Q$313,9,0)</f>
        <v>15.32</v>
      </c>
      <c r="I16" s="408">
        <f>VLOOKUP($A16,'ANNEX 2_MUNICIPIS'!$A$4:$Q$313,10,0)</f>
        <v>81.258549931600541</v>
      </c>
      <c r="J16" s="409">
        <f>VLOOKUP($A16,'ANNEX 2_MUNICIPIS'!$A$4:$Q$313,11,0)</f>
        <v>84.503582815071141</v>
      </c>
      <c r="K16" s="410">
        <f>VLOOKUP($A16,'ANNEX 2_MUNICIPIS'!$A$4:$Q$313,12,0)</f>
        <v>89.177382581367468</v>
      </c>
      <c r="L16" s="410">
        <f>VLOOKUP($A16,'ANNEX 2_MUNICIPIS'!$A$4:$Q$313,13,0)</f>
        <v>96.467545571918592</v>
      </c>
      <c r="M16" s="411">
        <f>VLOOKUP($A16,'ANNEX 2_MUNICIPIS'!$A$4:$Q$313,14,0)</f>
        <v>102.33184928623338</v>
      </c>
      <c r="N16" s="410">
        <f>VLOOKUP($A16,'ANNEX 2_MUNICIPIS'!$A$4:$Q$313,15,0)</f>
        <v>70.934231710866001</v>
      </c>
      <c r="O16" s="412">
        <f>VLOOKUP($A16,'ANNEX 2_MUNICIPIS'!$A$4:$Q$313,16,0)</f>
        <v>98.056078848601558</v>
      </c>
      <c r="P16" s="413">
        <f>VLOOKUP($A16,'ANNEX 2_MUNICIPIS'!$A$4:$Q$313,17,0)</f>
        <v>90.767435543798712</v>
      </c>
      <c r="Q16" s="414">
        <f>VLOOKUP($A16,'ANNEX 2_MUNICIPIS'!$A$4:$R$313,18,0)</f>
        <v>280</v>
      </c>
      <c r="R16" s="415">
        <f>VLOOKUP($A16,'ANNEX 2_MUNICIPIS'!$A$4:$V$313,19,0)</f>
        <v>86.368672427692545</v>
      </c>
      <c r="S16" s="414">
        <f>VLOOKUP($A16,'ANNEX 2_MUNICIPIS'!$A$4:$V$313,20,0)</f>
        <v>284</v>
      </c>
      <c r="T16" s="415">
        <f>VLOOKUP($A16,'ANNEX 2_MUNICIPIS'!$A$4:$V$313,21,0)</f>
        <v>95.166198659904907</v>
      </c>
      <c r="U16" s="414">
        <f>VLOOKUP($A16,'ANNEX 2_MUNICIPIS'!$A$4:$V$313,22,0)</f>
        <v>207</v>
      </c>
    </row>
    <row r="17" spans="1:21" ht="15" customHeight="1">
      <c r="A17" s="400" t="s">
        <v>274</v>
      </c>
      <c r="B17" s="401" t="s">
        <v>275</v>
      </c>
      <c r="C17" s="402">
        <f>VLOOKUP($A17,'ANNEX 2_MUNICIPIS'!$A$4:$Q$313,4,0)</f>
        <v>12277</v>
      </c>
      <c r="D17" s="403">
        <f>VLOOKUP($A17,'ANNEX 2_MUNICIPIS'!$A$4:$Q$313,5,0)</f>
        <v>8.76</v>
      </c>
      <c r="E17" s="404">
        <f>VLOOKUP($A17,'ANNEX 2_MUNICIPIS'!$A$4:$Q$313,6,0)</f>
        <v>28131.104307641526</v>
      </c>
      <c r="F17" s="416">
        <f>VLOOKUP($A17,'ANNEX 2_MUNICIPIS'!$A$4:$Q$313,7,0)</f>
        <v>40.027267356680071</v>
      </c>
      <c r="G17" s="406">
        <f>VLOOKUP($A17,'ANNEX 2_MUNICIPIS'!$A$4:$Q$313,8,0)</f>
        <v>2.2725421519915288</v>
      </c>
      <c r="H17" s="407">
        <f>VLOOKUP($A17,'ANNEX 2_MUNICIPIS'!$A$4:$Q$313,9,0)</f>
        <v>6.39</v>
      </c>
      <c r="I17" s="408">
        <f>VLOOKUP($A17,'ANNEX 2_MUNICIPIS'!$A$4:$Q$313,10,0)</f>
        <v>85.245901639344254</v>
      </c>
      <c r="J17" s="409">
        <f>VLOOKUP($A17,'ANNEX 2_MUNICIPIS'!$A$4:$Q$313,11,0)</f>
        <v>118.36289510741129</v>
      </c>
      <c r="K17" s="410">
        <f>VLOOKUP($A17,'ANNEX 2_MUNICIPIS'!$A$4:$Q$313,12,0)</f>
        <v>110.91204061513299</v>
      </c>
      <c r="L17" s="410">
        <f>VLOOKUP($A17,'ANNEX 2_MUNICIPIS'!$A$4:$Q$313,13,0)</f>
        <v>86.915499773130946</v>
      </c>
      <c r="M17" s="411">
        <f>VLOOKUP($A17,'ANNEX 2_MUNICIPIS'!$A$4:$Q$313,14,0)</f>
        <v>127.906978592009</v>
      </c>
      <c r="N17" s="410">
        <f>VLOOKUP($A17,'ANNEX 2_MUNICIPIS'!$A$4:$Q$313,15,0)</f>
        <v>170.06454300633291</v>
      </c>
      <c r="O17" s="412">
        <f>VLOOKUP($A17,'ANNEX 2_MUNICIPIS'!$A$4:$Q$313,16,0)</f>
        <v>102.86768419697087</v>
      </c>
      <c r="P17" s="413">
        <f>VLOOKUP($A17,'ANNEX 2_MUNICIPIS'!$A$4:$Q$313,17,0)</f>
        <v>99.143364167791106</v>
      </c>
      <c r="Q17" s="414">
        <f>VLOOKUP($A17,'ANNEX 2_MUNICIPIS'!$A$4:$R$313,18,0)</f>
        <v>143</v>
      </c>
      <c r="R17" s="415">
        <f>VLOOKUP($A17,'ANNEX 2_MUNICIPIS'!$A$4:$V$313,19,0)</f>
        <v>95.100073783798564</v>
      </c>
      <c r="S17" s="414">
        <f>VLOOKUP($A17,'ANNEX 2_MUNICIPIS'!$A$4:$V$313,20,0)</f>
        <v>198</v>
      </c>
      <c r="T17" s="415">
        <f>VLOOKUP($A17,'ANNEX 2_MUNICIPIS'!$A$4:$V$313,21,0)</f>
        <v>103.18665455178363</v>
      </c>
      <c r="U17" s="414">
        <f>VLOOKUP($A17,'ANNEX 2_MUNICIPIS'!$A$4:$V$313,22,0)</f>
        <v>97</v>
      </c>
    </row>
    <row r="18" spans="1:21" ht="15" customHeight="1">
      <c r="A18" s="400" t="s">
        <v>325</v>
      </c>
      <c r="B18" s="401" t="s">
        <v>326</v>
      </c>
      <c r="C18" s="402">
        <f>VLOOKUP($A18,'ANNEX 2_MUNICIPIS'!$A$4:$Q$313,4,0)</f>
        <v>793</v>
      </c>
      <c r="D18" s="403">
        <f>VLOOKUP($A18,'ANNEX 2_MUNICIPIS'!$A$4:$Q$313,5,0)</f>
        <v>6.8000000000000007</v>
      </c>
      <c r="E18" s="404">
        <f>VLOOKUP($A18,'ANNEX 2_MUNICIPIS'!$A$4:$Q$313,6,0)</f>
        <v>26197.101265822785</v>
      </c>
      <c r="F18" s="405">
        <f>VLOOKUP($A18,'ANNEX 2_MUNICIPIS'!$A$4:$Q$313,7,0)</f>
        <v>34.813011972046382</v>
      </c>
      <c r="G18" s="406">
        <f>VLOOKUP($A18,'ANNEX 2_MUNICIPIS'!$A$4:$Q$313,8,0)</f>
        <v>2.1437578814627996</v>
      </c>
      <c r="H18" s="407">
        <f>VLOOKUP($A18,'ANNEX 2_MUNICIPIS'!$A$4:$Q$313,9,0)</f>
        <v>1.41</v>
      </c>
      <c r="I18" s="408">
        <f>VLOOKUP($A18,'ANNEX 2_MUNICIPIS'!$A$4:$Q$313,10,0)</f>
        <v>80</v>
      </c>
      <c r="J18" s="409">
        <f>VLOOKUP($A18,'ANNEX 2_MUNICIPIS'!$A$4:$Q$313,11,0)</f>
        <v>152.47925899131218</v>
      </c>
      <c r="K18" s="410">
        <f>VLOOKUP($A18,'ANNEX 2_MUNICIPIS'!$A$4:$Q$313,12,0)</f>
        <v>103.28687874526203</v>
      </c>
      <c r="L18" s="410">
        <f>VLOOKUP($A18,'ANNEX 2_MUNICIPIS'!$A$4:$Q$313,13,0)</f>
        <v>99.933609584028076</v>
      </c>
      <c r="M18" s="411">
        <f>VLOOKUP($A18,'ANNEX 2_MUNICIPIS'!$A$4:$Q$313,14,0)</f>
        <v>135.59087194393251</v>
      </c>
      <c r="N18" s="410">
        <f>VLOOKUP($A18,'ANNEX 2_MUNICIPIS'!$A$4:$Q$313,15,0)</f>
        <v>770.71803532657259</v>
      </c>
      <c r="O18" s="412">
        <f>VLOOKUP($A18,'ANNEX 2_MUNICIPIS'!$A$4:$Q$313,16,0)</f>
        <v>96.537365169464991</v>
      </c>
      <c r="P18" s="413">
        <f>VLOOKUP($A18,'ANNEX 2_MUNICIPIS'!$A$4:$Q$313,17,0)</f>
        <v>102.29160281952787</v>
      </c>
      <c r="Q18" s="414">
        <f>VLOOKUP($A18,'ANNEX 2_MUNICIPIS'!$A$4:$R$313,18,0)</f>
        <v>99</v>
      </c>
      <c r="R18" s="415">
        <f>VLOOKUP($A18,'ANNEX 2_MUNICIPIS'!$A$4:$V$313,19,0)</f>
        <v>98.786516890864888</v>
      </c>
      <c r="S18" s="414">
        <f>VLOOKUP($A18,'ANNEX 2_MUNICIPIS'!$A$4:$V$313,20,0)</f>
        <v>148</v>
      </c>
      <c r="T18" s="415">
        <f>VLOOKUP($A18,'ANNEX 2_MUNICIPIS'!$A$4:$V$313,21,0)</f>
        <v>105.79668874819083</v>
      </c>
      <c r="U18" s="414">
        <f>VLOOKUP($A18,'ANNEX 2_MUNICIPIS'!$A$4:$V$313,22,0)</f>
        <v>71</v>
      </c>
    </row>
    <row r="19" spans="1:21" ht="15" customHeight="1">
      <c r="A19" s="400" t="s">
        <v>329</v>
      </c>
      <c r="B19" s="401" t="s">
        <v>330</v>
      </c>
      <c r="C19" s="402">
        <f>VLOOKUP($A19,'ANNEX 2_MUNICIPIS'!$A$4:$Q$313,4,0)</f>
        <v>9661</v>
      </c>
      <c r="D19" s="403">
        <f>VLOOKUP($A19,'ANNEX 2_MUNICIPIS'!$A$4:$Q$313,5,0)</f>
        <v>11.75</v>
      </c>
      <c r="E19" s="404">
        <f>VLOOKUP($A19,'ANNEX 2_MUNICIPIS'!$A$4:$Q$313,6,0)</f>
        <v>21846.735840608912</v>
      </c>
      <c r="F19" s="416">
        <f>VLOOKUP($A19,'ANNEX 2_MUNICIPIS'!$A$4:$Q$313,7,0)</f>
        <v>32.505459796349797</v>
      </c>
      <c r="G19" s="406">
        <f>VLOOKUP($A19,'ANNEX 2_MUNICIPIS'!$A$4:$Q$313,8,0)</f>
        <v>2.0598281751371492</v>
      </c>
      <c r="H19" s="407">
        <f>VLOOKUP($A19,'ANNEX 2_MUNICIPIS'!$A$4:$Q$313,9,0)</f>
        <v>4.33</v>
      </c>
      <c r="I19" s="408">
        <f>VLOOKUP($A19,'ANNEX 2_MUNICIPIS'!$A$4:$Q$313,10,0)</f>
        <v>78.94736842105263</v>
      </c>
      <c r="J19" s="409">
        <f>VLOOKUP($A19,'ANNEX 2_MUNICIPIS'!$A$4:$Q$313,11,0)</f>
        <v>88.243315841780671</v>
      </c>
      <c r="K19" s="410">
        <f>VLOOKUP($A19,'ANNEX 2_MUNICIPIS'!$A$4:$Q$313,12,0)</f>
        <v>86.134764791423279</v>
      </c>
      <c r="L19" s="410">
        <f>VLOOKUP($A19,'ANNEX 2_MUNICIPIS'!$A$4:$Q$313,13,0)</f>
        <v>107.02786450814186</v>
      </c>
      <c r="M19" s="411">
        <f>VLOOKUP($A19,'ANNEX 2_MUNICIPIS'!$A$4:$Q$313,14,0)</f>
        <v>141.11565415637867</v>
      </c>
      <c r="N19" s="410">
        <f>VLOOKUP($A19,'ANNEX 2_MUNICIPIS'!$A$4:$Q$313,15,0)</f>
        <v>250.97284753128574</v>
      </c>
      <c r="O19" s="412">
        <f>VLOOKUP($A19,'ANNEX 2_MUNICIPIS'!$A$4:$Q$313,16,0)</f>
        <v>95.267136680393079</v>
      </c>
      <c r="P19" s="413">
        <f>VLOOKUP($A19,'ANNEX 2_MUNICIPIS'!$A$4:$Q$313,17,0)</f>
        <v>94.564259876012514</v>
      </c>
      <c r="Q19" s="414">
        <f>VLOOKUP($A19,'ANNEX 2_MUNICIPIS'!$A$4:$R$313,18,0)</f>
        <v>230</v>
      </c>
      <c r="R19" s="415">
        <f>VLOOKUP($A19,'ANNEX 2_MUNICIPIS'!$A$4:$V$313,19,0)</f>
        <v>88.216993393868904</v>
      </c>
      <c r="S19" s="414">
        <f>VLOOKUP($A19,'ANNEX 2_MUNICIPIS'!$A$4:$V$313,20,0)</f>
        <v>274</v>
      </c>
      <c r="T19" s="415">
        <f>VLOOKUP($A19,'ANNEX 2_MUNICIPIS'!$A$4:$V$313,21,0)</f>
        <v>100.91152635815611</v>
      </c>
      <c r="U19" s="414">
        <f>VLOOKUP($A19,'ANNEX 2_MUNICIPIS'!$A$4:$V$313,22,0)</f>
        <v>128</v>
      </c>
    </row>
    <row r="20" spans="1:21" ht="15" customHeight="1">
      <c r="A20" s="400" t="s">
        <v>342</v>
      </c>
      <c r="B20" s="401" t="s">
        <v>343</v>
      </c>
      <c r="C20" s="402">
        <f>VLOOKUP($A20,'ANNEX 2_MUNICIPIS'!$A$4:$Q$313,4,0)</f>
        <v>28083</v>
      </c>
      <c r="D20" s="403">
        <f>VLOOKUP($A20,'ANNEX 2_MUNICIPIS'!$A$4:$Q$313,5,0)</f>
        <v>15.83</v>
      </c>
      <c r="E20" s="404">
        <f>VLOOKUP($A20,'ANNEX 2_MUNICIPIS'!$A$4:$Q$313,6,0)</f>
        <v>19605.841259038705</v>
      </c>
      <c r="F20" s="416">
        <f>VLOOKUP($A20,'ANNEX 2_MUNICIPIS'!$A$4:$Q$313,7,0)</f>
        <v>36.912930793256137</v>
      </c>
      <c r="G20" s="406">
        <f>VLOOKUP($A20,'ANNEX 2_MUNICIPIS'!$A$4:$Q$313,8,0)</f>
        <v>2.9840116796638538</v>
      </c>
      <c r="H20" s="407">
        <f>VLOOKUP($A20,'ANNEX 2_MUNICIPIS'!$A$4:$Q$313,9,0)</f>
        <v>12.01</v>
      </c>
      <c r="I20" s="408">
        <f>VLOOKUP($A20,'ANNEX 2_MUNICIPIS'!$A$4:$Q$313,10,0)</f>
        <v>83.445945945945937</v>
      </c>
      <c r="J20" s="409">
        <f>VLOOKUP($A20,'ANNEX 2_MUNICIPIS'!$A$4:$Q$313,11,0)</f>
        <v>65.499618518062093</v>
      </c>
      <c r="K20" s="410">
        <f>VLOOKUP($A20,'ANNEX 2_MUNICIPIS'!$A$4:$Q$313,12,0)</f>
        <v>77.299626713397942</v>
      </c>
      <c r="L20" s="410">
        <f>VLOOKUP($A20,'ANNEX 2_MUNICIPIS'!$A$4:$Q$313,13,0)</f>
        <v>94.248543046984977</v>
      </c>
      <c r="M20" s="411">
        <f>VLOOKUP($A20,'ANNEX 2_MUNICIPIS'!$A$4:$Q$313,14,0)</f>
        <v>97.41047676360391</v>
      </c>
      <c r="N20" s="410">
        <f>VLOOKUP($A20,'ANNEX 2_MUNICIPIS'!$A$4:$Q$313,15,0)</f>
        <v>90.483965846000601</v>
      </c>
      <c r="O20" s="412">
        <f>VLOOKUP($A20,'ANNEX 2_MUNICIPIS'!$A$4:$Q$313,16,0)</f>
        <v>100.69564694619024</v>
      </c>
      <c r="P20" s="413">
        <f>VLOOKUP($A20,'ANNEX 2_MUNICIPIS'!$A$4:$Q$313,17,0)</f>
        <v>88.038371393609566</v>
      </c>
      <c r="Q20" s="414">
        <f>VLOOKUP($A20,'ANNEX 2_MUNICIPIS'!$A$4:$R$313,18,0)</f>
        <v>292</v>
      </c>
      <c r="R20" s="415">
        <f>VLOOKUP($A20,'ANNEX 2_MUNICIPIS'!$A$4:$V$313,19,0)</f>
        <v>79.723652138343923</v>
      </c>
      <c r="S20" s="414">
        <f>VLOOKUP($A20,'ANNEX 2_MUNICIPIS'!$A$4:$V$313,20,0)</f>
        <v>305</v>
      </c>
      <c r="T20" s="415">
        <f>VLOOKUP($A20,'ANNEX 2_MUNICIPIS'!$A$4:$V$313,21,0)</f>
        <v>96.353090648875252</v>
      </c>
      <c r="U20" s="414">
        <f>VLOOKUP($A20,'ANNEX 2_MUNICIPIS'!$A$4:$V$313,22,0)</f>
        <v>193</v>
      </c>
    </row>
    <row r="21" spans="1:21" ht="15" customHeight="1">
      <c r="A21" s="400" t="s">
        <v>453</v>
      </c>
      <c r="B21" s="401" t="s">
        <v>454</v>
      </c>
      <c r="C21" s="402">
        <f>VLOOKUP($A21,'ANNEX 2_MUNICIPIS'!$A$4:$Q$313,4,0)</f>
        <v>10400</v>
      </c>
      <c r="D21" s="403">
        <f>VLOOKUP($A21,'ANNEX 2_MUNICIPIS'!$A$4:$Q$313,5,0)</f>
        <v>8.9599999999999991</v>
      </c>
      <c r="E21" s="404">
        <f>VLOOKUP($A21,'ANNEX 2_MUNICIPIS'!$A$4:$Q$313,6,0)</f>
        <v>33060.067648769138</v>
      </c>
      <c r="F21" s="416">
        <f>VLOOKUP($A21,'ANNEX 2_MUNICIPIS'!$A$4:$Q$313,7,0)</f>
        <v>40.432439401494946</v>
      </c>
      <c r="G21" s="406">
        <f>VLOOKUP($A21,'ANNEX 2_MUNICIPIS'!$A$4:$Q$313,8,0)</f>
        <v>2.6538461538461537</v>
      </c>
      <c r="H21" s="407">
        <f>VLOOKUP($A21,'ANNEX 2_MUNICIPIS'!$A$4:$Q$313,9,0)</f>
        <v>6.23</v>
      </c>
      <c r="I21" s="408">
        <f>VLOOKUP($A21,'ANNEX 2_MUNICIPIS'!$A$4:$Q$313,10,0)</f>
        <v>86.619718309859152</v>
      </c>
      <c r="J21" s="409">
        <f>VLOOKUP($A21,'ANNEX 2_MUNICIPIS'!$A$4:$Q$313,11,0)</f>
        <v>115.72086619876373</v>
      </c>
      <c r="K21" s="410">
        <f>VLOOKUP($A21,'ANNEX 2_MUNICIPIS'!$A$4:$Q$313,12,0)</f>
        <v>130.34538302157193</v>
      </c>
      <c r="L21" s="410">
        <f>VLOOKUP($A21,'ANNEX 2_MUNICIPIS'!$A$4:$Q$313,13,0)</f>
        <v>86.044522624819578</v>
      </c>
      <c r="M21" s="411">
        <f>VLOOKUP($A21,'ANNEX 2_MUNICIPIS'!$A$4:$Q$313,14,0)</f>
        <v>109.52933347811133</v>
      </c>
      <c r="N21" s="410">
        <f>VLOOKUP($A21,'ANNEX 2_MUNICIPIS'!$A$4:$Q$313,15,0)</f>
        <v>174.43217171917613</v>
      </c>
      <c r="O21" s="412">
        <f>VLOOKUP($A21,'ANNEX 2_MUNICIPIS'!$A$4:$Q$313,16,0)</f>
        <v>104.5254922169383</v>
      </c>
      <c r="P21" s="413">
        <f>VLOOKUP($A21,'ANNEX 2_MUNICIPIS'!$A$4:$Q$313,17,0)</f>
        <v>101.59349166659405</v>
      </c>
      <c r="Q21" s="414">
        <f>VLOOKUP($A21,'ANNEX 2_MUNICIPIS'!$A$4:$R$313,18,0)</f>
        <v>109</v>
      </c>
      <c r="R21" s="415">
        <f>VLOOKUP($A21,'ANNEX 2_MUNICIPIS'!$A$4:$V$313,19,0)</f>
        <v>101.65693300209307</v>
      </c>
      <c r="S21" s="414">
        <f>VLOOKUP($A21,'ANNEX 2_MUNICIPIS'!$A$4:$V$313,20,0)</f>
        <v>117</v>
      </c>
      <c r="T21" s="415">
        <f>VLOOKUP($A21,'ANNEX 2_MUNICIPIS'!$A$4:$V$313,21,0)</f>
        <v>101.53005033109503</v>
      </c>
      <c r="U21" s="414">
        <f>VLOOKUP($A21,'ANNEX 2_MUNICIPIS'!$A$4:$V$313,22,0)</f>
        <v>120</v>
      </c>
    </row>
    <row r="22" spans="1:21" ht="15" customHeight="1">
      <c r="A22" s="400" t="s">
        <v>355</v>
      </c>
      <c r="B22" s="401" t="s">
        <v>47</v>
      </c>
      <c r="C22" s="402">
        <f>VLOOKUP($A22,'ANNEX 2_MUNICIPIS'!$A$4:$Q$313,4,0)</f>
        <v>28518</v>
      </c>
      <c r="D22" s="403">
        <f>VLOOKUP($A22,'ANNEX 2_MUNICIPIS'!$A$4:$Q$313,5,0)</f>
        <v>10.16</v>
      </c>
      <c r="E22" s="404">
        <f>VLOOKUP($A22,'ANNEX 2_MUNICIPIS'!$A$4:$Q$313,6,0)</f>
        <v>26394.471659020277</v>
      </c>
      <c r="F22" s="416">
        <f>VLOOKUP($A22,'ANNEX 2_MUNICIPIS'!$A$4:$Q$313,7,0)</f>
        <v>36.620568193593286</v>
      </c>
      <c r="G22" s="406">
        <f>VLOOKUP($A22,'ANNEX 2_MUNICIPIS'!$A$4:$Q$313,8,0)</f>
        <v>3.3908408724314469</v>
      </c>
      <c r="H22" s="407">
        <f>VLOOKUP($A22,'ANNEX 2_MUNICIPIS'!$A$4:$Q$313,9,0)</f>
        <v>10.35</v>
      </c>
      <c r="I22" s="408">
        <f>VLOOKUP($A22,'ANNEX 2_MUNICIPIS'!$A$4:$Q$313,10,0)</f>
        <v>87.220447284345028</v>
      </c>
      <c r="J22" s="409">
        <f>VLOOKUP($A22,'ANNEX 2_MUNICIPIS'!$A$4:$Q$313,11,0)</f>
        <v>102.05304735639005</v>
      </c>
      <c r="K22" s="410">
        <f>VLOOKUP($A22,'ANNEX 2_MUNICIPIS'!$A$4:$Q$313,12,0)</f>
        <v>104.06504773667979</v>
      </c>
      <c r="L22" s="410">
        <f>VLOOKUP($A22,'ANNEX 2_MUNICIPIS'!$A$4:$Q$313,13,0)</f>
        <v>95.000982193040429</v>
      </c>
      <c r="M22" s="411">
        <f>VLOOKUP($A22,'ANNEX 2_MUNICIPIS'!$A$4:$Q$313,14,0)</f>
        <v>85.723279658295169</v>
      </c>
      <c r="N22" s="410">
        <f>VLOOKUP($A22,'ANNEX 2_MUNICIPIS'!$A$4:$Q$313,15,0)</f>
        <v>104.99637002999684</v>
      </c>
      <c r="O22" s="412">
        <f>VLOOKUP($A22,'ANNEX 2_MUNICIPIS'!$A$4:$Q$313,16,0)</f>
        <v>105.25040212166108</v>
      </c>
      <c r="P22" s="413">
        <f>VLOOKUP($A22,'ANNEX 2_MUNICIPIS'!$A$4:$Q$313,17,0)</f>
        <v>95.396185167570891</v>
      </c>
      <c r="Q22" s="414">
        <f>VLOOKUP($A22,'ANNEX 2_MUNICIPIS'!$A$4:$R$313,18,0)</f>
        <v>208</v>
      </c>
      <c r="R22" s="415">
        <f>VLOOKUP($A22,'ANNEX 2_MUNICIPIS'!$A$4:$V$313,19,0)</f>
        <v>93.058318007931518</v>
      </c>
      <c r="S22" s="414">
        <f>VLOOKUP($A22,'ANNEX 2_MUNICIPIS'!$A$4:$V$313,20,0)</f>
        <v>219</v>
      </c>
      <c r="T22" s="415">
        <f>VLOOKUP($A22,'ANNEX 2_MUNICIPIS'!$A$4:$V$313,21,0)</f>
        <v>97.73405232721025</v>
      </c>
      <c r="U22" s="414">
        <f>VLOOKUP($A22,'ANNEX 2_MUNICIPIS'!$A$4:$V$313,22,0)</f>
        <v>169</v>
      </c>
    </row>
    <row r="23" spans="1:21" ht="15" customHeight="1">
      <c r="A23" s="421" t="s">
        <v>392</v>
      </c>
      <c r="B23" s="422" t="s">
        <v>393</v>
      </c>
      <c r="C23" s="423">
        <f>VLOOKUP($A23,'ANNEX 2_MUNICIPIS'!$A$4:$Q$313,4,0)</f>
        <v>11593</v>
      </c>
      <c r="D23" s="403">
        <f>VLOOKUP($A23,'ANNEX 2_MUNICIPIS'!$A$4:$Q$313,5,0)</f>
        <v>8.18</v>
      </c>
      <c r="E23" s="404">
        <f>VLOOKUP($A23,'ANNEX 2_MUNICIPIS'!$A$4:$Q$313,6,0)</f>
        <v>34915.710117823081</v>
      </c>
      <c r="F23" s="416">
        <f>VLOOKUP($A23,'ANNEX 2_MUNICIPIS'!$A$4:$Q$313,7,0)</f>
        <v>34.718831797376801</v>
      </c>
      <c r="G23" s="406">
        <f>VLOOKUP($A23,'ANNEX 2_MUNICIPIS'!$A$4:$Q$313,8,0)</f>
        <v>2.7430345898386959</v>
      </c>
      <c r="H23" s="407">
        <f>VLOOKUP($A23,'ANNEX 2_MUNICIPIS'!$A$4:$Q$313,9,0)</f>
        <v>7.14</v>
      </c>
      <c r="I23" s="408">
        <f>VLOOKUP($A23,'ANNEX 2_MUNICIPIS'!$A$4:$Q$313,10,0)</f>
        <v>80.128205128205138</v>
      </c>
      <c r="J23" s="409">
        <f>VLOOKUP($A23,'ANNEX 2_MUNICIPIS'!$A$4:$Q$313,11,0)</f>
        <v>126.75537422260672</v>
      </c>
      <c r="K23" s="410">
        <f>VLOOKUP($A23,'ANNEX 2_MUNICIPIS'!$A$4:$Q$313,12,0)</f>
        <v>137.66159395464112</v>
      </c>
      <c r="L23" s="410">
        <f>VLOOKUP($A23,'ANNEX 2_MUNICIPIS'!$A$4:$Q$313,13,0)</f>
        <v>100.204694880357</v>
      </c>
      <c r="M23" s="411">
        <f>VLOOKUP($A23,'ANNEX 2_MUNICIPIS'!$A$4:$Q$313,14,0)</f>
        <v>105.96804045453601</v>
      </c>
      <c r="N23" s="410">
        <f>VLOOKUP($A23,'ANNEX 2_MUNICIPIS'!$A$4:$Q$313,15,0)</f>
        <v>152.20062042163408</v>
      </c>
      <c r="O23" s="412">
        <f>VLOOKUP($A23,'ANNEX 2_MUNICIPIS'!$A$4:$Q$313,16,0)</f>
        <v>96.692072485441699</v>
      </c>
      <c r="P23" s="413">
        <f>VLOOKUP($A23,'ANNEX 2_MUNICIPIS'!$A$4:$Q$313,17,0)</f>
        <v>102.20188083563183</v>
      </c>
      <c r="Q23" s="414">
        <f>VLOOKUP($A23,'ANNEX 2_MUNICIPIS'!$A$4:$R$313,18,0)</f>
        <v>102</v>
      </c>
      <c r="R23" s="415">
        <f>VLOOKUP($A23,'ANNEX 2_MUNICIPIS'!$A$4:$V$313,19,0)</f>
        <v>108.82604001621819</v>
      </c>
      <c r="S23" s="414">
        <f>VLOOKUP($A23,'ANNEX 2_MUNICIPIS'!$A$4:$V$313,20,0)</f>
        <v>53</v>
      </c>
      <c r="T23" s="415">
        <f>VLOOKUP($A23,'ANNEX 2_MUNICIPIS'!$A$4:$V$313,21,0)</f>
        <v>95.577721655045465</v>
      </c>
      <c r="U23" s="414">
        <f>VLOOKUP($A23,'ANNEX 2_MUNICIPIS'!$A$4:$V$313,22,0)</f>
        <v>203</v>
      </c>
    </row>
    <row r="24" spans="1:21" ht="15" customHeight="1">
      <c r="A24" s="400" t="s">
        <v>403</v>
      </c>
      <c r="B24" s="401" t="s">
        <v>404</v>
      </c>
      <c r="C24" s="402">
        <f>VLOOKUP($A24,'ANNEX 2_MUNICIPIS'!$A$4:$Q$313,4,0)</f>
        <v>3619</v>
      </c>
      <c r="D24" s="403">
        <f>VLOOKUP($A24,'ANNEX 2_MUNICIPIS'!$A$4:$Q$313,5,0)</f>
        <v>12.379999999999999</v>
      </c>
      <c r="E24" s="404">
        <f>VLOOKUP($A24,'ANNEX 2_MUNICIPIS'!$A$4:$Q$313,6,0)</f>
        <v>26106.712226066898</v>
      </c>
      <c r="F24" s="416">
        <f>VLOOKUP($A24,'ANNEX 2_MUNICIPIS'!$A$4:$Q$313,7,0)</f>
        <v>28.935087400463701</v>
      </c>
      <c r="G24" s="406">
        <f>VLOOKUP($A24,'ANNEX 2_MUNICIPIS'!$A$4:$Q$313,8,0)</f>
        <v>1.9894998618402875</v>
      </c>
      <c r="H24" s="407">
        <f>VLOOKUP($A24,'ANNEX 2_MUNICIPIS'!$A$4:$Q$313,9,0)</f>
        <v>5.35</v>
      </c>
      <c r="I24" s="408">
        <f>VLOOKUP($A24,'ANNEX 2_MUNICIPIS'!$A$4:$Q$313,10,0)</f>
        <v>79.166666666666657</v>
      </c>
      <c r="J24" s="409">
        <f>VLOOKUP($A24,'ANNEX 2_MUNICIPIS'!$A$4:$Q$313,11,0)</f>
        <v>83.752743226245798</v>
      </c>
      <c r="K24" s="410">
        <f>VLOOKUP($A24,'ANNEX 2_MUNICIPIS'!$A$4:$Q$313,12,0)</f>
        <v>102.93050337019918</v>
      </c>
      <c r="L24" s="410">
        <f>VLOOKUP($A24,'ANNEX 2_MUNICIPIS'!$A$4:$Q$313,13,0)</f>
        <v>120.23429888802845</v>
      </c>
      <c r="M24" s="411">
        <f>VLOOKUP($A24,'ANNEX 2_MUNICIPIS'!$A$4:$Q$313,14,0)</f>
        <v>146.10405658201205</v>
      </c>
      <c r="N24" s="410">
        <f>VLOOKUP($A24,'ANNEX 2_MUNICIPIS'!$A$4:$Q$313,15,0)</f>
        <v>203.12381865616211</v>
      </c>
      <c r="O24" s="412">
        <f>VLOOKUP($A24,'ANNEX 2_MUNICIPIS'!$A$4:$Q$313,16,0)</f>
        <v>95.531767615616388</v>
      </c>
      <c r="P24" s="413">
        <f>VLOOKUP($A24,'ANNEX 2_MUNICIPIS'!$A$4:$Q$313,17,0)</f>
        <v>99.248605015727136</v>
      </c>
      <c r="Q24" s="414">
        <f>VLOOKUP($A24,'ANNEX 2_MUNICIPIS'!$A$4:$R$313,18,0)</f>
        <v>139</v>
      </c>
      <c r="R24" s="415">
        <f>VLOOKUP($A24,'ANNEX 2_MUNICIPIS'!$A$4:$V$313,19,0)</f>
        <v>97.099931438148289</v>
      </c>
      <c r="S24" s="414">
        <f>VLOOKUP($A24,'ANNEX 2_MUNICIPIS'!$A$4:$V$313,20,0)</f>
        <v>166</v>
      </c>
      <c r="T24" s="415">
        <f>VLOOKUP($A24,'ANNEX 2_MUNICIPIS'!$A$4:$V$313,21,0)</f>
        <v>101.397278593306</v>
      </c>
      <c r="U24" s="414">
        <f>VLOOKUP($A24,'ANNEX 2_MUNICIPIS'!$A$4:$V$313,22,0)</f>
        <v>123</v>
      </c>
    </row>
    <row r="25" spans="1:21" ht="15" customHeight="1">
      <c r="A25" s="400" t="s">
        <v>386</v>
      </c>
      <c r="B25" s="401" t="s">
        <v>387</v>
      </c>
      <c r="C25" s="402">
        <f>VLOOKUP($A25,'ANNEX 2_MUNICIPIS'!$A$4:$Q$313,4,0)</f>
        <v>1433</v>
      </c>
      <c r="D25" s="403">
        <f>VLOOKUP($A25,'ANNEX 2_MUNICIPIS'!$A$4:$Q$313,5,0)</f>
        <v>13.059999999999999</v>
      </c>
      <c r="E25" s="404">
        <f>VLOOKUP($A25,'ANNEX 2_MUNICIPIS'!$A$4:$Q$313,6,0)</f>
        <v>26429.857580398162</v>
      </c>
      <c r="F25" s="416">
        <f>VLOOKUP($A25,'ANNEX 2_MUNICIPIS'!$A$4:$Q$313,7,0)</f>
        <v>25.343212613327648</v>
      </c>
      <c r="G25" s="406">
        <f>VLOOKUP($A25,'ANNEX 2_MUNICIPIS'!$A$4:$Q$313,8,0)</f>
        <v>2.0935101186322398</v>
      </c>
      <c r="H25" s="407">
        <f>VLOOKUP($A25,'ANNEX 2_MUNICIPIS'!$A$4:$Q$313,9,0)</f>
        <v>6.47</v>
      </c>
      <c r="I25" s="408">
        <f>VLOOKUP($A25,'ANNEX 2_MUNICIPIS'!$A$4:$Q$313,10,0)</f>
        <v>88.888888888888886</v>
      </c>
      <c r="J25" s="409">
        <f>VLOOKUP($A25,'ANNEX 2_MUNICIPIS'!$A$4:$Q$313,11,0)</f>
        <v>79.391957208340202</v>
      </c>
      <c r="K25" s="410">
        <f>VLOOKUP($A25,'ANNEX 2_MUNICIPIS'!$A$4:$Q$313,12,0)</f>
        <v>104.20456322480806</v>
      </c>
      <c r="L25" s="410">
        <f>VLOOKUP($A25,'ANNEX 2_MUNICIPIS'!$A$4:$Q$313,13,0)</f>
        <v>137.27501717872286</v>
      </c>
      <c r="M25" s="411">
        <f>VLOOKUP($A25,'ANNEX 2_MUNICIPIS'!$A$4:$Q$313,14,0)</f>
        <v>138.84528085019505</v>
      </c>
      <c r="N25" s="410">
        <f>VLOOKUP($A25,'ANNEX 2_MUNICIPIS'!$A$4:$Q$313,15,0)</f>
        <v>167.96173567395167</v>
      </c>
      <c r="O25" s="412">
        <f>VLOOKUP($A25,'ANNEX 2_MUNICIPIS'!$A$4:$Q$313,16,0)</f>
        <v>107.26373907718332</v>
      </c>
      <c r="P25" s="413">
        <f>VLOOKUP($A25,'ANNEX 2_MUNICIPIS'!$A$4:$Q$313,17,0)</f>
        <v>104.53950877088708</v>
      </c>
      <c r="Q25" s="414">
        <f>VLOOKUP($A25,'ANNEX 2_MUNICIPIS'!$A$4:$R$313,18,0)</f>
        <v>75</v>
      </c>
      <c r="R25" s="415">
        <f>VLOOKUP($A25,'ANNEX 2_MUNICIPIS'!$A$4:$V$313,19,0)</f>
        <v>101.32767204148801</v>
      </c>
      <c r="S25" s="414">
        <f>VLOOKUP($A25,'ANNEX 2_MUNICIPIS'!$A$4:$V$313,20,0)</f>
        <v>125</v>
      </c>
      <c r="T25" s="415">
        <f>VLOOKUP($A25,'ANNEX 2_MUNICIPIS'!$A$4:$V$313,21,0)</f>
        <v>107.75134550028616</v>
      </c>
      <c r="U25" s="414">
        <f>VLOOKUP($A25,'ANNEX 2_MUNICIPIS'!$A$4:$V$313,22,0)</f>
        <v>54</v>
      </c>
    </row>
    <row r="26" spans="1:21" ht="15" customHeight="1">
      <c r="A26" s="400" t="s">
        <v>462</v>
      </c>
      <c r="B26" s="401" t="s">
        <v>463</v>
      </c>
      <c r="C26" s="402">
        <f>VLOOKUP($A26,'ANNEX 2_MUNICIPIS'!$A$4:$Q$313,4,0)</f>
        <v>5680</v>
      </c>
      <c r="D26" s="403">
        <f>VLOOKUP($A26,'ANNEX 2_MUNICIPIS'!$A$4:$Q$313,5,0)</f>
        <v>10.39</v>
      </c>
      <c r="E26" s="404">
        <f>VLOOKUP($A26,'ANNEX 2_MUNICIPIS'!$A$4:$Q$313,6,0)</f>
        <v>29177.974576271186</v>
      </c>
      <c r="F26" s="416">
        <f>VLOOKUP($A26,'ANNEX 2_MUNICIPIS'!$A$4:$Q$313,7,0)</f>
        <v>35.053966157237056</v>
      </c>
      <c r="G26" s="406">
        <f>VLOOKUP($A26,'ANNEX 2_MUNICIPIS'!$A$4:$Q$313,8,0)</f>
        <v>2.869718309859155</v>
      </c>
      <c r="H26" s="407">
        <f>VLOOKUP($A26,'ANNEX 2_MUNICIPIS'!$A$4:$Q$313,9,0)</f>
        <v>6.28</v>
      </c>
      <c r="I26" s="408">
        <f>VLOOKUP($A26,'ANNEX 2_MUNICIPIS'!$A$4:$Q$313,10,0)</f>
        <v>79.710144927536234</v>
      </c>
      <c r="J26" s="409">
        <f>VLOOKUP($A26,'ANNEX 2_MUNICIPIS'!$A$4:$Q$313,11,0)</f>
        <v>99.793932737336178</v>
      </c>
      <c r="K26" s="410">
        <f>VLOOKUP($A26,'ANNEX 2_MUNICIPIS'!$A$4:$Q$313,12,0)</f>
        <v>115.03951874337298</v>
      </c>
      <c r="L26" s="410">
        <f>VLOOKUP($A26,'ANNEX 2_MUNICIPIS'!$A$4:$Q$313,13,0)</f>
        <v>99.246685275307271</v>
      </c>
      <c r="M26" s="411">
        <f>VLOOKUP($A26,'ANNEX 2_MUNICIPIS'!$A$4:$Q$313,14,0)</f>
        <v>101.29008111548228</v>
      </c>
      <c r="N26" s="410">
        <f>VLOOKUP($A26,'ANNEX 2_MUNICIPIS'!$A$4:$Q$313,15,0)</f>
        <v>173.04338054306803</v>
      </c>
      <c r="O26" s="412">
        <f>VLOOKUP($A26,'ANNEX 2_MUNICIPIS'!$A$4:$Q$313,16,0)</f>
        <v>96.187592107256776</v>
      </c>
      <c r="P26" s="413">
        <f>VLOOKUP($A26,'ANNEX 2_MUNICIPIS'!$A$4:$Q$313,17,0)</f>
        <v>96.288575497565503</v>
      </c>
      <c r="Q26" s="414">
        <f>VLOOKUP($A26,'ANNEX 2_MUNICIPIS'!$A$4:$R$313,18,0)</f>
        <v>192</v>
      </c>
      <c r="R26" s="415">
        <f>VLOOKUP($A26,'ANNEX 2_MUNICIPIS'!$A$4:$V$313,19,0)</f>
        <v>97.8508887969884</v>
      </c>
      <c r="S26" s="414">
        <f>VLOOKUP($A26,'ANNEX 2_MUNICIPIS'!$A$4:$V$313,20,0)</f>
        <v>159</v>
      </c>
      <c r="T26" s="415">
        <f>VLOOKUP($A26,'ANNEX 2_MUNICIPIS'!$A$4:$V$313,21,0)</f>
        <v>94.726262198142635</v>
      </c>
      <c r="U26" s="414">
        <f>VLOOKUP($A26,'ANNEX 2_MUNICIPIS'!$A$4:$V$313,22,0)</f>
        <v>218</v>
      </c>
    </row>
    <row r="27" spans="1:21" ht="15" customHeight="1">
      <c r="A27" s="421" t="s">
        <v>515</v>
      </c>
      <c r="B27" s="422" t="s">
        <v>516</v>
      </c>
      <c r="C27" s="423">
        <f>VLOOKUP($A27,'ANNEX 2_MUNICIPIS'!$A$4:$Q$313,4,0)</f>
        <v>6661</v>
      </c>
      <c r="D27" s="403">
        <f>VLOOKUP($A27,'ANNEX 2_MUNICIPIS'!$A$4:$Q$313,5,0)</f>
        <v>7.4899999999999993</v>
      </c>
      <c r="E27" s="404">
        <f>VLOOKUP($A27,'ANNEX 2_MUNICIPIS'!$A$4:$Q$313,6,0)</f>
        <v>39808.991108288348</v>
      </c>
      <c r="F27" s="416">
        <f>VLOOKUP($A27,'ANNEX 2_MUNICIPIS'!$A$4:$Q$313,7,0)</f>
        <v>44.913093337878593</v>
      </c>
      <c r="G27" s="406">
        <f>VLOOKUP($A27,'ANNEX 2_MUNICIPIS'!$A$4:$Q$313,8,0)</f>
        <v>3.0325776910373818</v>
      </c>
      <c r="H27" s="407">
        <f>VLOOKUP($A27,'ANNEX 2_MUNICIPIS'!$A$4:$Q$313,9,0)</f>
        <v>5.99</v>
      </c>
      <c r="I27" s="408">
        <f>VLOOKUP($A27,'ANNEX 2_MUNICIPIS'!$A$4:$Q$313,10,0)</f>
        <v>80.180180180180187</v>
      </c>
      <c r="J27" s="409">
        <f>VLOOKUP($A27,'ANNEX 2_MUNICIPIS'!$A$4:$Q$313,11,0)</f>
        <v>138.43243806954914</v>
      </c>
      <c r="K27" s="410">
        <f>VLOOKUP($A27,'ANNEX 2_MUNICIPIS'!$A$4:$Q$313,12,0)</f>
        <v>156.95425214610486</v>
      </c>
      <c r="L27" s="410">
        <f>VLOOKUP($A27,'ANNEX 2_MUNICIPIS'!$A$4:$Q$313,13,0)</f>
        <v>77.460483977051837</v>
      </c>
      <c r="M27" s="411">
        <f>VLOOKUP($A27,'ANNEX 2_MUNICIPIS'!$A$4:$Q$313,14,0)</f>
        <v>95.850471116796015</v>
      </c>
      <c r="N27" s="410">
        <f>VLOOKUP($A27,'ANNEX 2_MUNICIPIS'!$A$4:$Q$313,15,0)</f>
        <v>181.4211068130997</v>
      </c>
      <c r="O27" s="412">
        <f>VLOOKUP($A27,'ANNEX 2_MUNICIPIS'!$A$4:$Q$313,16,0)</f>
        <v>96.754791667594418</v>
      </c>
      <c r="P27" s="413">
        <f>VLOOKUP($A27,'ANNEX 2_MUNICIPIS'!$A$4:$Q$313,17,0)</f>
        <v>102.83979309409476</v>
      </c>
      <c r="Q27" s="414">
        <f>VLOOKUP($A27,'ANNEX 2_MUNICIPIS'!$A$4:$R$313,18,0)</f>
        <v>93</v>
      </c>
      <c r="R27" s="415">
        <f>VLOOKUP($A27,'ANNEX 2_MUNICIPIS'!$A$4:$V$313,19,0)</f>
        <v>111.32630325264829</v>
      </c>
      <c r="S27" s="414">
        <f>VLOOKUP($A27,'ANNEX 2_MUNICIPIS'!$A$4:$V$313,20,0)</f>
        <v>42</v>
      </c>
      <c r="T27" s="415">
        <f>VLOOKUP($A27,'ANNEX 2_MUNICIPIS'!$A$4:$V$313,21,0)</f>
        <v>94.35328293554123</v>
      </c>
      <c r="U27" s="414">
        <f>VLOOKUP($A27,'ANNEX 2_MUNICIPIS'!$A$4:$V$313,22,0)</f>
        <v>225</v>
      </c>
    </row>
    <row r="28" spans="1:21" ht="15" customHeight="1">
      <c r="A28" s="400" t="s">
        <v>510</v>
      </c>
      <c r="B28" s="401" t="s">
        <v>511</v>
      </c>
      <c r="C28" s="402">
        <f>VLOOKUP($A28,'ANNEX 2_MUNICIPIS'!$A$4:$Q$313,4,0)</f>
        <v>3755</v>
      </c>
      <c r="D28" s="403">
        <f>VLOOKUP($A28,'ANNEX 2_MUNICIPIS'!$A$4:$Q$313,5,0)</f>
        <v>15.010000000000002</v>
      </c>
      <c r="E28" s="404">
        <f>VLOOKUP($A28,'ANNEX 2_MUNICIPIS'!$A$4:$Q$313,6,0)</f>
        <v>22989.916305021699</v>
      </c>
      <c r="F28" s="416">
        <f>VLOOKUP($A28,'ANNEX 2_MUNICIPIS'!$A$4:$Q$313,7,0)</f>
        <v>55.730118902212325</v>
      </c>
      <c r="G28" s="406">
        <f>VLOOKUP($A28,'ANNEX 2_MUNICIPIS'!$A$4:$Q$313,8,0)</f>
        <v>2.3169107856191742</v>
      </c>
      <c r="H28" s="407">
        <f>VLOOKUP($A28,'ANNEX 2_MUNICIPIS'!$A$4:$Q$313,9,0)</f>
        <v>8.82</v>
      </c>
      <c r="I28" s="408">
        <f>VLOOKUP($A28,'ANNEX 2_MUNICIPIS'!$A$4:$Q$313,10,0)</f>
        <v>88.63636363636364</v>
      </c>
      <c r="J28" s="409">
        <f>VLOOKUP($A28,'ANNEX 2_MUNICIPIS'!$A$4:$Q$313,11,0)</f>
        <v>69.077878823512506</v>
      </c>
      <c r="K28" s="410">
        <f>VLOOKUP($A28,'ANNEX 2_MUNICIPIS'!$A$4:$Q$313,12,0)</f>
        <v>90.641963538858732</v>
      </c>
      <c r="L28" s="410">
        <f>VLOOKUP($A28,'ANNEX 2_MUNICIPIS'!$A$4:$Q$313,13,0)</f>
        <v>62.425668837402618</v>
      </c>
      <c r="M28" s="411">
        <f>VLOOKUP($A28,'ANNEX 2_MUNICIPIS'!$A$4:$Q$313,14,0)</f>
        <v>125.45757143020008</v>
      </c>
      <c r="N28" s="410">
        <f>VLOOKUP($A28,'ANNEX 2_MUNICIPIS'!$A$4:$Q$313,15,0)</f>
        <v>123.21002605560852</v>
      </c>
      <c r="O28" s="412">
        <f>VLOOKUP($A28,'ANNEX 2_MUNICIPIS'!$A$4:$Q$313,16,0)</f>
        <v>106.95901254571405</v>
      </c>
      <c r="P28" s="413">
        <f>VLOOKUP($A28,'ANNEX 2_MUNICIPIS'!$A$4:$Q$313,17,0)</f>
        <v>91.082459018507592</v>
      </c>
      <c r="Q28" s="414">
        <f>VLOOKUP($A28,'ANNEX 2_MUNICIPIS'!$A$4:$R$313,18,0)</f>
        <v>278</v>
      </c>
      <c r="R28" s="415">
        <f>VLOOKUP($A28,'ANNEX 2_MUNICIPIS'!$A$4:$V$313,19,0)</f>
        <v>77.074904045512781</v>
      </c>
      <c r="S28" s="414">
        <f>VLOOKUP($A28,'ANNEX 2_MUNICIPIS'!$A$4:$V$313,20,0)</f>
        <v>308</v>
      </c>
      <c r="T28" s="415">
        <f>VLOOKUP($A28,'ANNEX 2_MUNICIPIS'!$A$4:$V$313,21,0)</f>
        <v>105.09001399150242</v>
      </c>
      <c r="U28" s="414">
        <f>VLOOKUP($A28,'ANNEX 2_MUNICIPIS'!$A$4:$V$313,22,0)</f>
        <v>75</v>
      </c>
    </row>
    <row r="29" spans="1:21" ht="15" customHeight="1">
      <c r="A29" s="424" t="s">
        <v>546</v>
      </c>
      <c r="B29" s="425" t="s">
        <v>547</v>
      </c>
      <c r="C29" s="423">
        <f>VLOOKUP($A29,'ANNEX 2_MUNICIPIS'!$A$4:$Q$313,4,0)</f>
        <v>6635</v>
      </c>
      <c r="D29" s="403">
        <f>VLOOKUP($A29,'ANNEX 2_MUNICIPIS'!$A$4:$Q$313,5,0)</f>
        <v>7.42</v>
      </c>
      <c r="E29" s="404">
        <f>VLOOKUP($A29,'ANNEX 2_MUNICIPIS'!$A$4:$Q$313,6,0)</f>
        <v>36625.429982568276</v>
      </c>
      <c r="F29" s="416">
        <f>VLOOKUP($A29,'ANNEX 2_MUNICIPIS'!$A$4:$Q$313,7,0)</f>
        <v>35.09427194743526</v>
      </c>
      <c r="G29" s="406">
        <f>VLOOKUP($A29,'ANNEX 2_MUNICIPIS'!$A$4:$Q$313,8,0)</f>
        <v>3.6925395629238884</v>
      </c>
      <c r="H29" s="407">
        <f>VLOOKUP($A29,'ANNEX 2_MUNICIPIS'!$A$4:$Q$313,9,0)</f>
        <v>4.41</v>
      </c>
      <c r="I29" s="408">
        <f>VLOOKUP($A29,'ANNEX 2_MUNICIPIS'!$A$4:$Q$313,10,0)</f>
        <v>83.333333333333343</v>
      </c>
      <c r="J29" s="409">
        <f>VLOOKUP($A29,'ANNEX 2_MUNICIPIS'!$A$4:$Q$313,11,0)</f>
        <v>139.73840446643166</v>
      </c>
      <c r="K29" s="410">
        <f>VLOOKUP($A29,'ANNEX 2_MUNICIPIS'!$A$4:$Q$313,12,0)</f>
        <v>144.40247824433493</v>
      </c>
      <c r="L29" s="410">
        <f>VLOOKUP($A29,'ANNEX 2_MUNICIPIS'!$A$4:$Q$313,13,0)</f>
        <v>99.132700403913873</v>
      </c>
      <c r="M29" s="411">
        <f>VLOOKUP($A29,'ANNEX 2_MUNICIPIS'!$A$4:$Q$313,14,0)</f>
        <v>78.719265002011838</v>
      </c>
      <c r="N29" s="410">
        <f>VLOOKUP($A29,'ANNEX 2_MUNICIPIS'!$A$4:$Q$313,15,0)</f>
        <v>246.42005211121705</v>
      </c>
      <c r="O29" s="412">
        <f>VLOOKUP($A29,'ANNEX 2_MUNICIPIS'!$A$4:$Q$313,16,0)</f>
        <v>100.55975538485937</v>
      </c>
      <c r="P29" s="413">
        <f>VLOOKUP($A29,'ANNEX 2_MUNICIPIS'!$A$4:$Q$313,17,0)</f>
        <v>103.55798413047981</v>
      </c>
      <c r="Q29" s="414">
        <f>VLOOKUP($A29,'ANNEX 2_MUNICIPIS'!$A$4:$R$313,18,0)</f>
        <v>85</v>
      </c>
      <c r="R29" s="415">
        <f>VLOOKUP($A29,'ANNEX 2_MUNICIPIS'!$A$4:$V$313,19,0)</f>
        <v>112.23420554570792</v>
      </c>
      <c r="S29" s="414">
        <f>VLOOKUP($A29,'ANNEX 2_MUNICIPIS'!$A$4:$V$313,20,0)</f>
        <v>38</v>
      </c>
      <c r="T29" s="415">
        <f>VLOOKUP($A29,'ANNEX 2_MUNICIPIS'!$A$4:$V$313,21,0)</f>
        <v>94.881762715251725</v>
      </c>
      <c r="U29" s="414">
        <f>VLOOKUP($A29,'ANNEX 2_MUNICIPIS'!$A$4:$V$313,22,0)</f>
        <v>212</v>
      </c>
    </row>
    <row r="30" spans="1:21" ht="15" customHeight="1">
      <c r="A30" s="400" t="s">
        <v>548</v>
      </c>
      <c r="B30" s="401" t="s">
        <v>8</v>
      </c>
      <c r="C30" s="402">
        <f>VLOOKUP($A30,'ANNEX 2_MUNICIPIS'!$A$4:$Q$313,4,0)</f>
        <v>9110</v>
      </c>
      <c r="D30" s="403">
        <f>VLOOKUP($A30,'ANNEX 2_MUNICIPIS'!$A$4:$Q$313,5,0)</f>
        <v>6.36</v>
      </c>
      <c r="E30" s="404">
        <f>VLOOKUP($A30,'ANNEX 2_MUNICIPIS'!$A$4:$Q$313,6,0)</f>
        <v>37699.923735896366</v>
      </c>
      <c r="F30" s="416">
        <f>VLOOKUP($A30,'ANNEX 2_MUNICIPIS'!$A$4:$Q$313,7,0)</f>
        <v>31.943414372683023</v>
      </c>
      <c r="G30" s="406">
        <f>VLOOKUP($A30,'ANNEX 2_MUNICIPIS'!$A$4:$Q$313,8,0)</f>
        <v>2.4039517014270033</v>
      </c>
      <c r="H30" s="407">
        <f>VLOOKUP($A30,'ANNEX 2_MUNICIPIS'!$A$4:$Q$313,9,0)</f>
        <v>3.01</v>
      </c>
      <c r="I30" s="408">
        <f>VLOOKUP($A30,'ANNEX 2_MUNICIPIS'!$A$4:$Q$313,10,0)</f>
        <v>93.103448275862064</v>
      </c>
      <c r="J30" s="409">
        <f>VLOOKUP($A30,'ANNEX 2_MUNICIPIS'!$A$4:$Q$313,11,0)</f>
        <v>163.02813854417028</v>
      </c>
      <c r="K30" s="410">
        <f>VLOOKUP($A30,'ANNEX 2_MUNICIPIS'!$A$4:$Q$313,12,0)</f>
        <v>148.63886702973571</v>
      </c>
      <c r="L30" s="410">
        <f>VLOOKUP($A30,'ANNEX 2_MUNICIPIS'!$A$4:$Q$313,13,0)</f>
        <v>108.91102329479527</v>
      </c>
      <c r="M30" s="411">
        <f>VLOOKUP($A30,'ANNEX 2_MUNICIPIS'!$A$4:$Q$313,14,0)</f>
        <v>120.91507504567264</v>
      </c>
      <c r="N30" s="410">
        <f>VLOOKUP($A30,'ANNEX 2_MUNICIPIS'!$A$4:$Q$313,15,0)</f>
        <v>361.03402983736459</v>
      </c>
      <c r="O30" s="412">
        <f>VLOOKUP($A30,'ANNEX 2_MUNICIPIS'!$A$4:$Q$313,16,0)</f>
        <v>112.34951980929114</v>
      </c>
      <c r="P30" s="413">
        <f>VLOOKUP($A30,'ANNEX 2_MUNICIPIS'!$A$4:$Q$313,17,0)</f>
        <v>114.29654720826335</v>
      </c>
      <c r="Q30" s="414">
        <f>VLOOKUP($A30,'ANNEX 2_MUNICIPIS'!$A$4:$R$313,18,0)</f>
        <v>23</v>
      </c>
      <c r="R30" s="415">
        <f>VLOOKUP($A30,'ANNEX 2_MUNICIPIS'!$A$4:$V$313,19,0)</f>
        <v>118.38125075467509</v>
      </c>
      <c r="S30" s="521">
        <f>VLOOKUP($A30,'ANNEX 2_MUNICIPIS'!$A$4:$V$313,20,0)</f>
        <v>22</v>
      </c>
      <c r="T30" s="415">
        <f>VLOOKUP($A30,'ANNEX 2_MUNICIPIS'!$A$4:$V$313,21,0)</f>
        <v>110.21184366185157</v>
      </c>
      <c r="U30" s="521">
        <f>VLOOKUP($A30,'ANNEX 2_MUNICIPIS'!$A$4:$V$313,22,0)</f>
        <v>38</v>
      </c>
    </row>
    <row r="31" spans="1:21" ht="15" customHeight="1">
      <c r="A31" s="421" t="s">
        <v>551</v>
      </c>
      <c r="B31" s="422" t="s">
        <v>26</v>
      </c>
      <c r="C31" s="423">
        <f>VLOOKUP($A31,'ANNEX 2_MUNICIPIS'!$A$4:$Q$313,4,0)</f>
        <v>18022</v>
      </c>
      <c r="D31" s="403">
        <f>VLOOKUP($A31,'ANNEX 2_MUNICIPIS'!$A$4:$Q$313,5,0)</f>
        <v>15.459999999999999</v>
      </c>
      <c r="E31" s="404">
        <f>VLOOKUP($A31,'ANNEX 2_MUNICIPIS'!$A$4:$Q$313,6,0)</f>
        <v>20914.561816419769</v>
      </c>
      <c r="F31" s="416">
        <f>VLOOKUP($A31,'ANNEX 2_MUNICIPIS'!$A$4:$Q$313,7,0)</f>
        <v>30.253220108513695</v>
      </c>
      <c r="G31" s="406">
        <f>VLOOKUP($A31,'ANNEX 2_MUNICIPIS'!$A$4:$Q$313,8,0)</f>
        <v>2.6190211963156145</v>
      </c>
      <c r="H31" s="407">
        <f>VLOOKUP($A31,'ANNEX 2_MUNICIPIS'!$A$4:$Q$313,9,0)</f>
        <v>7.72</v>
      </c>
      <c r="I31" s="408">
        <f>VLOOKUP($A31,'ANNEX 2_MUNICIPIS'!$A$4:$Q$313,10,0)</f>
        <v>67.372881355932208</v>
      </c>
      <c r="J31" s="409">
        <f>VLOOKUP($A31,'ANNEX 2_MUNICIPIS'!$A$4:$Q$313,11,0)</f>
        <v>67.067203178584933</v>
      </c>
      <c r="K31" s="410">
        <f>VLOOKUP($A31,'ANNEX 2_MUNICIPIS'!$A$4:$Q$313,12,0)</f>
        <v>82.459497652935823</v>
      </c>
      <c r="L31" s="410">
        <f>VLOOKUP($A31,'ANNEX 2_MUNICIPIS'!$A$4:$Q$313,13,0)</f>
        <v>114.99569085141917</v>
      </c>
      <c r="M31" s="411">
        <f>VLOOKUP($A31,'ANNEX 2_MUNICIPIS'!$A$4:$Q$313,14,0)</f>
        <v>110.98573802805902</v>
      </c>
      <c r="N31" s="410">
        <f>VLOOKUP($A31,'ANNEX 2_MUNICIPIS'!$A$4:$Q$313,15,0)</f>
        <v>140.76585878373928</v>
      </c>
      <c r="O31" s="412">
        <f>VLOOKUP($A31,'ANNEX 2_MUNICIPIS'!$A$4:$Q$313,16,0)</f>
        <v>81.300005624708334</v>
      </c>
      <c r="P31" s="413">
        <f>VLOOKUP($A31,'ANNEX 2_MUNICIPIS'!$A$4:$Q$313,17,0)</f>
        <v>86.421880135126301</v>
      </c>
      <c r="Q31" s="414">
        <f>VLOOKUP($A31,'ANNEX 2_MUNICIPIS'!$A$4:$R$313,18,0)</f>
        <v>300</v>
      </c>
      <c r="R31" s="415">
        <f>VLOOKUP($A31,'ANNEX 2_MUNICIPIS'!$A$4:$V$313,19,0)</f>
        <v>86.82934111103971</v>
      </c>
      <c r="S31" s="414">
        <f>VLOOKUP($A31,'ANNEX 2_MUNICIPIS'!$A$4:$V$313,20,0)</f>
        <v>282</v>
      </c>
      <c r="T31" s="415">
        <f>VLOOKUP($A31,'ANNEX 2_MUNICIPIS'!$A$4:$V$313,21,0)</f>
        <v>86.014419159212878</v>
      </c>
      <c r="U31" s="414">
        <f>VLOOKUP($A31,'ANNEX 2_MUNICIPIS'!$A$4:$V$313,22,0)</f>
        <v>293</v>
      </c>
    </row>
    <row r="32" spans="1:21" ht="15" customHeight="1">
      <c r="A32" s="400" t="s">
        <v>423</v>
      </c>
      <c r="B32" s="401" t="s">
        <v>424</v>
      </c>
      <c r="C32" s="402">
        <f>VLOOKUP($A32,'ANNEX 2_MUNICIPIS'!$A$4:$Q$313,4,0)</f>
        <v>9128</v>
      </c>
      <c r="D32" s="403">
        <f>VLOOKUP($A32,'ANNEX 2_MUNICIPIS'!$A$4:$Q$313,5,0)</f>
        <v>8.07</v>
      </c>
      <c r="E32" s="404">
        <f>VLOOKUP($A32,'ANNEX 2_MUNICIPIS'!$A$4:$Q$313,6,0)</f>
        <v>30118.024353448276</v>
      </c>
      <c r="F32" s="416">
        <f>VLOOKUP($A32,'ANNEX 2_MUNICIPIS'!$A$4:$Q$313,7,0)</f>
        <v>35.443463866893723</v>
      </c>
      <c r="G32" s="406">
        <f>VLOOKUP($A32,'ANNEX 2_MUNICIPIS'!$A$4:$Q$313,8,0)</f>
        <v>3.3194566170026292</v>
      </c>
      <c r="H32" s="407">
        <f>VLOOKUP($A32,'ANNEX 2_MUNICIPIS'!$A$4:$Q$313,9,0)</f>
        <v>4.46</v>
      </c>
      <c r="I32" s="408">
        <f>VLOOKUP($A32,'ANNEX 2_MUNICIPIS'!$A$4:$Q$313,10,0)</f>
        <v>90.909090909090907</v>
      </c>
      <c r="J32" s="409">
        <f>VLOOKUP($A32,'ANNEX 2_MUNICIPIS'!$A$4:$Q$313,11,0)</f>
        <v>128.4831426444762</v>
      </c>
      <c r="K32" s="410">
        <f>VLOOKUP($A32,'ANNEX 2_MUNICIPIS'!$A$4:$Q$313,12,0)</f>
        <v>118.74583748316701</v>
      </c>
      <c r="L32" s="410">
        <f>VLOOKUP($A32,'ANNEX 2_MUNICIPIS'!$A$4:$Q$313,13,0)</f>
        <v>98.156036890857038</v>
      </c>
      <c r="M32" s="411">
        <f>VLOOKUP($A32,'ANNEX 2_MUNICIPIS'!$A$4:$Q$313,14,0)</f>
        <v>87.566741765912425</v>
      </c>
      <c r="N32" s="410">
        <f>VLOOKUP($A32,'ANNEX 2_MUNICIPIS'!$A$4:$Q$313,15,0)</f>
        <v>243.65749547319894</v>
      </c>
      <c r="O32" s="412">
        <f>VLOOKUP($A32,'ANNEX 2_MUNICIPIS'!$A$4:$Q$313,16,0)</f>
        <v>109.70155132893747</v>
      </c>
      <c r="P32" s="413">
        <f>VLOOKUP($A32,'ANNEX 2_MUNICIPIS'!$A$4:$Q$313,17,0)</f>
        <v>101.96277704906706</v>
      </c>
      <c r="Q32" s="414">
        <f>VLOOKUP($A32,'ANNEX 2_MUNICIPIS'!$A$4:$R$313,18,0)</f>
        <v>105</v>
      </c>
      <c r="R32" s="415">
        <f>VLOOKUP($A32,'ANNEX 2_MUNICIPIS'!$A$4:$V$313,19,0)</f>
        <v>101.65262516705938</v>
      </c>
      <c r="S32" s="414">
        <f>VLOOKUP($A32,'ANNEX 2_MUNICIPIS'!$A$4:$V$313,20,0)</f>
        <v>118</v>
      </c>
      <c r="T32" s="415">
        <f>VLOOKUP($A32,'ANNEX 2_MUNICIPIS'!$A$4:$V$313,21,0)</f>
        <v>102.27292893107476</v>
      </c>
      <c r="U32" s="414">
        <f>VLOOKUP($A32,'ANNEX 2_MUNICIPIS'!$A$4:$V$313,22,0)</f>
        <v>112</v>
      </c>
    </row>
    <row r="33" spans="1:21" ht="15" customHeight="1" thickBot="1">
      <c r="A33" s="400" t="s">
        <v>432</v>
      </c>
      <c r="B33" s="401" t="s">
        <v>433</v>
      </c>
      <c r="C33" s="402">
        <f>VLOOKUP($A33,'ANNEX 2_MUNICIPIS'!$A$4:$Q$313,4,0)</f>
        <v>21067</v>
      </c>
      <c r="D33" s="403">
        <f>VLOOKUP($A33,'ANNEX 2_MUNICIPIS'!$A$4:$Q$313,5,0)</f>
        <v>7.62</v>
      </c>
      <c r="E33" s="404">
        <f>VLOOKUP($A33,'ANNEX 2_MUNICIPIS'!$A$4:$Q$313,6,0)</f>
        <v>31451.150482315112</v>
      </c>
      <c r="F33" s="416">
        <f>VLOOKUP($A33,'ANNEX 2_MUNICIPIS'!$A$4:$Q$313,7,0)</f>
        <v>36.554732187555523</v>
      </c>
      <c r="G33" s="406">
        <f>VLOOKUP($A33,'ANNEX 2_MUNICIPIS'!$A$4:$Q$313,8,0)</f>
        <v>3.3891868799544311</v>
      </c>
      <c r="H33" s="407">
        <f>VLOOKUP($A33,'ANNEX 2_MUNICIPIS'!$A$4:$Q$313,9,0)</f>
        <v>4.53</v>
      </c>
      <c r="I33" s="408">
        <f>VLOOKUP($A33,'ANNEX 2_MUNICIPIS'!$A$4:$Q$313,10,0)</f>
        <v>91.756272401433677</v>
      </c>
      <c r="J33" s="409">
        <f>VLOOKUP($A33,'ANNEX 2_MUNICIPIS'!$A$4:$Q$313,11,0)</f>
        <v>136.07072980852007</v>
      </c>
      <c r="K33" s="410">
        <f>VLOOKUP($A33,'ANNEX 2_MUNICIPIS'!$A$4:$Q$313,12,0)</f>
        <v>124.00193186655774</v>
      </c>
      <c r="L33" s="410">
        <f>VLOOKUP($A33,'ANNEX 2_MUNICIPIS'!$A$4:$Q$313,13,0)</f>
        <v>95.172081387671753</v>
      </c>
      <c r="M33" s="411">
        <f>VLOOKUP($A33,'ANNEX 2_MUNICIPIS'!$A$4:$Q$313,14,0)</f>
        <v>85.765114371069075</v>
      </c>
      <c r="N33" s="410">
        <f>VLOOKUP($A33,'ANNEX 2_MUNICIPIS'!$A$4:$Q$313,15,0)</f>
        <v>239.89236861158216</v>
      </c>
      <c r="O33" s="412">
        <f>VLOOKUP($A33,'ANNEX 2_MUNICIPIS'!$A$4:$Q$313,16,0)</f>
        <v>110.7238596925763</v>
      </c>
      <c r="P33" s="413">
        <f>VLOOKUP($A33,'ANNEX 2_MUNICIPIS'!$A$4:$Q$313,17,0)</f>
        <v>103.0917858636341</v>
      </c>
      <c r="Q33" s="442">
        <f>VLOOKUP($A33,'ANNEX 2_MUNICIPIS'!$A$4:$R$313,18,0)</f>
        <v>90</v>
      </c>
      <c r="R33" s="415">
        <f>VLOOKUP($A33,'ANNEX 2_MUNICIPIS'!$A$4:$V$313,19,0)</f>
        <v>103.54156609984489</v>
      </c>
      <c r="S33" s="442">
        <f>VLOOKUP($A33,'ANNEX 2_MUNICIPIS'!$A$4:$V$313,20,0)</f>
        <v>91</v>
      </c>
      <c r="T33" s="415">
        <f>VLOOKUP($A33,'ANNEX 2_MUNICIPIS'!$A$4:$V$313,21,0)</f>
        <v>102.64200562742332</v>
      </c>
      <c r="U33" s="442">
        <f>VLOOKUP($A33,'ANNEX 2_MUNICIPIS'!$A$4:$V$313,22,0)</f>
        <v>104</v>
      </c>
    </row>
    <row r="34" spans="1:21" ht="15.75" customHeight="1" thickBot="1">
      <c r="A34" s="538" t="s">
        <v>1031</v>
      </c>
      <c r="B34" s="539"/>
      <c r="C34" s="540"/>
      <c r="D34" s="504">
        <v>10.933010776416932</v>
      </c>
      <c r="E34" s="505">
        <v>26099.946196084351</v>
      </c>
      <c r="F34" s="506">
        <v>36.086729815293253</v>
      </c>
      <c r="G34" s="507">
        <v>3.0295556377687345</v>
      </c>
      <c r="H34" s="508">
        <v>9.7083012810111331</v>
      </c>
      <c r="I34" s="509">
        <v>82.13833089984908</v>
      </c>
      <c r="J34" s="510">
        <v>94.837458989565903</v>
      </c>
      <c r="K34" s="511">
        <v>102.90382705546868</v>
      </c>
      <c r="L34" s="511">
        <v>96.406351161922458</v>
      </c>
      <c r="M34" s="512">
        <v>95.946084224516738</v>
      </c>
      <c r="N34" s="511">
        <v>111.93641383338741</v>
      </c>
      <c r="O34" s="513">
        <v>99.117725556113498</v>
      </c>
      <c r="P34" s="514">
        <v>97.461336243362396</v>
      </c>
      <c r="Q34" s="453"/>
      <c r="R34" s="514">
        <v>95.556887886864288</v>
      </c>
      <c r="S34" s="453"/>
      <c r="T34" s="514">
        <v>99.365784599860532</v>
      </c>
      <c r="U34" s="453"/>
    </row>
    <row r="35" spans="1:21" ht="15.75" customHeight="1" thickBot="1">
      <c r="A35" s="538" t="s">
        <v>1044</v>
      </c>
      <c r="B35" s="539"/>
      <c r="C35" s="540"/>
      <c r="D35" s="473">
        <f>'ANNEX 2_MUNICIPIS'!$E$314</f>
        <v>10.368589611409229</v>
      </c>
      <c r="E35" s="474">
        <f>'ANNEX 2_MUNICIPIS'!$F$314</f>
        <v>25363.435882725324</v>
      </c>
      <c r="F35" s="475">
        <f>'ANNEX 2_MUNICIPIS'!$G$314</f>
        <v>34.789899468585787</v>
      </c>
      <c r="G35" s="476">
        <f>'ANNEX 2_MUNICIPIS'!$H$314</f>
        <v>2.9067400038421849</v>
      </c>
      <c r="H35" s="477">
        <f>'ANNEX 2_MUNICIPIS'!$I$314</f>
        <v>10.867124298104672</v>
      </c>
      <c r="I35" s="478">
        <f>'ANNEX 2_MUNICIPIS'!$J$314</f>
        <v>82.86946702923295</v>
      </c>
      <c r="J35" s="515">
        <v>100</v>
      </c>
      <c r="K35" s="516">
        <v>100</v>
      </c>
      <c r="L35" s="516">
        <v>100</v>
      </c>
      <c r="M35" s="517">
        <v>100</v>
      </c>
      <c r="N35" s="516">
        <v>100</v>
      </c>
      <c r="O35" s="518">
        <v>100</v>
      </c>
      <c r="P35" s="519">
        <v>100</v>
      </c>
      <c r="Q35" s="453"/>
      <c r="R35" s="519">
        <v>100</v>
      </c>
      <c r="S35" s="453"/>
      <c r="T35" s="519">
        <v>100</v>
      </c>
      <c r="U35" s="453"/>
    </row>
    <row r="36" spans="1:21" ht="9" customHeight="1">
      <c r="A36" s="288"/>
      <c r="B36" s="291"/>
      <c r="C36" s="292"/>
      <c r="D36" s="293"/>
      <c r="E36" s="294"/>
      <c r="F36" s="295"/>
      <c r="G36" s="296"/>
      <c r="H36" s="293"/>
      <c r="I36" s="297"/>
      <c r="J36" s="298"/>
      <c r="K36" s="298"/>
      <c r="L36" s="298"/>
      <c r="M36" s="299"/>
      <c r="N36" s="298"/>
      <c r="O36" s="299"/>
      <c r="P36" s="92"/>
      <c r="Q36" s="289"/>
      <c r="R36" s="92"/>
      <c r="S36" s="289"/>
      <c r="T36" s="92"/>
      <c r="U36" s="289"/>
    </row>
    <row r="37" spans="1:21" ht="28.5" customHeight="1">
      <c r="A37" s="545" t="s">
        <v>1043</v>
      </c>
      <c r="B37" s="545"/>
      <c r="C37" s="545"/>
      <c r="D37" s="545"/>
      <c r="E37" s="545"/>
      <c r="F37" s="545"/>
      <c r="G37" s="545"/>
      <c r="H37" s="545"/>
      <c r="I37" s="545"/>
      <c r="J37" s="545"/>
      <c r="K37" s="545"/>
      <c r="L37" s="545"/>
      <c r="M37" s="545"/>
      <c r="N37" s="545"/>
      <c r="O37" s="545"/>
      <c r="P37" s="545"/>
      <c r="Q37" s="545"/>
      <c r="U37" s="289"/>
    </row>
    <row r="38" spans="1:21" ht="15.75" customHeight="1">
      <c r="B38" s="291"/>
      <c r="C38" s="292"/>
      <c r="D38" s="293"/>
      <c r="E38" s="294"/>
      <c r="F38" s="295"/>
      <c r="G38" s="296"/>
      <c r="H38" s="293"/>
      <c r="I38" s="297"/>
      <c r="J38" s="298"/>
      <c r="K38" s="298"/>
      <c r="L38" s="298"/>
      <c r="M38" s="299"/>
      <c r="N38" s="298"/>
      <c r="O38" s="299"/>
      <c r="P38" s="92"/>
      <c r="Q38" s="289"/>
    </row>
    <row r="39" spans="1:21" ht="15.75" customHeight="1">
      <c r="A39" s="288"/>
      <c r="B39" s="291"/>
      <c r="C39" s="292"/>
      <c r="D39" s="293"/>
      <c r="E39" s="294"/>
      <c r="F39" s="295"/>
      <c r="G39" s="296"/>
      <c r="H39" s="293"/>
      <c r="I39" s="297"/>
      <c r="J39" s="298"/>
      <c r="K39" s="298"/>
      <c r="L39" s="298"/>
      <c r="M39" s="299"/>
      <c r="N39" s="298"/>
      <c r="O39" s="299"/>
      <c r="P39" s="92"/>
      <c r="Q39" s="289"/>
    </row>
    <row r="40" spans="1:21" ht="15.75" customHeight="1">
      <c r="A40" s="288"/>
      <c r="B40" s="291"/>
      <c r="C40" s="292"/>
      <c r="D40" s="293"/>
      <c r="E40" s="294"/>
      <c r="F40" s="295"/>
      <c r="G40" s="296"/>
      <c r="H40" s="293"/>
      <c r="I40" s="297"/>
      <c r="J40" s="298"/>
      <c r="K40" s="298"/>
      <c r="L40" s="298"/>
      <c r="M40" s="299"/>
      <c r="N40" s="298"/>
      <c r="O40" s="299"/>
      <c r="P40" s="92"/>
      <c r="Q40" s="289"/>
    </row>
    <row r="41" spans="1:21" ht="15" customHeight="1">
      <c r="A41" s="301"/>
      <c r="D41" s="31"/>
      <c r="E41" s="31"/>
      <c r="F41" s="31"/>
      <c r="G41" s="31"/>
      <c r="H41" s="31"/>
      <c r="I41" s="31"/>
      <c r="R41"/>
      <c r="T41"/>
    </row>
    <row r="42" spans="1:21" ht="15" customHeight="1">
      <c r="A42" s="301"/>
    </row>
    <row r="43" spans="1:21" ht="15" customHeight="1">
      <c r="A43" s="301"/>
    </row>
    <row r="44" spans="1:21">
      <c r="D44"/>
      <c r="E44"/>
      <c r="F44"/>
      <c r="G44"/>
      <c r="H44"/>
      <c r="I44"/>
      <c r="M44"/>
      <c r="O44"/>
      <c r="P44"/>
    </row>
    <row r="45" spans="1:21">
      <c r="C45" s="33"/>
      <c r="F45"/>
    </row>
  </sheetData>
  <mergeCells count="5">
    <mergeCell ref="D2:I2"/>
    <mergeCell ref="A34:C34"/>
    <mergeCell ref="A35:C35"/>
    <mergeCell ref="A37:Q37"/>
    <mergeCell ref="J2:U2"/>
  </mergeCells>
  <conditionalFormatting sqref="J4:P33">
    <cfRule type="cellIs" dxfId="203" priority="40" operator="greaterThanOrEqual">
      <formula>110</formula>
    </cfRule>
    <cfRule type="cellIs" dxfId="202" priority="41" operator="between">
      <formula>100.0001</formula>
      <formula>110</formula>
    </cfRule>
    <cfRule type="cellIs" dxfId="201" priority="42" operator="between">
      <formula>90.0001</formula>
      <formula>100</formula>
    </cfRule>
    <cfRule type="cellIs" dxfId="200" priority="43" operator="lessThanOrEqual">
      <formula>90</formula>
    </cfRule>
  </conditionalFormatting>
  <conditionalFormatting sqref="R4:R33">
    <cfRule type="cellIs" dxfId="199" priority="5" operator="greaterThanOrEqual">
      <formula>110</formula>
    </cfRule>
    <cfRule type="cellIs" dxfId="198" priority="6" operator="between">
      <formula>100.0001</formula>
      <formula>110</formula>
    </cfRule>
    <cfRule type="cellIs" dxfId="197" priority="7" operator="between">
      <formula>90.0001</formula>
      <formula>100</formula>
    </cfRule>
    <cfRule type="cellIs" dxfId="196" priority="8" operator="lessThanOrEqual">
      <formula>90</formula>
    </cfRule>
  </conditionalFormatting>
  <conditionalFormatting sqref="T4:T33">
    <cfRule type="cellIs" dxfId="195" priority="1" operator="greaterThanOrEqual">
      <formula>110</formula>
    </cfRule>
    <cfRule type="cellIs" dxfId="194" priority="2" operator="between">
      <formula>100.0001</formula>
      <formula>110</formula>
    </cfRule>
    <cfRule type="cellIs" dxfId="193" priority="3" operator="between">
      <formula>90.0001</formula>
      <formula>100</formula>
    </cfRule>
    <cfRule type="cellIs" dxfId="192" priority="4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73" fitToHeight="5" orientation="landscape" r:id="rId1"/>
  <headerFooter>
    <oddHeader>&amp;L&amp;"Arial Rounded MT Bold,Negreta"&amp;16&amp;K08-019Annex 4: Valor dels municipis a l'Índex de Vulnerabilitat Social (per comarques). 2022</oddHeader>
    <oddFooter>&amp;L&amp;"Segoe UI,Normal"Els municipis apareixen per ordre alfabètic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U41"/>
  <sheetViews>
    <sheetView zoomScale="85" zoomScaleNormal="85" workbookViewId="0">
      <pane xSplit="3" ySplit="3" topLeftCell="D4" activePane="bottomRight" state="frozen"/>
      <selection activeCell="D14" sqref="D14"/>
      <selection pane="topRight" activeCell="D14" sqref="D14"/>
      <selection pane="bottomLeft" activeCell="D14" sqref="D14"/>
      <selection pane="bottomRight" activeCell="A14" sqref="A14:XFD14"/>
    </sheetView>
  </sheetViews>
  <sheetFormatPr defaultColWidth="9.1796875" defaultRowHeight="14.5"/>
  <cols>
    <col min="1" max="1" width="11.7265625" style="300" customWidth="1"/>
    <col min="2" max="2" width="33.453125" customWidth="1"/>
    <col min="3" max="3" width="11" customWidth="1"/>
    <col min="4" max="6" width="13" style="10" customWidth="1"/>
    <col min="7" max="7" width="13" style="48" customWidth="1"/>
    <col min="8" max="8" width="13" style="10" customWidth="1"/>
    <col min="9" max="9" width="13.7265625" style="10" customWidth="1"/>
    <col min="10" max="12" width="13.1796875" customWidth="1"/>
    <col min="13" max="13" width="13.1796875" style="53" customWidth="1"/>
    <col min="14" max="14" width="13.1796875" customWidth="1"/>
    <col min="15" max="15" width="13.7265625" style="53" customWidth="1"/>
    <col min="16" max="16" width="15.26953125" style="53" customWidth="1"/>
    <col min="17" max="17" width="7.7265625" customWidth="1"/>
    <col min="18" max="18" width="14" style="53" customWidth="1"/>
    <col min="19" max="19" width="7.7265625" customWidth="1"/>
    <col min="20" max="20" width="14" style="53" customWidth="1"/>
    <col min="21" max="21" width="7.7265625" customWidth="1"/>
  </cols>
  <sheetData>
    <row r="1" spans="1:21" ht="21.5" thickBot="1">
      <c r="A1" s="487" t="s">
        <v>641</v>
      </c>
      <c r="B1" s="369"/>
      <c r="C1" s="369"/>
      <c r="D1" s="460"/>
      <c r="E1" s="460"/>
      <c r="F1" s="460"/>
      <c r="G1" s="461"/>
      <c r="H1" s="460"/>
      <c r="I1" s="460"/>
      <c r="J1" s="369"/>
      <c r="K1" s="369"/>
      <c r="L1" s="369"/>
      <c r="M1" s="462"/>
      <c r="N1" s="369"/>
      <c r="O1" s="462"/>
      <c r="P1" s="462"/>
      <c r="Q1" s="369"/>
      <c r="R1" s="462"/>
      <c r="S1" s="369"/>
      <c r="T1" s="462"/>
      <c r="U1" s="369"/>
    </row>
    <row r="2" spans="1:21" ht="15.75" customHeight="1" thickBot="1">
      <c r="A2" s="368"/>
      <c r="B2" s="369"/>
      <c r="C2" s="369"/>
      <c r="D2" s="536" t="s">
        <v>1017</v>
      </c>
      <c r="E2" s="537"/>
      <c r="F2" s="537"/>
      <c r="G2" s="537"/>
      <c r="H2" s="537"/>
      <c r="I2" s="537"/>
      <c r="J2" s="542" t="s">
        <v>1046</v>
      </c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4"/>
    </row>
    <row r="3" spans="1:21" ht="79.5" customHeight="1" thickBot="1">
      <c r="A3" s="370" t="s">
        <v>57</v>
      </c>
      <c r="B3" s="371" t="s">
        <v>1021</v>
      </c>
      <c r="C3" s="372" t="s">
        <v>644</v>
      </c>
      <c r="D3" s="373" t="s">
        <v>2</v>
      </c>
      <c r="E3" s="374" t="s">
        <v>3</v>
      </c>
      <c r="F3" s="374" t="s">
        <v>4</v>
      </c>
      <c r="G3" s="375" t="s">
        <v>1037</v>
      </c>
      <c r="H3" s="374" t="s">
        <v>1039</v>
      </c>
      <c r="I3" s="374" t="s">
        <v>645</v>
      </c>
      <c r="J3" s="376" t="s">
        <v>1052</v>
      </c>
      <c r="K3" s="377" t="s">
        <v>1049</v>
      </c>
      <c r="L3" s="377" t="s">
        <v>1023</v>
      </c>
      <c r="M3" s="378" t="s">
        <v>1038</v>
      </c>
      <c r="N3" s="377" t="s">
        <v>1040</v>
      </c>
      <c r="O3" s="379" t="s">
        <v>1020</v>
      </c>
      <c r="P3" s="381" t="s">
        <v>1032</v>
      </c>
      <c r="Q3" s="381" t="s">
        <v>1016</v>
      </c>
      <c r="R3" s="382" t="s">
        <v>1041</v>
      </c>
      <c r="S3" s="383" t="s">
        <v>1016</v>
      </c>
      <c r="T3" s="384" t="s">
        <v>1042</v>
      </c>
      <c r="U3" s="385" t="s">
        <v>1016</v>
      </c>
    </row>
    <row r="4" spans="1:21" ht="15" customHeight="1">
      <c r="A4" s="421" t="s">
        <v>117</v>
      </c>
      <c r="B4" s="422" t="s">
        <v>118</v>
      </c>
      <c r="C4" s="423">
        <f>VLOOKUP($A4,'ANNEX 2_MUNICIPIS'!$A$4:$Q$313,4,0)</f>
        <v>1101</v>
      </c>
      <c r="D4" s="403">
        <f>VLOOKUP($A4,'ANNEX 2_MUNICIPIS'!$A$4:$Q$313,5,0)</f>
        <v>5.24</v>
      </c>
      <c r="E4" s="404">
        <f>VLOOKUP($A4,'ANNEX 2_MUNICIPIS'!$A$4:$Q$313,6,0)</f>
        <v>26550.786596119928</v>
      </c>
      <c r="F4" s="405">
        <f>VLOOKUP($A4,'ANNEX 2_MUNICIPIS'!$A$4:$Q$313,7,0)</f>
        <v>19.599193346537096</v>
      </c>
      <c r="G4" s="406">
        <f>VLOOKUP($A4,'ANNEX 2_MUNICIPIS'!$A$4:$Q$313,8,0)</f>
        <v>2.9972752043596729</v>
      </c>
      <c r="H4" s="407">
        <f>VLOOKUP($A4,'ANNEX 2_MUNICIPIS'!$A$4:$Q$313,9,0)</f>
        <v>2.63</v>
      </c>
      <c r="I4" s="408">
        <f>VLOOKUP($A4,'ANNEX 2_MUNICIPIS'!$A$4:$Q$313,10,0)</f>
        <v>100</v>
      </c>
      <c r="J4" s="409">
        <f>VLOOKUP($A4,'ANNEX 2_MUNICIPIS'!$A$4:$Q$313,11,0)</f>
        <v>197.87384754597764</v>
      </c>
      <c r="K4" s="410">
        <f>VLOOKUP($A4,'ANNEX 2_MUNICIPIS'!$A$4:$Q$313,12,0)</f>
        <v>104.68134805901155</v>
      </c>
      <c r="L4" s="410">
        <f>VLOOKUP($A4,'ANNEX 2_MUNICIPIS'!$A$4:$Q$313,13,0)</f>
        <v>177.5067925167067</v>
      </c>
      <c r="M4" s="411">
        <f>VLOOKUP($A4,'ANNEX 2_MUNICIPIS'!$A$4:$Q$313,14,0)</f>
        <v>96.979416491825631</v>
      </c>
      <c r="N4" s="410">
        <f>VLOOKUP($A4,'ANNEX 2_MUNICIPIS'!$A$4:$Q$313,15,0)</f>
        <v>413.19864251348565</v>
      </c>
      <c r="O4" s="412">
        <f>VLOOKUP($A4,'ANNEX 2_MUNICIPIS'!$A$4:$Q$313,16,0)</f>
        <v>120.67170646183123</v>
      </c>
      <c r="P4" s="413">
        <f>VLOOKUP($A4,'ANNEX 2_MUNICIPIS'!$A$4:$Q$313,17,0)</f>
        <v>117.61615191141844</v>
      </c>
      <c r="Q4" s="398">
        <f>VLOOKUP($A4,'ANNEX 2_MUNICIPIS'!$A$4:$R$313,18,0)</f>
        <v>12</v>
      </c>
      <c r="R4" s="415">
        <f>VLOOKUP($A4,'ANNEX 2_MUNICIPIS'!$A$4:$V$313,19,0)</f>
        <v>122.64936345189567</v>
      </c>
      <c r="S4" s="398">
        <f>VLOOKUP($A4,'ANNEX 2_MUNICIPIS'!$A$4:$V$313,20,0)</f>
        <v>16</v>
      </c>
      <c r="T4" s="415">
        <f>VLOOKUP($A4,'ANNEX 2_MUNICIPIS'!$A$4:$V$313,21,0)</f>
        <v>112.58294037094122</v>
      </c>
      <c r="U4" s="398">
        <f>VLOOKUP($A4,'ANNEX 2_MUNICIPIS'!$A$4:$V$313,22,0)</f>
        <v>29</v>
      </c>
    </row>
    <row r="5" spans="1:21" ht="15.75" customHeight="1">
      <c r="A5" s="400" t="s">
        <v>157</v>
      </c>
      <c r="B5" s="401" t="s">
        <v>158</v>
      </c>
      <c r="C5" s="402">
        <f>VLOOKUP($A5,'ANNEX 2_MUNICIPIS'!$A$4:$Q$313,4,0)</f>
        <v>778</v>
      </c>
      <c r="D5" s="403">
        <f>VLOOKUP($A5,'ANNEX 2_MUNICIPIS'!$A$4:$Q$313,5,0)</f>
        <v>11.37</v>
      </c>
      <c r="E5" s="404">
        <f>VLOOKUP($A5,'ANNEX 2_MUNICIPIS'!$A$4:$Q$313,6,0)</f>
        <v>26108.833802816902</v>
      </c>
      <c r="F5" s="405">
        <f>VLOOKUP($A5,'ANNEX 2_MUNICIPIS'!$A$4:$Q$313,7,0)</f>
        <v>32.058115131503705</v>
      </c>
      <c r="G5" s="406">
        <f>VLOOKUP($A5,'ANNEX 2_MUNICIPIS'!$A$4:$Q$313,8,0)</f>
        <v>2.9562982005141389</v>
      </c>
      <c r="H5" s="407">
        <f>VLOOKUP($A5,'ANNEX 2_MUNICIPIS'!$A$4:$Q$313,9,0)</f>
        <v>5.98</v>
      </c>
      <c r="I5" s="408">
        <f>VLOOKUP($A5,'ANNEX 2_MUNICIPIS'!$A$4:$Q$313,10,0)</f>
        <v>80</v>
      </c>
      <c r="J5" s="409">
        <f>VLOOKUP($A5,'ANNEX 2_MUNICIPIS'!$A$4:$Q$313,11,0)</f>
        <v>91.192520768770706</v>
      </c>
      <c r="K5" s="410">
        <f>VLOOKUP($A5,'ANNEX 2_MUNICIPIS'!$A$4:$Q$313,12,0)</f>
        <v>102.93886807583218</v>
      </c>
      <c r="L5" s="410">
        <f>VLOOKUP($A5,'ANNEX 2_MUNICIPIS'!$A$4:$Q$313,13,0)</f>
        <v>108.5213504470746</v>
      </c>
      <c r="M5" s="411">
        <f>VLOOKUP($A5,'ANNEX 2_MUNICIPIS'!$A$4:$Q$313,14,0)</f>
        <v>98.32364012996608</v>
      </c>
      <c r="N5" s="410">
        <f>VLOOKUP($A5,'ANNEX 2_MUNICIPIS'!$A$4:$Q$313,15,0)</f>
        <v>181.72448659037912</v>
      </c>
      <c r="O5" s="412">
        <f>VLOOKUP($A5,'ANNEX 2_MUNICIPIS'!$A$4:$Q$313,16,0)</f>
        <v>96.537365169464991</v>
      </c>
      <c r="P5" s="413">
        <f>VLOOKUP($A5,'ANNEX 2_MUNICIPIS'!$A$4:$Q$313,17,0)</f>
        <v>94.762281415489397</v>
      </c>
      <c r="Q5" s="414">
        <f>VLOOKUP($A5,'ANNEX 2_MUNICIPIS'!$A$4:$R$313,18,0)</f>
        <v>225</v>
      </c>
      <c r="R5" s="415">
        <f>VLOOKUP($A5,'ANNEX 2_MUNICIPIS'!$A$4:$V$313,19,0)</f>
        <v>94.93620362063929</v>
      </c>
      <c r="S5" s="414">
        <f>VLOOKUP($A5,'ANNEX 2_MUNICIPIS'!$A$4:$V$313,20,0)</f>
        <v>202</v>
      </c>
      <c r="T5" s="415">
        <f>VLOOKUP($A5,'ANNEX 2_MUNICIPIS'!$A$4:$V$313,21,0)</f>
        <v>94.588359210339505</v>
      </c>
      <c r="U5" s="414">
        <f>VLOOKUP($A5,'ANNEX 2_MUNICIPIS'!$A$4:$V$313,22,0)</f>
        <v>221</v>
      </c>
    </row>
    <row r="6" spans="1:21" ht="15" customHeight="1">
      <c r="A6" s="400" t="s">
        <v>174</v>
      </c>
      <c r="B6" s="401" t="s">
        <v>175</v>
      </c>
      <c r="C6" s="402">
        <f>VLOOKUP($A6,'ANNEX 2_MUNICIPIS'!$A$4:$Q$313,4,0)</f>
        <v>2655</v>
      </c>
      <c r="D6" s="403">
        <f>VLOOKUP($A6,'ANNEX 2_MUNICIPIS'!$A$4:$Q$313,5,0)</f>
        <v>8.7099999999999991</v>
      </c>
      <c r="E6" s="404">
        <f>VLOOKUP($A6,'ANNEX 2_MUNICIPIS'!$A$4:$Q$313,6,0)</f>
        <v>23282.769957081546</v>
      </c>
      <c r="F6" s="416">
        <f>VLOOKUP($A6,'ANNEX 2_MUNICIPIS'!$A$4:$Q$313,7,0)</f>
        <v>27.039269471354764</v>
      </c>
      <c r="G6" s="406">
        <f>VLOOKUP($A6,'ANNEX 2_MUNICIPIS'!$A$4:$Q$313,8,0)</f>
        <v>5.7250470809792837</v>
      </c>
      <c r="H6" s="407">
        <f>VLOOKUP($A6,'ANNEX 2_MUNICIPIS'!$A$4:$Q$313,9,0)</f>
        <v>7.94</v>
      </c>
      <c r="I6" s="408">
        <f>VLOOKUP($A6,'ANNEX 2_MUNICIPIS'!$A$4:$Q$313,10,0)</f>
        <v>90.909090909090907</v>
      </c>
      <c r="J6" s="409">
        <f>VLOOKUP($A6,'ANNEX 2_MUNICIPIS'!$A$4:$Q$313,11,0)</f>
        <v>119.04236063615649</v>
      </c>
      <c r="K6" s="410">
        <f>VLOOKUP($A6,'ANNEX 2_MUNICIPIS'!$A$4:$Q$313,12,0)</f>
        <v>91.796592798924024</v>
      </c>
      <c r="L6" s="410">
        <f>VLOOKUP($A6,'ANNEX 2_MUNICIPIS'!$A$4:$Q$313,13,0)</f>
        <v>128.66434688792901</v>
      </c>
      <c r="M6" s="411">
        <f>VLOOKUP($A6,'ANNEX 2_MUNICIPIS'!$A$4:$Q$313,14,0)</f>
        <v>50.772333619743435</v>
      </c>
      <c r="N6" s="410">
        <f>VLOOKUP($A6,'ANNEX 2_MUNICIPIS'!$A$4:$Q$313,15,0)</f>
        <v>136.86554531617975</v>
      </c>
      <c r="O6" s="412">
        <f>VLOOKUP($A6,'ANNEX 2_MUNICIPIS'!$A$4:$Q$313,16,0)</f>
        <v>109.70155132893747</v>
      </c>
      <c r="P6" s="413">
        <f>VLOOKUP($A6,'ANNEX 2_MUNICIPIS'!$A$4:$Q$313,17,0)</f>
        <v>97.085505232185199</v>
      </c>
      <c r="Q6" s="414">
        <f>VLOOKUP($A6,'ANNEX 2_MUNICIPIS'!$A$4:$R$313,18,0)</f>
        <v>179</v>
      </c>
      <c r="R6" s="415">
        <f>VLOOKUP($A6,'ANNEX 2_MUNICIPIS'!$A$4:$V$313,19,0)</f>
        <v>98.504109862711445</v>
      </c>
      <c r="S6" s="414">
        <f>VLOOKUP($A6,'ANNEX 2_MUNICIPIS'!$A$4:$V$313,20,0)</f>
        <v>153</v>
      </c>
      <c r="T6" s="415">
        <f>VLOOKUP($A6,'ANNEX 2_MUNICIPIS'!$A$4:$V$313,21,0)</f>
        <v>95.666900601658995</v>
      </c>
      <c r="U6" s="414">
        <f>VLOOKUP($A6,'ANNEX 2_MUNICIPIS'!$A$4:$V$313,22,0)</f>
        <v>201</v>
      </c>
    </row>
    <row r="7" spans="1:21" ht="15" customHeight="1">
      <c r="A7" s="417" t="s">
        <v>186</v>
      </c>
      <c r="B7" s="418" t="s">
        <v>187</v>
      </c>
      <c r="C7" s="402">
        <f>VLOOKUP($A7,'ANNEX 2_MUNICIPIS'!$A$4:$Q$313,4,0)</f>
        <v>398</v>
      </c>
      <c r="D7" s="403">
        <f>VLOOKUP($A7,'ANNEX 2_MUNICIPIS'!$A$4:$Q$313,5,0)</f>
        <v>6.6199999999999992</v>
      </c>
      <c r="E7" s="404">
        <f>VLOOKUP($A7,'ANNEX 2_MUNICIPIS'!$A$4:$Q$313,6,0)</f>
        <v>22988.810526315789</v>
      </c>
      <c r="F7" s="405">
        <f>VLOOKUP($A7,'ANNEX 2_MUNICIPIS'!$A$4:$Q$313,7,0)</f>
        <v>27.105911113745336</v>
      </c>
      <c r="G7" s="406">
        <f>VLOOKUP($A7,'ANNEX 2_MUNICIPIS'!$A$4:$Q$313,8,0)</f>
        <v>2.2613065326633168</v>
      </c>
      <c r="H7" s="407">
        <f>VLOOKUP($A7,'ANNEX 2_MUNICIPIS'!$A$4:$Q$313,9,0)</f>
        <v>1.03</v>
      </c>
      <c r="I7" s="408">
        <f>VLOOKUP($A7,'ANNEX 2_MUNICIPIS'!$A$4:$Q$313,10,0)</f>
        <v>79.972463684685195</v>
      </c>
      <c r="J7" s="409">
        <f>VLOOKUP($A7,'ANNEX 2_MUNICIPIS'!$A$4:$Q$313,11,0)</f>
        <v>156.62522071615152</v>
      </c>
      <c r="K7" s="410">
        <f>VLOOKUP($A7,'ANNEX 2_MUNICIPIS'!$A$4:$Q$313,12,0)</f>
        <v>90.637603803407174</v>
      </c>
      <c r="L7" s="410">
        <f>VLOOKUP($A7,'ANNEX 2_MUNICIPIS'!$A$4:$Q$313,13,0)</f>
        <v>128.34801723725835</v>
      </c>
      <c r="M7" s="411">
        <f>VLOOKUP($A7,'ANNEX 2_MUNICIPIS'!$A$4:$Q$313,14,0)</f>
        <v>128.54250239213218</v>
      </c>
      <c r="N7" s="410">
        <f>VLOOKUP($A7,'ANNEX 2_MUNICIPIS'!$A$4:$Q$313,15,0)</f>
        <v>1055.0606114664731</v>
      </c>
      <c r="O7" s="412">
        <f>VLOOKUP($A7,'ANNEX 2_MUNICIPIS'!$A$4:$Q$313,16,0)</f>
        <v>96.504136627877898</v>
      </c>
      <c r="P7" s="413">
        <f>VLOOKUP($A7,'ANNEX 2_MUNICIPIS'!$A$4:$Q$313,17,0)</f>
        <v>104.47849342146242</v>
      </c>
      <c r="Q7" s="414">
        <f>VLOOKUP($A7,'ANNEX 2_MUNICIPIS'!$A$4:$R$313,18,0)</f>
        <v>76</v>
      </c>
      <c r="R7" s="415">
        <f>VLOOKUP($A7,'ANNEX 2_MUNICIPIS'!$A$4:$V$313,19,0)</f>
        <v>101.58421147632943</v>
      </c>
      <c r="S7" s="521">
        <f>VLOOKUP($A7,'ANNEX 2_MUNICIPIS'!$A$4:$V$313,20,0)</f>
        <v>120</v>
      </c>
      <c r="T7" s="415">
        <f>VLOOKUP($A7,'ANNEX 2_MUNICIPIS'!$A$4:$V$313,21,0)</f>
        <v>107.37277536659542</v>
      </c>
      <c r="U7" s="521">
        <f>VLOOKUP($A7,'ANNEX 2_MUNICIPIS'!$A$4:$V$313,22,0)</f>
        <v>57</v>
      </c>
    </row>
    <row r="8" spans="1:21" ht="15" customHeight="1">
      <c r="A8" s="400" t="s">
        <v>201</v>
      </c>
      <c r="B8" s="401" t="s">
        <v>609</v>
      </c>
      <c r="C8" s="402">
        <f>VLOOKUP($A8,'ANNEX 2_MUNICIPIS'!$A$4:$Q$313,4,0)</f>
        <v>391</v>
      </c>
      <c r="D8" s="403">
        <f>VLOOKUP($A8,'ANNEX 2_MUNICIPIS'!$A$4:$Q$313,5,0)</f>
        <v>6.67</v>
      </c>
      <c r="E8" s="404">
        <f>VLOOKUP($A8,'ANNEX 2_MUNICIPIS'!$A$4:$Q$313,6,0)</f>
        <v>21780.791262135921</v>
      </c>
      <c r="F8" s="405">
        <f>VLOOKUP($A8,'ANNEX 2_MUNICIPIS'!$A$4:$Q$313,7,0)</f>
        <v>29.222997105091487</v>
      </c>
      <c r="G8" s="406">
        <f>VLOOKUP($A8,'ANNEX 2_MUNICIPIS'!$A$4:$Q$313,8,0)</f>
        <v>6.6496163682864458</v>
      </c>
      <c r="H8" s="407">
        <f>VLOOKUP($A8,'ANNEX 2_MUNICIPIS'!$A$4:$Q$313,9,0)</f>
        <v>2.21</v>
      </c>
      <c r="I8" s="408">
        <f>VLOOKUP($A8,'ANNEX 2_MUNICIPIS'!$A$4:$Q$313,10,0)</f>
        <v>79.972463684685195</v>
      </c>
      <c r="J8" s="409">
        <f>VLOOKUP($A8,'ANNEX 2_MUNICIPIS'!$A$4:$Q$313,11,0)</f>
        <v>155.45111861183253</v>
      </c>
      <c r="K8" s="410">
        <f>VLOOKUP($A8,'ANNEX 2_MUNICIPIS'!$A$4:$Q$313,12,0)</f>
        <v>85.874766190374501</v>
      </c>
      <c r="L8" s="410">
        <f>VLOOKUP($A8,'ANNEX 2_MUNICIPIS'!$A$4:$Q$313,13,0)</f>
        <v>119.04973108498986</v>
      </c>
      <c r="M8" s="411">
        <f>VLOOKUP($A8,'ANNEX 2_MUNICIPIS'!$A$4:$Q$313,14,0)</f>
        <v>43.712897750088239</v>
      </c>
      <c r="N8" s="410">
        <f>VLOOKUP($A8,'ANNEX 2_MUNICIPIS'!$A$4:$Q$313,15,0)</f>
        <v>491.72508136220239</v>
      </c>
      <c r="O8" s="412">
        <f>VLOOKUP($A8,'ANNEX 2_MUNICIPIS'!$A$4:$Q$313,16,0)</f>
        <v>96.504136627877898</v>
      </c>
      <c r="P8" s="413">
        <f>VLOOKUP($A8,'ANNEX 2_MUNICIPIS'!$A$4:$Q$313,17,0)</f>
        <v>93.316254160751555</v>
      </c>
      <c r="Q8" s="414">
        <f>VLOOKUP($A8,'ANNEX 2_MUNICIPIS'!$A$4:$R$313,18,0)</f>
        <v>253</v>
      </c>
      <c r="R8" s="415">
        <f>VLOOKUP($A8,'ANNEX 2_MUNICIPIS'!$A$4:$V$313,19,0)</f>
        <v>97.469364355419501</v>
      </c>
      <c r="S8" s="414">
        <f>VLOOKUP($A8,'ANNEX 2_MUNICIPIS'!$A$4:$V$313,20,0)</f>
        <v>160</v>
      </c>
      <c r="T8" s="415">
        <f>VLOOKUP($A8,'ANNEX 2_MUNICIPIS'!$A$4:$V$313,21,0)</f>
        <v>89.163143966083609</v>
      </c>
      <c r="U8" s="414">
        <f>VLOOKUP($A8,'ANNEX 2_MUNICIPIS'!$A$4:$V$313,22,0)</f>
        <v>269</v>
      </c>
    </row>
    <row r="9" spans="1:21" ht="15" customHeight="1">
      <c r="A9" s="400" t="s">
        <v>228</v>
      </c>
      <c r="B9" s="401" t="s">
        <v>229</v>
      </c>
      <c r="C9" s="402">
        <f>VLOOKUP($A9,'ANNEX 2_MUNICIPIS'!$A$4:$Q$313,4,0)</f>
        <v>80</v>
      </c>
      <c r="D9" s="403">
        <f>VLOOKUP($A9,'ANNEX 2_MUNICIPIS'!$A$4:$Q$313,5,0)</f>
        <v>12.5</v>
      </c>
      <c r="E9" s="404">
        <f>VLOOKUP($A9,'ANNEX 2_MUNICIPIS'!$A$4:$Q$313,6,0)</f>
        <v>24421.242424242424</v>
      </c>
      <c r="F9" s="405">
        <f>VLOOKUP($A9,'ANNEX 2_MUNICIPIS'!$A$4:$Q$313,7,0)</f>
        <v>25.516009542515288</v>
      </c>
      <c r="G9" s="406">
        <f>VLOOKUP($A9,'ANNEX 2_MUNICIPIS'!$A$4:$Q$313,8,0)</f>
        <v>1.25</v>
      </c>
      <c r="H9" s="407">
        <f>VLOOKUP($A9,'ANNEX 2_MUNICIPIS'!$A$4:$Q$313,9,0)</f>
        <v>3.53</v>
      </c>
      <c r="I9" s="408">
        <f>VLOOKUP($A9,'ANNEX 2_MUNICIPIS'!$A$4:$Q$313,10,0)</f>
        <v>79.972463684685195</v>
      </c>
      <c r="J9" s="409">
        <f>VLOOKUP($A9,'ANNEX 2_MUNICIPIS'!$A$4:$Q$313,11,0)</f>
        <v>82.948716891273833</v>
      </c>
      <c r="K9" s="410">
        <f>VLOOKUP($A9,'ANNEX 2_MUNICIPIS'!$A$4:$Q$313,12,0)</f>
        <v>96.285229403305664</v>
      </c>
      <c r="L9" s="410">
        <f>VLOOKUP($A9,'ANNEX 2_MUNICIPIS'!$A$4:$Q$313,13,0)</f>
        <v>136.34537724489465</v>
      </c>
      <c r="M9" s="411">
        <f>VLOOKUP($A9,'ANNEX 2_MUNICIPIS'!$A$4:$Q$313,14,0)</f>
        <v>232.53920030737481</v>
      </c>
      <c r="N9" s="410">
        <f>VLOOKUP($A9,'ANNEX 2_MUNICIPIS'!$A$4:$Q$313,15,0)</f>
        <v>307.85054668851768</v>
      </c>
      <c r="O9" s="412">
        <f>VLOOKUP($A9,'ANNEX 2_MUNICIPIS'!$A$4:$Q$313,16,0)</f>
        <v>96.504136627877898</v>
      </c>
      <c r="P9" s="413">
        <f>VLOOKUP($A9,'ANNEX 2_MUNICIPIS'!$A$4:$Q$313,17,0)</f>
        <v>107.38238606772168</v>
      </c>
      <c r="Q9" s="414">
        <f>VLOOKUP($A9,'ANNEX 2_MUNICIPIS'!$A$4:$R$313,18,0)</f>
        <v>45</v>
      </c>
      <c r="R9" s="415">
        <f>VLOOKUP($A9,'ANNEX 2_MUNICIPIS'!$A$4:$V$313,19,0)</f>
        <v>98.576407068006574</v>
      </c>
      <c r="S9" s="521">
        <f>VLOOKUP($A9,'ANNEX 2_MUNICIPIS'!$A$4:$V$313,20,0)</f>
        <v>151</v>
      </c>
      <c r="T9" s="415">
        <f>VLOOKUP($A9,'ANNEX 2_MUNICIPIS'!$A$4:$V$313,21,0)</f>
        <v>116.18836506743683</v>
      </c>
      <c r="U9" s="521">
        <f>VLOOKUP($A9,'ANNEX 2_MUNICIPIS'!$A$4:$V$313,22,0)</f>
        <v>21</v>
      </c>
    </row>
    <row r="10" spans="1:21" ht="15" customHeight="1">
      <c r="A10" s="421" t="s">
        <v>297</v>
      </c>
      <c r="B10" s="422" t="s">
        <v>298</v>
      </c>
      <c r="C10" s="423">
        <f>VLOOKUP($A10,'ANNEX 2_MUNICIPIS'!$A$4:$Q$313,4,0)</f>
        <v>6548</v>
      </c>
      <c r="D10" s="403">
        <f>VLOOKUP($A10,'ANNEX 2_MUNICIPIS'!$A$4:$Q$313,5,0)</f>
        <v>9.5200000000000014</v>
      </c>
      <c r="E10" s="404">
        <f>VLOOKUP($A10,'ANNEX 2_MUNICIPIS'!$A$4:$Q$313,6,0)</f>
        <v>22533.550573162509</v>
      </c>
      <c r="F10" s="416">
        <f>VLOOKUP($A10,'ANNEX 2_MUNICIPIS'!$A$4:$Q$313,7,0)</f>
        <v>27.271067065826905</v>
      </c>
      <c r="G10" s="406">
        <f>VLOOKUP($A10,'ANNEX 2_MUNICIPIS'!$A$4:$Q$313,8,0)</f>
        <v>3.329260843005498</v>
      </c>
      <c r="H10" s="407">
        <f>VLOOKUP($A10,'ANNEX 2_MUNICIPIS'!$A$4:$Q$313,9,0)</f>
        <v>11.24</v>
      </c>
      <c r="I10" s="408">
        <f>VLOOKUP($A10,'ANNEX 2_MUNICIPIS'!$A$4:$Q$313,10,0)</f>
        <v>89.473684210526315</v>
      </c>
      <c r="J10" s="409">
        <f>VLOOKUP($A10,'ANNEX 2_MUNICIPIS'!$A$4:$Q$313,11,0)</f>
        <v>108.91375642236584</v>
      </c>
      <c r="K10" s="410">
        <f>VLOOKUP($A10,'ANNEX 2_MUNICIPIS'!$A$4:$Q$313,12,0)</f>
        <v>88.842657900737308</v>
      </c>
      <c r="L10" s="410">
        <f>VLOOKUP($A10,'ANNEX 2_MUNICIPIS'!$A$4:$Q$313,13,0)</f>
        <v>127.57073049107291</v>
      </c>
      <c r="M10" s="411">
        <f>VLOOKUP($A10,'ANNEX 2_MUNICIPIS'!$A$4:$Q$313,14,0)</f>
        <v>87.308869473204709</v>
      </c>
      <c r="N10" s="410">
        <f>VLOOKUP($A10,'ANNEX 2_MUNICIPIS'!$A$4:$Q$313,15,0)</f>
        <v>96.682600516945485</v>
      </c>
      <c r="O10" s="412">
        <f>VLOOKUP($A10,'ANNEX 2_MUNICIPIS'!$A$4:$Q$313,16,0)</f>
        <v>107.96942157111215</v>
      </c>
      <c r="P10" s="413">
        <f>VLOOKUP($A10,'ANNEX 2_MUNICIPIS'!$A$4:$Q$313,17,0)</f>
        <v>97.953593271263074</v>
      </c>
      <c r="Q10" s="414">
        <f>VLOOKUP($A10,'ANNEX 2_MUNICIPIS'!$A$4:$R$313,18,0)</f>
        <v>159</v>
      </c>
      <c r="R10" s="415">
        <f>VLOOKUP($A10,'ANNEX 2_MUNICIPIS'!$A$4:$V$313,19,0)</f>
        <v>96.204447135842727</v>
      </c>
      <c r="S10" s="414">
        <f>VLOOKUP($A10,'ANNEX 2_MUNICIPIS'!$A$4:$V$313,20,0)</f>
        <v>180</v>
      </c>
      <c r="T10" s="415">
        <f>VLOOKUP($A10,'ANNEX 2_MUNICIPIS'!$A$4:$V$313,21,0)</f>
        <v>99.702739406683449</v>
      </c>
      <c r="U10" s="414">
        <f>VLOOKUP($A10,'ANNEX 2_MUNICIPIS'!$A$4:$V$313,22,0)</f>
        <v>147</v>
      </c>
    </row>
    <row r="11" spans="1:21" ht="15" customHeight="1">
      <c r="A11" s="400" t="s">
        <v>278</v>
      </c>
      <c r="B11" s="401" t="s">
        <v>279</v>
      </c>
      <c r="C11" s="402">
        <f>VLOOKUP($A11,'ANNEX 2_MUNICIPIS'!$A$4:$Q$313,4,0)</f>
        <v>742</v>
      </c>
      <c r="D11" s="403">
        <f>VLOOKUP($A11,'ANNEX 2_MUNICIPIS'!$A$4:$Q$313,5,0)</f>
        <v>10.73</v>
      </c>
      <c r="E11" s="404">
        <f>VLOOKUP($A11,'ANNEX 2_MUNICIPIS'!$A$4:$Q$313,6,0)</f>
        <v>20005.277070063694</v>
      </c>
      <c r="F11" s="405">
        <f>VLOOKUP($A11,'ANNEX 2_MUNICIPIS'!$A$4:$Q$313,7,0)</f>
        <v>23.048918462119154</v>
      </c>
      <c r="G11" s="406">
        <f>VLOOKUP($A11,'ANNEX 2_MUNICIPIS'!$A$4:$Q$313,8,0)</f>
        <v>3.3692722371967654</v>
      </c>
      <c r="H11" s="407">
        <f>VLOOKUP($A11,'ANNEX 2_MUNICIPIS'!$A$4:$Q$313,9,0)</f>
        <v>1.54</v>
      </c>
      <c r="I11" s="408">
        <f>VLOOKUP($A11,'ANNEX 2_MUNICIPIS'!$A$4:$Q$313,10,0)</f>
        <v>89.202859670238837</v>
      </c>
      <c r="J11" s="409">
        <f>VLOOKUP($A11,'ANNEX 2_MUNICIPIS'!$A$4:$Q$313,11,0)</f>
        <v>96.631776434382374</v>
      </c>
      <c r="K11" s="410">
        <f>VLOOKUP($A11,'ANNEX 2_MUNICIPIS'!$A$4:$Q$313,12,0)</f>
        <v>78.874475692345001</v>
      </c>
      <c r="L11" s="410">
        <f>VLOOKUP($A11,'ANNEX 2_MUNICIPIS'!$A$4:$Q$313,13,0)</f>
        <v>150.93940102119285</v>
      </c>
      <c r="M11" s="411">
        <f>VLOOKUP($A11,'ANNEX 2_MUNICIPIS'!$A$4:$Q$313,14,0)</f>
        <v>86.272043314036054</v>
      </c>
      <c r="N11" s="410">
        <f>VLOOKUP($A11,'ANNEX 2_MUNICIPIS'!$A$4:$Q$313,15,0)</f>
        <v>705.65742195484881</v>
      </c>
      <c r="O11" s="412">
        <f>VLOOKUP($A11,'ANNEX 2_MUNICIPIS'!$A$4:$Q$313,16,0)</f>
        <v>107.64261297682984</v>
      </c>
      <c r="P11" s="413">
        <f>VLOOKUP($A11,'ANNEX 2_MUNICIPIS'!$A$4:$Q$313,17,0)</f>
        <v>101.10920168277842</v>
      </c>
      <c r="Q11" s="414">
        <f>VLOOKUP($A11,'ANNEX 2_MUNICIPIS'!$A$4:$R$313,18,0)</f>
        <v>120</v>
      </c>
      <c r="R11" s="415">
        <f>VLOOKUP($A11,'ANNEX 2_MUNICIPIS'!$A$4:$V$313,19,0)</f>
        <v>97.169190820287483</v>
      </c>
      <c r="S11" s="414">
        <f>VLOOKUP($A11,'ANNEX 2_MUNICIPIS'!$A$4:$V$313,20,0)</f>
        <v>165</v>
      </c>
      <c r="T11" s="415">
        <f>VLOOKUP($A11,'ANNEX 2_MUNICIPIS'!$A$4:$V$313,21,0)</f>
        <v>105.04921254526938</v>
      </c>
      <c r="U11" s="414">
        <f>VLOOKUP($A11,'ANNEX 2_MUNICIPIS'!$A$4:$V$313,22,0)</f>
        <v>76</v>
      </c>
    </row>
    <row r="12" spans="1:21" ht="15" customHeight="1">
      <c r="A12" s="400" t="s">
        <v>470</v>
      </c>
      <c r="B12" s="401" t="s">
        <v>471</v>
      </c>
      <c r="C12" s="402">
        <f>VLOOKUP($A12,'ANNEX 2_MUNICIPIS'!$A$4:$Q$313,4,0)</f>
        <v>672</v>
      </c>
      <c r="D12" s="403">
        <f>VLOOKUP($A12,'ANNEX 2_MUNICIPIS'!$A$4:$Q$313,5,0)</f>
        <v>7.26</v>
      </c>
      <c r="E12" s="404">
        <f>VLOOKUP($A12,'ANNEX 2_MUNICIPIS'!$A$4:$Q$313,6,0)</f>
        <v>29278.092063492062</v>
      </c>
      <c r="F12" s="405">
        <f>VLOOKUP($A12,'ANNEX 2_MUNICIPIS'!$A$4:$Q$313,7,0)</f>
        <v>24.027717132665096</v>
      </c>
      <c r="G12" s="406">
        <f>VLOOKUP($A12,'ANNEX 2_MUNICIPIS'!$A$4:$Q$313,8,0)</f>
        <v>2.083333333333333</v>
      </c>
      <c r="H12" s="407">
        <f>VLOOKUP($A12,'ANNEX 2_MUNICIPIS'!$A$4:$Q$313,9,0)</f>
        <v>3.48</v>
      </c>
      <c r="I12" s="408">
        <f>VLOOKUP($A12,'ANNEX 2_MUNICIPIS'!$A$4:$Q$313,10,0)</f>
        <v>72.727272727272734</v>
      </c>
      <c r="J12" s="409">
        <f>VLOOKUP($A12,'ANNEX 2_MUNICIPIS'!$A$4:$Q$313,11,0)</f>
        <v>142.81803872464505</v>
      </c>
      <c r="K12" s="410">
        <f>VLOOKUP($A12,'ANNEX 2_MUNICIPIS'!$A$4:$Q$313,12,0)</f>
        <v>115.434250307676</v>
      </c>
      <c r="L12" s="410">
        <f>VLOOKUP($A12,'ANNEX 2_MUNICIPIS'!$A$4:$Q$313,13,0)</f>
        <v>144.790698494156</v>
      </c>
      <c r="M12" s="411">
        <f>VLOOKUP($A12,'ANNEX 2_MUNICIPIS'!$A$4:$Q$313,14,0)</f>
        <v>139.52352018442491</v>
      </c>
      <c r="N12" s="410">
        <f>VLOOKUP($A12,'ANNEX 2_MUNICIPIS'!$A$4:$Q$313,15,0)</f>
        <v>312.27368672714579</v>
      </c>
      <c r="O12" s="412">
        <f>VLOOKUP($A12,'ANNEX 2_MUNICIPIS'!$A$4:$Q$313,16,0)</f>
        <v>87.761241063149996</v>
      </c>
      <c r="P12" s="413">
        <f>VLOOKUP($A12,'ANNEX 2_MUNICIPIS'!$A$4:$Q$313,17,0)</f>
        <v>104.76359000081263</v>
      </c>
      <c r="Q12" s="414">
        <f>VLOOKUP($A12,'ANNEX 2_MUNICIPIS'!$A$4:$R$313,18,0)</f>
        <v>74</v>
      </c>
      <c r="R12" s="415">
        <f>VLOOKUP($A12,'ANNEX 2_MUNICIPIS'!$A$4:$V$313,19,0)</f>
        <v>113.26587939013773</v>
      </c>
      <c r="S12" s="414">
        <f>VLOOKUP($A12,'ANNEX 2_MUNICIPIS'!$A$4:$V$313,20,0)</f>
        <v>34</v>
      </c>
      <c r="T12" s="415">
        <f>VLOOKUP($A12,'ANNEX 2_MUNICIPIS'!$A$4:$V$313,21,0)</f>
        <v>96.261300611487513</v>
      </c>
      <c r="U12" s="414">
        <f>VLOOKUP($A12,'ANNEX 2_MUNICIPIS'!$A$4:$V$313,22,0)</f>
        <v>194</v>
      </c>
    </row>
    <row r="13" spans="1:21" ht="15" customHeight="1" thickBot="1">
      <c r="A13" s="400" t="s">
        <v>505</v>
      </c>
      <c r="B13" s="401" t="s">
        <v>506</v>
      </c>
      <c r="C13" s="402">
        <f>VLOOKUP($A13,'ANNEX 2_MUNICIPIS'!$A$4:$Q$313,4,0)</f>
        <v>1063</v>
      </c>
      <c r="D13" s="403">
        <f>VLOOKUP($A13,'ANNEX 2_MUNICIPIS'!$A$4:$Q$313,5,0)</f>
        <v>3.9800000000000004</v>
      </c>
      <c r="E13" s="404">
        <f>VLOOKUP($A13,'ANNEX 2_MUNICIPIS'!$A$4:$Q$313,6,0)</f>
        <v>20371.551724137931</v>
      </c>
      <c r="F13" s="405">
        <f>VLOOKUP($A13,'ANNEX 2_MUNICIPIS'!$A$4:$Q$313,7,0)</f>
        <v>30.159705471626253</v>
      </c>
      <c r="G13" s="406">
        <f>VLOOKUP($A13,'ANNEX 2_MUNICIPIS'!$A$4:$Q$313,8,0)</f>
        <v>5.2681091251175918</v>
      </c>
      <c r="H13" s="407">
        <f>VLOOKUP($A13,'ANNEX 2_MUNICIPIS'!$A$4:$Q$313,9,0)</f>
        <v>4.13</v>
      </c>
      <c r="I13" s="408">
        <f>VLOOKUP($A13,'ANNEX 2_MUNICIPIS'!$A$4:$Q$313,10,0)</f>
        <v>90.909090909090907</v>
      </c>
      <c r="J13" s="409">
        <f>VLOOKUP($A13,'ANNEX 2_MUNICIPIS'!$A$4:$Q$313,11,0)</f>
        <v>260.51732691982983</v>
      </c>
      <c r="K13" s="410">
        <f>VLOOKUP($A13,'ANNEX 2_MUNICIPIS'!$A$4:$Q$313,12,0)</f>
        <v>80.318580725148152</v>
      </c>
      <c r="L13" s="410">
        <f>VLOOKUP($A13,'ANNEX 2_MUNICIPIS'!$A$4:$Q$313,13,0)</f>
        <v>115.35225203480698</v>
      </c>
      <c r="M13" s="411">
        <f>VLOOKUP($A13,'ANNEX 2_MUNICIPIS'!$A$4:$Q$313,14,0)</f>
        <v>55.176154001504337</v>
      </c>
      <c r="N13" s="410">
        <f>VLOOKUP($A13,'ANNEX 2_MUNICIPIS'!$A$4:$Q$313,15,0)</f>
        <v>263.12649632214703</v>
      </c>
      <c r="O13" s="412">
        <f>VLOOKUP($A13,'ANNEX 2_MUNICIPIS'!$A$4:$Q$313,16,0)</f>
        <v>109.70155132893747</v>
      </c>
      <c r="P13" s="413">
        <f>VLOOKUP($A13,'ANNEX 2_MUNICIPIS'!$A$4:$Q$313,17,0)</f>
        <v>101.03820458420904</v>
      </c>
      <c r="Q13" s="442">
        <f>VLOOKUP($A13,'ANNEX 2_MUNICIPIS'!$A$4:$R$313,18,0)</f>
        <v>124</v>
      </c>
      <c r="R13" s="415">
        <f>VLOOKUP($A13,'ANNEX 2_MUNICIPIS'!$A$4:$V$313,19,0)</f>
        <v>104.55270850484833</v>
      </c>
      <c r="S13" s="442">
        <f>VLOOKUP($A13,'ANNEX 2_MUNICIPIS'!$A$4:$V$313,20,0)</f>
        <v>81</v>
      </c>
      <c r="T13" s="415">
        <f>VLOOKUP($A13,'ANNEX 2_MUNICIPIS'!$A$4:$V$313,21,0)</f>
        <v>97.523700663569755</v>
      </c>
      <c r="U13" s="442">
        <f>VLOOKUP($A13,'ANNEX 2_MUNICIPIS'!$A$4:$V$313,22,0)</f>
        <v>174</v>
      </c>
    </row>
    <row r="14" spans="1:21" ht="15.75" customHeight="1" thickBot="1">
      <c r="A14" s="538" t="s">
        <v>1033</v>
      </c>
      <c r="B14" s="539"/>
      <c r="C14" s="540"/>
      <c r="D14" s="504">
        <v>8.5521874133629066</v>
      </c>
      <c r="E14" s="505">
        <v>23198.213226528969</v>
      </c>
      <c r="F14" s="506">
        <v>26.784339383384626</v>
      </c>
      <c r="G14" s="507">
        <v>3.8605489326309952</v>
      </c>
      <c r="H14" s="508">
        <v>7.7388529248683113</v>
      </c>
      <c r="I14" s="509">
        <v>88.769822865300952</v>
      </c>
      <c r="J14" s="510">
        <v>121.23903640381138</v>
      </c>
      <c r="K14" s="511">
        <v>91.4632123730876</v>
      </c>
      <c r="L14" s="511">
        <v>129.88895850896859</v>
      </c>
      <c r="M14" s="512">
        <v>75.293437657872616</v>
      </c>
      <c r="N14" s="511">
        <v>140.42293352266535</v>
      </c>
      <c r="O14" s="513">
        <v>107.12006007470352</v>
      </c>
      <c r="P14" s="514">
        <v>112.70180106465071</v>
      </c>
      <c r="Q14" s="453"/>
      <c r="R14" s="514">
        <v>113.83012849375973</v>
      </c>
      <c r="S14" s="453"/>
      <c r="T14" s="514">
        <v>111.5734736355417</v>
      </c>
      <c r="U14" s="453"/>
    </row>
    <row r="15" spans="1:21" ht="15.75" customHeight="1" thickBot="1">
      <c r="A15" s="538" t="s">
        <v>1044</v>
      </c>
      <c r="B15" s="539"/>
      <c r="C15" s="540"/>
      <c r="D15" s="473">
        <f>'ANNEX 2_MUNICIPIS'!$E$314</f>
        <v>10.368589611409229</v>
      </c>
      <c r="E15" s="474">
        <f>'ANNEX 2_MUNICIPIS'!$F$314</f>
        <v>25363.435882725324</v>
      </c>
      <c r="F15" s="475">
        <f>'ANNEX 2_MUNICIPIS'!$G$314</f>
        <v>34.789899468585787</v>
      </c>
      <c r="G15" s="476">
        <f>'ANNEX 2_MUNICIPIS'!$H$314</f>
        <v>2.9067400038421849</v>
      </c>
      <c r="H15" s="477">
        <f>'ANNEX 2_MUNICIPIS'!$I$314</f>
        <v>10.867124298104672</v>
      </c>
      <c r="I15" s="478">
        <f>'ANNEX 2_MUNICIPIS'!$J$314</f>
        <v>82.86946702923295</v>
      </c>
      <c r="J15" s="515">
        <v>100</v>
      </c>
      <c r="K15" s="516">
        <v>100</v>
      </c>
      <c r="L15" s="516">
        <v>100</v>
      </c>
      <c r="M15" s="517">
        <v>100</v>
      </c>
      <c r="N15" s="516">
        <v>100</v>
      </c>
      <c r="O15" s="518">
        <v>100</v>
      </c>
      <c r="P15" s="519">
        <v>100</v>
      </c>
      <c r="Q15" s="453"/>
      <c r="R15" s="519">
        <v>100</v>
      </c>
      <c r="S15" s="453"/>
      <c r="T15" s="519">
        <v>100</v>
      </c>
      <c r="U15" s="453"/>
    </row>
    <row r="16" spans="1:21" ht="9" customHeight="1">
      <c r="A16" s="288"/>
      <c r="B16" s="291"/>
      <c r="C16" s="292"/>
      <c r="D16" s="293"/>
      <c r="E16" s="294"/>
      <c r="F16" s="295"/>
      <c r="G16" s="296"/>
      <c r="H16" s="293"/>
      <c r="I16" s="297"/>
      <c r="J16" s="298"/>
      <c r="K16" s="298"/>
      <c r="L16" s="298"/>
      <c r="M16" s="299"/>
      <c r="N16" s="298"/>
      <c r="O16" s="299"/>
      <c r="P16" s="92"/>
      <c r="Q16" s="289"/>
      <c r="R16" s="92"/>
      <c r="S16" s="289"/>
      <c r="T16" s="92"/>
      <c r="U16" s="289"/>
    </row>
    <row r="17" spans="1:21" ht="28.5" customHeight="1">
      <c r="A17" s="545" t="s">
        <v>1043</v>
      </c>
      <c r="B17" s="545"/>
      <c r="C17" s="545"/>
      <c r="D17" s="545"/>
      <c r="E17" s="545"/>
      <c r="F17" s="545"/>
      <c r="G17" s="545"/>
      <c r="H17" s="545"/>
      <c r="I17" s="545"/>
      <c r="J17" s="545"/>
      <c r="K17" s="545"/>
      <c r="L17" s="545"/>
      <c r="M17" s="545"/>
      <c r="N17" s="545"/>
      <c r="O17" s="545"/>
      <c r="P17" s="545"/>
      <c r="Q17" s="545"/>
      <c r="R17" s="92"/>
      <c r="S17" s="289"/>
      <c r="T17" s="92"/>
      <c r="U17" s="289"/>
    </row>
    <row r="18" spans="1:21" ht="15.75" customHeight="1">
      <c r="B18" s="291"/>
      <c r="C18" s="292"/>
      <c r="D18" s="293"/>
      <c r="E18" s="294"/>
      <c r="F18" s="295"/>
      <c r="G18" s="296"/>
      <c r="H18" s="293"/>
      <c r="I18" s="297"/>
      <c r="J18" s="298"/>
      <c r="K18" s="298"/>
      <c r="L18" s="298"/>
      <c r="M18" s="299"/>
      <c r="N18" s="298"/>
      <c r="O18" s="299"/>
      <c r="P18" s="92"/>
      <c r="Q18" s="289"/>
      <c r="R18" s="92"/>
      <c r="S18" s="289"/>
      <c r="T18" s="92"/>
      <c r="U18" s="289"/>
    </row>
    <row r="19" spans="1:21" ht="15.75" customHeight="1">
      <c r="A19" s="288"/>
      <c r="B19" s="291"/>
      <c r="C19" s="292"/>
      <c r="D19" s="293"/>
      <c r="E19" s="294"/>
      <c r="F19" s="295"/>
      <c r="G19" s="296"/>
      <c r="H19" s="293"/>
      <c r="I19" s="297"/>
      <c r="J19" s="298"/>
      <c r="K19" s="298"/>
      <c r="L19" s="298"/>
      <c r="M19" s="299"/>
      <c r="N19" s="298"/>
      <c r="O19" s="299"/>
      <c r="P19" s="92"/>
      <c r="Q19" s="289"/>
      <c r="R19" s="92"/>
      <c r="S19" s="289"/>
      <c r="T19" s="92"/>
      <c r="U19" s="289"/>
    </row>
    <row r="20" spans="1:21" ht="15.75" customHeight="1">
      <c r="A20" s="288"/>
      <c r="B20" s="291"/>
      <c r="C20" s="292"/>
      <c r="D20" s="293"/>
      <c r="E20" s="294"/>
      <c r="F20" s="295"/>
      <c r="G20" s="296"/>
      <c r="H20" s="293"/>
      <c r="I20" s="297"/>
      <c r="J20" s="298"/>
      <c r="K20" s="298"/>
      <c r="L20" s="298"/>
      <c r="M20" s="299"/>
      <c r="N20" s="298"/>
      <c r="O20" s="299"/>
      <c r="P20" s="92"/>
      <c r="Q20" s="289"/>
      <c r="R20" s="92"/>
      <c r="S20" s="289"/>
      <c r="T20" s="92"/>
      <c r="U20" s="289"/>
    </row>
    <row r="21" spans="1:21" ht="15" customHeight="1">
      <c r="A21" s="301"/>
      <c r="D21" s="31"/>
      <c r="E21" s="31"/>
      <c r="F21" s="31"/>
      <c r="G21" s="31"/>
      <c r="H21" s="31"/>
      <c r="I21" s="31"/>
      <c r="R21" s="92"/>
      <c r="S21" s="289"/>
      <c r="T21" s="92"/>
      <c r="U21" s="289"/>
    </row>
    <row r="22" spans="1:21" ht="15" customHeight="1">
      <c r="A22" s="301"/>
      <c r="R22" s="92"/>
      <c r="S22" s="289"/>
      <c r="T22" s="92"/>
      <c r="U22" s="289"/>
    </row>
    <row r="23" spans="1:21" ht="15" customHeight="1">
      <c r="A23" s="301"/>
      <c r="R23" s="92"/>
      <c r="S23" s="289"/>
      <c r="T23" s="92"/>
      <c r="U23" s="289"/>
    </row>
    <row r="24" spans="1:21">
      <c r="D24"/>
      <c r="E24"/>
      <c r="F24"/>
      <c r="G24"/>
      <c r="H24"/>
      <c r="I24"/>
      <c r="M24"/>
      <c r="O24"/>
      <c r="P24"/>
      <c r="R24" s="92"/>
      <c r="S24" s="289"/>
      <c r="T24" s="92"/>
      <c r="U24" s="289"/>
    </row>
    <row r="25" spans="1:21">
      <c r="C25" s="33"/>
      <c r="F25"/>
      <c r="R25" s="92"/>
      <c r="S25" s="289"/>
      <c r="T25" s="92"/>
      <c r="U25" s="289"/>
    </row>
    <row r="26" spans="1:21">
      <c r="R26" s="92"/>
      <c r="S26" s="289"/>
      <c r="T26" s="92"/>
      <c r="U26" s="289"/>
    </row>
    <row r="27" spans="1:21">
      <c r="R27" s="92"/>
      <c r="S27" s="289"/>
      <c r="T27" s="92"/>
      <c r="U27" s="289"/>
    </row>
    <row r="28" spans="1:21">
      <c r="R28" s="92"/>
      <c r="S28" s="289"/>
      <c r="T28" s="92"/>
      <c r="U28" s="289"/>
    </row>
    <row r="29" spans="1:21">
      <c r="R29" s="92"/>
      <c r="S29" s="289"/>
      <c r="T29" s="92"/>
      <c r="U29" s="289"/>
    </row>
    <row r="30" spans="1:21">
      <c r="R30" s="92"/>
      <c r="S30" s="289"/>
      <c r="T30" s="92"/>
      <c r="U30" s="289"/>
    </row>
    <row r="31" spans="1:21">
      <c r="R31" s="92"/>
      <c r="S31" s="289"/>
      <c r="T31" s="92"/>
      <c r="U31" s="289"/>
    </row>
    <row r="32" spans="1:21">
      <c r="R32" s="92"/>
      <c r="S32" s="289"/>
      <c r="T32" s="92"/>
      <c r="U32" s="289"/>
    </row>
    <row r="33" spans="18:21">
      <c r="R33" s="92"/>
      <c r="S33" s="289"/>
      <c r="T33" s="92"/>
      <c r="U33" s="289"/>
    </row>
    <row r="34" spans="18:21">
      <c r="U34" s="289"/>
    </row>
    <row r="35" spans="18:21">
      <c r="U35" s="289"/>
    </row>
    <row r="36" spans="18:21">
      <c r="R36" s="92"/>
      <c r="S36" s="289"/>
      <c r="T36" s="92"/>
      <c r="U36" s="289"/>
    </row>
    <row r="37" spans="18:21">
      <c r="U37" s="289"/>
    </row>
    <row r="41" spans="18:21">
      <c r="R41"/>
      <c r="T41"/>
    </row>
  </sheetData>
  <mergeCells count="5">
    <mergeCell ref="D2:I2"/>
    <mergeCell ref="A14:C14"/>
    <mergeCell ref="A15:C15"/>
    <mergeCell ref="A17:Q17"/>
    <mergeCell ref="J2:U2"/>
  </mergeCells>
  <conditionalFormatting sqref="J4:P13">
    <cfRule type="cellIs" dxfId="191" priority="40" operator="greaterThanOrEqual">
      <formula>110</formula>
    </cfRule>
    <cfRule type="cellIs" dxfId="190" priority="41" operator="between">
      <formula>100.0001</formula>
      <formula>110</formula>
    </cfRule>
    <cfRule type="cellIs" dxfId="189" priority="42" operator="between">
      <formula>90.0001</formula>
      <formula>100</formula>
    </cfRule>
    <cfRule type="cellIs" dxfId="188" priority="43" operator="lessThanOrEqual">
      <formula>90</formula>
    </cfRule>
  </conditionalFormatting>
  <conditionalFormatting sqref="R4:R13">
    <cfRule type="cellIs" dxfId="187" priority="5" operator="greaterThanOrEqual">
      <formula>110</formula>
    </cfRule>
    <cfRule type="cellIs" dxfId="186" priority="6" operator="between">
      <formula>100.0001</formula>
      <formula>110</formula>
    </cfRule>
    <cfRule type="cellIs" dxfId="185" priority="7" operator="between">
      <formula>90.0001</formula>
      <formula>100</formula>
    </cfRule>
    <cfRule type="cellIs" dxfId="184" priority="8" operator="lessThanOrEqual">
      <formula>90</formula>
    </cfRule>
  </conditionalFormatting>
  <conditionalFormatting sqref="T4:T13">
    <cfRule type="cellIs" dxfId="183" priority="1" operator="greaterThanOrEqual">
      <formula>110</formula>
    </cfRule>
    <cfRule type="cellIs" dxfId="182" priority="2" operator="between">
      <formula>100.0001</formula>
      <formula>110</formula>
    </cfRule>
    <cfRule type="cellIs" dxfId="181" priority="3" operator="between">
      <formula>90.0001</formula>
      <formula>100</formula>
    </cfRule>
    <cfRule type="cellIs" dxfId="180" priority="4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73" fitToHeight="5" orientation="landscape" r:id="rId1"/>
  <headerFooter>
    <oddHeader>&amp;L&amp;"Arial Rounded MT Bold,Negreta"&amp;16&amp;K08-019Annex 4: Valor dels municipis a l'Índex de Vulnerabilitat Social (per comarques). 2022</oddHeader>
    <oddFooter>&amp;L&amp;"Segoe UI,Normal"Els municipis apareixen per ordre alfabètic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U62"/>
  <sheetViews>
    <sheetView zoomScale="85" zoomScaleNormal="85" workbookViewId="0">
      <pane xSplit="3" ySplit="3" topLeftCell="D37" activePane="bottomRight" state="frozen"/>
      <selection activeCell="D14" sqref="D14"/>
      <selection pane="topRight" activeCell="D14" sqref="D14"/>
      <selection pane="bottomLeft" activeCell="D14" sqref="D14"/>
      <selection pane="bottomRight" activeCell="A51" sqref="A51:XFD51"/>
    </sheetView>
  </sheetViews>
  <sheetFormatPr defaultColWidth="9.1796875" defaultRowHeight="14.5"/>
  <cols>
    <col min="1" max="1" width="11.7265625" style="300" customWidth="1"/>
    <col min="2" max="2" width="33.453125" customWidth="1"/>
    <col min="3" max="3" width="11" customWidth="1"/>
    <col min="4" max="6" width="13" style="10" customWidth="1"/>
    <col min="7" max="7" width="13" style="48" customWidth="1"/>
    <col min="8" max="8" width="13" style="10" customWidth="1"/>
    <col min="9" max="9" width="13.81640625" style="10" customWidth="1"/>
    <col min="10" max="12" width="13.1796875" customWidth="1"/>
    <col min="13" max="13" width="13.1796875" style="53" customWidth="1"/>
    <col min="14" max="14" width="13.1796875" customWidth="1"/>
    <col min="15" max="15" width="14.26953125" style="53" customWidth="1"/>
    <col min="16" max="16" width="15.36328125" style="53" customWidth="1"/>
    <col min="17" max="17" width="7.7265625" customWidth="1"/>
    <col min="18" max="18" width="14" style="53" customWidth="1"/>
    <col min="19" max="19" width="7.7265625" customWidth="1"/>
    <col min="20" max="20" width="14" style="53" customWidth="1"/>
    <col min="21" max="21" width="7.7265625" customWidth="1"/>
  </cols>
  <sheetData>
    <row r="1" spans="1:21" ht="21.5" thickBot="1">
      <c r="A1" s="487" t="s">
        <v>635</v>
      </c>
      <c r="B1" s="304"/>
      <c r="C1" s="304"/>
      <c r="D1" s="305"/>
      <c r="E1" s="305"/>
      <c r="F1" s="305"/>
      <c r="G1" s="306"/>
      <c r="H1" s="305"/>
      <c r="I1" s="305"/>
      <c r="J1" s="304"/>
      <c r="K1" s="304"/>
      <c r="L1" s="304"/>
      <c r="M1" s="307"/>
      <c r="N1" s="304"/>
      <c r="O1" s="307"/>
      <c r="P1" s="307"/>
      <c r="Q1" s="304"/>
      <c r="R1" s="307"/>
      <c r="S1" s="304"/>
      <c r="T1" s="307"/>
      <c r="U1" s="304"/>
    </row>
    <row r="2" spans="1:21" ht="15.75" customHeight="1" thickBot="1">
      <c r="A2" s="303"/>
      <c r="B2" s="304"/>
      <c r="C2" s="304"/>
      <c r="D2" s="546" t="s">
        <v>1017</v>
      </c>
      <c r="E2" s="547"/>
      <c r="F2" s="547"/>
      <c r="G2" s="547"/>
      <c r="H2" s="547"/>
      <c r="I2" s="547"/>
      <c r="J2" s="551" t="s">
        <v>1050</v>
      </c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3"/>
    </row>
    <row r="3" spans="1:21" ht="95.5" customHeight="1" thickBot="1">
      <c r="A3" s="308" t="s">
        <v>57</v>
      </c>
      <c r="B3" s="309" t="s">
        <v>1021</v>
      </c>
      <c r="C3" s="310" t="s">
        <v>644</v>
      </c>
      <c r="D3" s="311" t="s">
        <v>2</v>
      </c>
      <c r="E3" s="312" t="s">
        <v>3</v>
      </c>
      <c r="F3" s="312" t="s">
        <v>4</v>
      </c>
      <c r="G3" s="313" t="s">
        <v>1037</v>
      </c>
      <c r="H3" s="312" t="s">
        <v>1039</v>
      </c>
      <c r="I3" s="312" t="s">
        <v>645</v>
      </c>
      <c r="J3" s="314" t="s">
        <v>1053</v>
      </c>
      <c r="K3" s="315" t="s">
        <v>1049</v>
      </c>
      <c r="L3" s="315" t="s">
        <v>1023</v>
      </c>
      <c r="M3" s="316" t="s">
        <v>1038</v>
      </c>
      <c r="N3" s="315" t="s">
        <v>1040</v>
      </c>
      <c r="O3" s="317" t="s">
        <v>1020</v>
      </c>
      <c r="P3" s="318" t="s">
        <v>1032</v>
      </c>
      <c r="Q3" s="318" t="s">
        <v>1016</v>
      </c>
      <c r="R3" s="319" t="s">
        <v>1041</v>
      </c>
      <c r="S3" s="320" t="s">
        <v>1016</v>
      </c>
      <c r="T3" s="321" t="s">
        <v>1042</v>
      </c>
      <c r="U3" s="322" t="s">
        <v>1016</v>
      </c>
    </row>
    <row r="4" spans="1:21" ht="15" customHeight="1">
      <c r="A4" s="324" t="s">
        <v>64</v>
      </c>
      <c r="B4" s="325" t="s">
        <v>65</v>
      </c>
      <c r="C4" s="326">
        <f>VLOOKUP($A4,'ANNEX 2_MUNICIPIS'!$A$4:$Q$313,4,0)</f>
        <v>281</v>
      </c>
      <c r="D4" s="327">
        <f>VLOOKUP($A4,'ANNEX 2_MUNICIPIS'!$A$4:$Q$313,5,0)</f>
        <v>6.9599999999999991</v>
      </c>
      <c r="E4" s="328">
        <f>VLOOKUP($A4,'ANNEX 2_MUNICIPIS'!$A$4:$Q$313,6,0)</f>
        <v>26342.906976744187</v>
      </c>
      <c r="F4" s="329">
        <f>VLOOKUP($A4,'ANNEX 2_MUNICIPIS'!$A$4:$Q$313,7,0)</f>
        <v>24.763583754274769</v>
      </c>
      <c r="G4" s="330">
        <f>VLOOKUP($A4,'ANNEX 2_MUNICIPIS'!$A$4:$Q$313,8,0)</f>
        <v>3.5587188612099649</v>
      </c>
      <c r="H4" s="331">
        <f>VLOOKUP($A4,'ANNEX 2_MUNICIPIS'!$A$4:$Q$313,9,0)</f>
        <v>5.95</v>
      </c>
      <c r="I4" s="332">
        <f>VLOOKUP($A4,'ANNEX 2_MUNICIPIS'!$A$4:$Q$313,10,0)</f>
        <v>87.053847433939353</v>
      </c>
      <c r="J4" s="333">
        <f>VLOOKUP($A4,'ANNEX 2_MUNICIPIS'!$A$4:$Q$313,11,0)</f>
        <v>148.97398866967285</v>
      </c>
      <c r="K4" s="334">
        <f>VLOOKUP($A4,'ANNEX 2_MUNICIPIS'!$A$4:$Q$313,12,0)</f>
        <v>103.86174451500858</v>
      </c>
      <c r="L4" s="334">
        <f>VLOOKUP($A4,'ANNEX 2_MUNICIPIS'!$A$4:$Q$313,13,0)</f>
        <v>140.48814506737233</v>
      </c>
      <c r="M4" s="335">
        <f>VLOOKUP($A4,'ANNEX 2_MUNICIPIS'!$A$4:$Q$313,14,0)</f>
        <v>81.679394107965393</v>
      </c>
      <c r="N4" s="334">
        <f>VLOOKUP($A4,'ANNEX 2_MUNICIPIS'!$A$4:$Q$313,15,0)</f>
        <v>182.64074450596087</v>
      </c>
      <c r="O4" s="336">
        <f>VLOOKUP($A4,'ANNEX 2_MUNICIPIS'!$A$4:$Q$313,16,0)</f>
        <v>105.04936323921369</v>
      </c>
      <c r="P4" s="337">
        <f>VLOOKUP($A4,'ANNEX 2_MUNICIPIS'!$A$4:$Q$313,17,0)</f>
        <v>103.1641868196006</v>
      </c>
      <c r="Q4" s="323">
        <f>VLOOKUP($A4,'ANNEX 2_MUNICIPIS'!$A$4:$R$313,18,0)</f>
        <v>89</v>
      </c>
      <c r="R4" s="339">
        <f>VLOOKUP($A4,'ANNEX 2_MUNICIPIS'!$A$4:$V$313,19,0)</f>
        <v>108.6140992885823</v>
      </c>
      <c r="S4" s="323">
        <f>VLOOKUP($A4,'ANNEX 2_MUNICIPIS'!$A$4:$V$313,20,0)</f>
        <v>54</v>
      </c>
      <c r="T4" s="339">
        <f>VLOOKUP($A4,'ANNEX 2_MUNICIPIS'!$A$4:$V$313,21,0)</f>
        <v>97.714274350618908</v>
      </c>
      <c r="U4" s="323">
        <f>VLOOKUP($A4,'ANNEX 2_MUNICIPIS'!$A$4:$V$313,22,0)</f>
        <v>170</v>
      </c>
    </row>
    <row r="5" spans="1:21" ht="15" customHeight="1">
      <c r="A5" s="345" t="s">
        <v>88</v>
      </c>
      <c r="B5" s="346" t="s">
        <v>89</v>
      </c>
      <c r="C5" s="347">
        <f>VLOOKUP($A5,'ANNEX 2_MUNICIPIS'!$A$4:$Q$313,4,0)</f>
        <v>3948</v>
      </c>
      <c r="D5" s="327">
        <f>VLOOKUP($A5,'ANNEX 2_MUNICIPIS'!$A$4:$Q$313,5,0)</f>
        <v>9.66</v>
      </c>
      <c r="E5" s="328">
        <f>VLOOKUP($A5,'ANNEX 2_MUNICIPIS'!$A$4:$Q$313,6,0)</f>
        <v>21241.331527627302</v>
      </c>
      <c r="F5" s="340">
        <f>VLOOKUP($A5,'ANNEX 2_MUNICIPIS'!$A$4:$Q$313,7,0)</f>
        <v>31.412681713141676</v>
      </c>
      <c r="G5" s="330">
        <f>VLOOKUP($A5,'ANNEX 2_MUNICIPIS'!$A$4:$Q$313,8,0)</f>
        <v>2.5582573454913882</v>
      </c>
      <c r="H5" s="331">
        <f>VLOOKUP($A5,'ANNEX 2_MUNICIPIS'!$A$4:$Q$313,9,0)</f>
        <v>10.31</v>
      </c>
      <c r="I5" s="332">
        <f>VLOOKUP($A5,'ANNEX 2_MUNICIPIS'!$A$4:$Q$313,10,0)</f>
        <v>85.106382978723403</v>
      </c>
      <c r="J5" s="333">
        <f>VLOOKUP($A5,'ANNEX 2_MUNICIPIS'!$A$4:$Q$313,11,0)</f>
        <v>107.33529618436054</v>
      </c>
      <c r="K5" s="334">
        <f>VLOOKUP($A5,'ANNEX 2_MUNICIPIS'!$A$4:$Q$313,12,0)</f>
        <v>83.74784719957627</v>
      </c>
      <c r="L5" s="334">
        <f>VLOOKUP($A5,'ANNEX 2_MUNICIPIS'!$A$4:$Q$313,13,0)</f>
        <v>110.75112843368362</v>
      </c>
      <c r="M5" s="335">
        <f>VLOOKUP($A5,'ANNEX 2_MUNICIPIS'!$A$4:$Q$313,14,0)</f>
        <v>113.62187658583116</v>
      </c>
      <c r="N5" s="334">
        <f>VLOOKUP($A5,'ANNEX 2_MUNICIPIS'!$A$4:$Q$313,15,0)</f>
        <v>105.40372743069517</v>
      </c>
      <c r="O5" s="336">
        <f>VLOOKUP($A5,'ANNEX 2_MUNICIPIS'!$A$4:$Q$313,16,0)</f>
        <v>102.699324648367</v>
      </c>
      <c r="P5" s="337">
        <f>VLOOKUP($A5,'ANNEX 2_MUNICIPIS'!$A$4:$Q$313,17,0)</f>
        <v>95.188678146709861</v>
      </c>
      <c r="Q5" s="338">
        <f>VLOOKUP($A5,'ANNEX 2_MUNICIPIS'!$A$4:$R$313,18,0)</f>
        <v>211</v>
      </c>
      <c r="R5" s="339">
        <f>VLOOKUP($A5,'ANNEX 2_MUNICIPIS'!$A$4:$V$313,19,0)</f>
        <v>90.085182767863273</v>
      </c>
      <c r="S5" s="338">
        <f>VLOOKUP($A5,'ANNEX 2_MUNICIPIS'!$A$4:$V$313,20,0)</f>
        <v>257</v>
      </c>
      <c r="T5" s="339">
        <f>VLOOKUP($A5,'ANNEX 2_MUNICIPIS'!$A$4:$V$313,21,0)</f>
        <v>100.29217352555645</v>
      </c>
      <c r="U5" s="338">
        <f>VLOOKUP($A5,'ANNEX 2_MUNICIPIS'!$A$4:$V$313,22,0)</f>
        <v>140</v>
      </c>
    </row>
    <row r="6" spans="1:21" ht="15" customHeight="1">
      <c r="A6" s="345" t="s">
        <v>103</v>
      </c>
      <c r="B6" s="344" t="s">
        <v>606</v>
      </c>
      <c r="C6" s="326">
        <f>VLOOKUP($A6,'ANNEX 2_MUNICIPIS'!$A$4:$Q$313,4,0)</f>
        <v>278</v>
      </c>
      <c r="D6" s="327">
        <f>VLOOKUP($A6,'ANNEX 2_MUNICIPIS'!$A$4:$Q$313,5,0)</f>
        <v>5.08</v>
      </c>
      <c r="E6" s="328">
        <f>VLOOKUP($A6,'ANNEX 2_MUNICIPIS'!$A$4:$Q$313,6,0)</f>
        <v>29992.644067796609</v>
      </c>
      <c r="F6" s="329">
        <f>VLOOKUP($A6,'ANNEX 2_MUNICIPIS'!$A$4:$Q$313,7,0)</f>
        <v>21.750159198204958</v>
      </c>
      <c r="G6" s="330">
        <f>VLOOKUP($A6,'ANNEX 2_MUNICIPIS'!$A$4:$Q$313,8,0)</f>
        <v>1.4388489208633095</v>
      </c>
      <c r="H6" s="331">
        <f>VLOOKUP($A6,'ANNEX 2_MUNICIPIS'!$A$4:$Q$313,9,0)</f>
        <v>4.3600000000000003</v>
      </c>
      <c r="I6" s="332">
        <f>VLOOKUP($A6,'ANNEX 2_MUNICIPIS'!$A$4:$Q$313,10,0)</f>
        <v>87.053847433939353</v>
      </c>
      <c r="J6" s="333">
        <f>VLOOKUP($A6,'ANNEX 2_MUNICIPIS'!$A$4:$Q$313,11,0)</f>
        <v>204.10609471278011</v>
      </c>
      <c r="K6" s="334">
        <f>VLOOKUP($A6,'ANNEX 2_MUNICIPIS'!$A$4:$Q$313,12,0)</f>
        <v>118.25150270048456</v>
      </c>
      <c r="L6" s="334">
        <f>VLOOKUP($A6,'ANNEX 2_MUNICIPIS'!$A$4:$Q$313,13,0)</f>
        <v>159.95239001035449</v>
      </c>
      <c r="M6" s="335">
        <f>VLOOKUP($A6,'ANNEX 2_MUNICIPIS'!$A$4:$Q$313,14,0)</f>
        <v>202.01843026703185</v>
      </c>
      <c r="N6" s="334">
        <f>VLOOKUP($A6,'ANNEX 2_MUNICIPIS'!$A$4:$Q$313,15,0)</f>
        <v>249.2459701400154</v>
      </c>
      <c r="O6" s="336">
        <f>VLOOKUP($A6,'ANNEX 2_MUNICIPIS'!$A$4:$Q$313,16,0)</f>
        <v>105.04936323921369</v>
      </c>
      <c r="P6" s="337">
        <f>VLOOKUP($A6,'ANNEX 2_MUNICIPIS'!$A$4:$Q$313,17,0)</f>
        <v>120.2508052472693</v>
      </c>
      <c r="Q6" s="338">
        <f>VLOOKUP($A6,'ANNEX 2_MUNICIPIS'!$A$4:$R$313,18,0)</f>
        <v>10</v>
      </c>
      <c r="R6" s="339">
        <f>VLOOKUP($A6,'ANNEX 2_MUNICIPIS'!$A$4:$V$313,19,0)</f>
        <v>123.8374573788963</v>
      </c>
      <c r="S6" s="338">
        <f>VLOOKUP($A6,'ANNEX 2_MUNICIPIS'!$A$4:$V$313,20,0)</f>
        <v>15</v>
      </c>
      <c r="T6" s="339">
        <f>VLOOKUP($A6,'ANNEX 2_MUNICIPIS'!$A$4:$V$313,21,0)</f>
        <v>116.66415311564232</v>
      </c>
      <c r="U6" s="338">
        <f>VLOOKUP($A6,'ANNEX 2_MUNICIPIS'!$A$4:$V$313,22,0)</f>
        <v>19</v>
      </c>
    </row>
    <row r="7" spans="1:21" ht="15" customHeight="1">
      <c r="A7" s="324" t="s">
        <v>123</v>
      </c>
      <c r="B7" s="325" t="s">
        <v>124</v>
      </c>
      <c r="C7" s="326">
        <f>VLOOKUP($A7,'ANNEX 2_MUNICIPIS'!$A$4:$Q$313,4,0)</f>
        <v>2532</v>
      </c>
      <c r="D7" s="327">
        <f>VLOOKUP($A7,'ANNEX 2_MUNICIPIS'!$A$4:$Q$313,5,0)</f>
        <v>4.75</v>
      </c>
      <c r="E7" s="328">
        <f>VLOOKUP($A7,'ANNEX 2_MUNICIPIS'!$A$4:$Q$313,6,0)</f>
        <v>23601.217490494295</v>
      </c>
      <c r="F7" s="340">
        <f>VLOOKUP($A7,'ANNEX 2_MUNICIPIS'!$A$4:$Q$313,7,0)</f>
        <v>30.809514697100827</v>
      </c>
      <c r="G7" s="330">
        <f>VLOOKUP($A7,'ANNEX 2_MUNICIPIS'!$A$4:$Q$313,8,0)</f>
        <v>2.4091627172195893</v>
      </c>
      <c r="H7" s="331">
        <f>VLOOKUP($A7,'ANNEX 2_MUNICIPIS'!$A$4:$Q$313,9,0)</f>
        <v>4.79</v>
      </c>
      <c r="I7" s="332">
        <f>VLOOKUP($A7,'ANNEX 2_MUNICIPIS'!$A$4:$Q$313,10,0)</f>
        <v>90.909090909090907</v>
      </c>
      <c r="J7" s="333">
        <f>VLOOKUP($A7,'ANNEX 2_MUNICIPIS'!$A$4:$Q$313,11,0)</f>
        <v>218.28609708229956</v>
      </c>
      <c r="K7" s="334">
        <f>VLOOKUP($A7,'ANNEX 2_MUNICIPIS'!$A$4:$Q$313,12,0)</f>
        <v>93.052130632540795</v>
      </c>
      <c r="L7" s="334">
        <f>VLOOKUP($A7,'ANNEX 2_MUNICIPIS'!$A$4:$Q$313,13,0)</f>
        <v>112.91933615513753</v>
      </c>
      <c r="M7" s="335">
        <f>VLOOKUP($A7,'ANNEX 2_MUNICIPIS'!$A$4:$Q$313,14,0)</f>
        <v>120.6535358971871</v>
      </c>
      <c r="N7" s="334">
        <f>VLOOKUP($A7,'ANNEX 2_MUNICIPIS'!$A$4:$Q$313,15,0)</f>
        <v>226.87107094164244</v>
      </c>
      <c r="O7" s="336">
        <f>VLOOKUP($A7,'ANNEX 2_MUNICIPIS'!$A$4:$Q$313,16,0)</f>
        <v>109.70155132893747</v>
      </c>
      <c r="P7" s="337">
        <f>VLOOKUP($A7,'ANNEX 2_MUNICIPIS'!$A$4:$Q$313,17,0)</f>
        <v>105.84561106409441</v>
      </c>
      <c r="Q7" s="338">
        <f>VLOOKUP($A7,'ANNEX 2_MUNICIPIS'!$A$4:$R$313,18,0)</f>
        <v>63</v>
      </c>
      <c r="R7" s="339">
        <f>VLOOKUP($A7,'ANNEX 2_MUNICIPIS'!$A$4:$V$313,19,0)</f>
        <v>104.53785012169675</v>
      </c>
      <c r="S7" s="338">
        <f>VLOOKUP($A7,'ANNEX 2_MUNICIPIS'!$A$4:$V$313,20,0)</f>
        <v>83</v>
      </c>
      <c r="T7" s="339">
        <f>VLOOKUP($A7,'ANNEX 2_MUNICIPIS'!$A$4:$V$313,21,0)</f>
        <v>107.15337200649208</v>
      </c>
      <c r="U7" s="338">
        <f>VLOOKUP($A7,'ANNEX 2_MUNICIPIS'!$A$4:$V$313,22,0)</f>
        <v>61</v>
      </c>
    </row>
    <row r="8" spans="1:21" ht="15" customHeight="1">
      <c r="A8" s="324" t="s">
        <v>180</v>
      </c>
      <c r="B8" s="325" t="s">
        <v>181</v>
      </c>
      <c r="C8" s="326">
        <f>VLOOKUP($A8,'ANNEX 2_MUNICIPIS'!$A$4:$Q$313,4,0)</f>
        <v>7641</v>
      </c>
      <c r="D8" s="327">
        <f>VLOOKUP($A8,'ANNEX 2_MUNICIPIS'!$A$4:$Q$313,5,0)</f>
        <v>8.41</v>
      </c>
      <c r="E8" s="328">
        <f>VLOOKUP($A8,'ANNEX 2_MUNICIPIS'!$A$4:$Q$313,6,0)</f>
        <v>22768.411239495799</v>
      </c>
      <c r="F8" s="340">
        <f>VLOOKUP($A8,'ANNEX 2_MUNICIPIS'!$A$4:$Q$313,7,0)</f>
        <v>30.489366100444009</v>
      </c>
      <c r="G8" s="330">
        <f>VLOOKUP($A8,'ANNEX 2_MUNICIPIS'!$A$4:$Q$313,8,0)</f>
        <v>3.5204816123544038</v>
      </c>
      <c r="H8" s="331">
        <f>VLOOKUP($A8,'ANNEX 2_MUNICIPIS'!$A$4:$Q$313,9,0)</f>
        <v>5.25</v>
      </c>
      <c r="I8" s="332">
        <f>VLOOKUP($A8,'ANNEX 2_MUNICIPIS'!$A$4:$Q$313,10,0)</f>
        <v>86.58536585365853</v>
      </c>
      <c r="J8" s="333">
        <f>VLOOKUP($A8,'ANNEX 2_MUNICIPIS'!$A$4:$Q$313,11,0)</f>
        <v>123.28881820938442</v>
      </c>
      <c r="K8" s="334">
        <f>VLOOKUP($A8,'ANNEX 2_MUNICIPIS'!$A$4:$Q$313,12,0)</f>
        <v>89.768639173224315</v>
      </c>
      <c r="L8" s="334">
        <f>VLOOKUP($A8,'ANNEX 2_MUNICIPIS'!$A$4:$Q$313,13,0)</f>
        <v>114.1050271559406</v>
      </c>
      <c r="M8" s="335">
        <f>VLOOKUP($A8,'ANNEX 2_MUNICIPIS'!$A$4:$Q$313,14,0)</f>
        <v>82.566544124007947</v>
      </c>
      <c r="N8" s="334">
        <f>VLOOKUP($A8,'ANNEX 2_MUNICIPIS'!$A$4:$Q$313,15,0)</f>
        <v>206.99284377342232</v>
      </c>
      <c r="O8" s="336">
        <f>VLOOKUP($A8,'ANNEX 2_MUNICIPIS'!$A$4:$Q$313,16,0)</f>
        <v>104.48403852182948</v>
      </c>
      <c r="P8" s="337">
        <f>VLOOKUP($A8,'ANNEX 2_MUNICIPIS'!$A$4:$Q$313,17,0)</f>
        <v>96.152442422123954</v>
      </c>
      <c r="Q8" s="338">
        <f>VLOOKUP($A8,'ANNEX 2_MUNICIPIS'!$A$4:$R$313,18,0)</f>
        <v>194</v>
      </c>
      <c r="R8" s="339">
        <f>VLOOKUP($A8,'ANNEX 2_MUNICIPIS'!$A$4:$V$313,19,0)</f>
        <v>94.602094990667581</v>
      </c>
      <c r="S8" s="338">
        <f>VLOOKUP($A8,'ANNEX 2_MUNICIPIS'!$A$4:$V$313,20,0)</f>
        <v>206</v>
      </c>
      <c r="T8" s="339">
        <f>VLOOKUP($A8,'ANNEX 2_MUNICIPIS'!$A$4:$V$313,21,0)</f>
        <v>97.702789853580342</v>
      </c>
      <c r="U8" s="338">
        <f>VLOOKUP($A8,'ANNEX 2_MUNICIPIS'!$A$4:$V$313,22,0)</f>
        <v>171</v>
      </c>
    </row>
    <row r="9" spans="1:21" ht="15" customHeight="1">
      <c r="A9" s="345" t="s">
        <v>498</v>
      </c>
      <c r="B9" s="344" t="s">
        <v>626</v>
      </c>
      <c r="C9" s="326">
        <f>VLOOKUP($A9,'ANNEX 2_MUNICIPIS'!$A$4:$Q$313,4,0)</f>
        <v>2245</v>
      </c>
      <c r="D9" s="327">
        <f>VLOOKUP($A9,'ANNEX 2_MUNICIPIS'!$A$4:$Q$313,5,0)</f>
        <v>6.5100000000000007</v>
      </c>
      <c r="E9" s="328">
        <f>VLOOKUP($A9,'ANNEX 2_MUNICIPIS'!$A$4:$Q$313,6,0)</f>
        <v>24006.586642599279</v>
      </c>
      <c r="F9" s="340">
        <f>VLOOKUP($A9,'ANNEX 2_MUNICIPIS'!$A$4:$Q$313,7,0)</f>
        <v>22.555430499681247</v>
      </c>
      <c r="G9" s="330">
        <f>VLOOKUP($A9,'ANNEX 2_MUNICIPIS'!$A$4:$Q$313,8,0)</f>
        <v>5.077951002227171</v>
      </c>
      <c r="H9" s="331">
        <f>VLOOKUP($A9,'ANNEX 2_MUNICIPIS'!$A$4:$Q$313,9,0)</f>
        <v>5.14</v>
      </c>
      <c r="I9" s="332">
        <f>VLOOKUP($A9,'ANNEX 2_MUNICIPIS'!$A$4:$Q$313,10,0)</f>
        <v>100</v>
      </c>
      <c r="J9" s="333">
        <f>VLOOKUP($A9,'ANNEX 2_MUNICIPIS'!$A$4:$Q$313,11,0)</f>
        <v>159.27172982195435</v>
      </c>
      <c r="K9" s="334">
        <f>VLOOKUP($A9,'ANNEX 2_MUNICIPIS'!$A$4:$Q$313,12,0)</f>
        <v>94.65037289742682</v>
      </c>
      <c r="L9" s="334">
        <f>VLOOKUP($A9,'ANNEX 2_MUNICIPIS'!$A$4:$Q$313,13,0)</f>
        <v>154.24178877489143</v>
      </c>
      <c r="M9" s="335">
        <f>VLOOKUP($A9,'ANNEX 2_MUNICIPIS'!$A$4:$Q$313,14,0)</f>
        <v>57.242379900225494</v>
      </c>
      <c r="N9" s="334">
        <f>VLOOKUP($A9,'ANNEX 2_MUNICIPIS'!$A$4:$Q$313,15,0)</f>
        <v>211.42265171409869</v>
      </c>
      <c r="O9" s="336">
        <f>VLOOKUP($A9,'ANNEX 2_MUNICIPIS'!$A$4:$Q$313,16,0)</f>
        <v>120.67170646183123</v>
      </c>
      <c r="P9" s="337">
        <f>VLOOKUP($A9,'ANNEX 2_MUNICIPIS'!$A$4:$Q$313,17,0)</f>
        <v>107.13884527539834</v>
      </c>
      <c r="Q9" s="338">
        <f>VLOOKUP($A9,'ANNEX 2_MUNICIPIS'!$A$4:$R$313,18,0)</f>
        <v>47</v>
      </c>
      <c r="R9" s="339">
        <f>VLOOKUP($A9,'ANNEX 2_MUNICIPIS'!$A$4:$V$313,19,0)</f>
        <v>109.64123385566673</v>
      </c>
      <c r="S9" s="338">
        <f>VLOOKUP($A9,'ANNEX 2_MUNICIPIS'!$A$4:$V$313,20,0)</f>
        <v>50</v>
      </c>
      <c r="T9" s="339">
        <f>VLOOKUP($A9,'ANNEX 2_MUNICIPIS'!$A$4:$V$313,21,0)</f>
        <v>104.63645669512995</v>
      </c>
      <c r="U9" s="338">
        <f>VLOOKUP($A9,'ANNEX 2_MUNICIPIS'!$A$4:$V$313,22,0)</f>
        <v>80</v>
      </c>
    </row>
    <row r="10" spans="1:21" ht="15" customHeight="1">
      <c r="A10" s="345" t="s">
        <v>208</v>
      </c>
      <c r="B10" s="346" t="s">
        <v>209</v>
      </c>
      <c r="C10" s="347">
        <f>VLOOKUP($A10,'ANNEX 2_MUNICIPIS'!$A$4:$Q$313,4,0)</f>
        <v>2254</v>
      </c>
      <c r="D10" s="327">
        <f>VLOOKUP($A10,'ANNEX 2_MUNICIPIS'!$A$4:$Q$313,5,0)</f>
        <v>5.01</v>
      </c>
      <c r="E10" s="328">
        <f>VLOOKUP($A10,'ANNEX 2_MUNICIPIS'!$A$4:$Q$313,6,0)</f>
        <v>27965.334745762713</v>
      </c>
      <c r="F10" s="340">
        <f>VLOOKUP($A10,'ANNEX 2_MUNICIPIS'!$A$4:$Q$313,7,0)</f>
        <v>27.188833407453266</v>
      </c>
      <c r="G10" s="330">
        <f>VLOOKUP($A10,'ANNEX 2_MUNICIPIS'!$A$4:$Q$313,8,0)</f>
        <v>2.6619343389529724</v>
      </c>
      <c r="H10" s="331">
        <f>VLOOKUP($A10,'ANNEX 2_MUNICIPIS'!$A$4:$Q$313,9,0)</f>
        <v>1.98</v>
      </c>
      <c r="I10" s="332">
        <f>VLOOKUP($A10,'ANNEX 2_MUNICIPIS'!$A$4:$Q$313,10,0)</f>
        <v>91.111111111111114</v>
      </c>
      <c r="J10" s="333">
        <f>VLOOKUP($A10,'ANNEX 2_MUNICIPIS'!$A$4:$Q$313,11,0)</f>
        <v>206.95787647523412</v>
      </c>
      <c r="K10" s="334">
        <f>VLOOKUP($A10,'ANNEX 2_MUNICIPIS'!$A$4:$Q$313,12,0)</f>
        <v>110.25846369974465</v>
      </c>
      <c r="L10" s="334">
        <f>VLOOKUP($A10,'ANNEX 2_MUNICIPIS'!$A$4:$Q$313,13,0)</f>
        <v>127.95657300636091</v>
      </c>
      <c r="M10" s="335">
        <f>VLOOKUP($A10,'ANNEX 2_MUNICIPIS'!$A$4:$Q$313,14,0)</f>
        <v>109.19653281100476</v>
      </c>
      <c r="N10" s="334">
        <f>VLOOKUP($A10,'ANNEX 2_MUNICIPIS'!$A$4:$Q$313,15,0)</f>
        <v>548.84466152043797</v>
      </c>
      <c r="O10" s="336">
        <f>VLOOKUP($A10,'ANNEX 2_MUNICIPIS'!$A$4:$Q$313,16,0)</f>
        <v>109.94533255411291</v>
      </c>
      <c r="P10" s="337">
        <f>VLOOKUP($A10,'ANNEX 2_MUNICIPIS'!$A$4:$Q$313,17,0)</f>
        <v>110.98171013205342</v>
      </c>
      <c r="Q10" s="338">
        <f>VLOOKUP($A10,'ANNEX 2_MUNICIPIS'!$A$4:$R$313,18,0)</f>
        <v>32</v>
      </c>
      <c r="R10" s="339">
        <f>VLOOKUP($A10,'ANNEX 2_MUNICIPIS'!$A$4:$V$313,19,0)</f>
        <v>113.36779572031251</v>
      </c>
      <c r="S10" s="338">
        <f>VLOOKUP($A10,'ANNEX 2_MUNICIPIS'!$A$4:$V$313,20,0)</f>
        <v>33</v>
      </c>
      <c r="T10" s="339">
        <f>VLOOKUP($A10,'ANNEX 2_MUNICIPIS'!$A$4:$V$313,21,0)</f>
        <v>108.59562454379433</v>
      </c>
      <c r="U10" s="338">
        <f>VLOOKUP($A10,'ANNEX 2_MUNICIPIS'!$A$4:$V$313,22,0)</f>
        <v>47</v>
      </c>
    </row>
    <row r="11" spans="1:21" ht="15" customHeight="1">
      <c r="A11" s="324" t="s">
        <v>237</v>
      </c>
      <c r="B11" s="325" t="s">
        <v>238</v>
      </c>
      <c r="C11" s="326">
        <f>VLOOKUP($A11,'ANNEX 2_MUNICIPIS'!$A$4:$Q$313,4,0)</f>
        <v>2702</v>
      </c>
      <c r="D11" s="327">
        <f>VLOOKUP($A11,'ANNEX 2_MUNICIPIS'!$A$4:$Q$313,5,0)</f>
        <v>4.03</v>
      </c>
      <c r="E11" s="328">
        <f>VLOOKUP($A11,'ANNEX 2_MUNICIPIS'!$A$4:$Q$313,6,0)</f>
        <v>31990.311394196746</v>
      </c>
      <c r="F11" s="340">
        <f>VLOOKUP($A11,'ANNEX 2_MUNICIPIS'!$A$4:$Q$313,7,0)</f>
        <v>28.977523493821444</v>
      </c>
      <c r="G11" s="330">
        <f>VLOOKUP($A11,'ANNEX 2_MUNICIPIS'!$A$4:$Q$313,8,0)</f>
        <v>2.3686158401184305</v>
      </c>
      <c r="H11" s="331">
        <f>VLOOKUP($A11,'ANNEX 2_MUNICIPIS'!$A$4:$Q$313,9,0)</f>
        <v>2.0699999999999998</v>
      </c>
      <c r="I11" s="332">
        <f>VLOOKUP($A11,'ANNEX 2_MUNICIPIS'!$A$4:$Q$313,10,0)</f>
        <v>93.61702127659575</v>
      </c>
      <c r="J11" s="333">
        <f>VLOOKUP($A11,'ANNEX 2_MUNICIPIS'!$A$4:$Q$313,11,0)</f>
        <v>257.2851020200801</v>
      </c>
      <c r="K11" s="334">
        <f>VLOOKUP($A11,'ANNEX 2_MUNICIPIS'!$A$4:$Q$313,12,0)</f>
        <v>126.12767269431698</v>
      </c>
      <c r="L11" s="334">
        <f>VLOOKUP($A11,'ANNEX 2_MUNICIPIS'!$A$4:$Q$313,13,0)</f>
        <v>120.05822193881976</v>
      </c>
      <c r="M11" s="335">
        <f>VLOOKUP($A11,'ANNEX 2_MUNICIPIS'!$A$4:$Q$313,14,0)</f>
        <v>122.71892953721228</v>
      </c>
      <c r="N11" s="334">
        <f>VLOOKUP($A11,'ANNEX 2_MUNICIPIS'!$A$4:$Q$313,15,0)</f>
        <v>524.98185014998421</v>
      </c>
      <c r="O11" s="336">
        <f>VLOOKUP($A11,'ANNEX 2_MUNICIPIS'!$A$4:$Q$313,16,0)</f>
        <v>112.96925711320371</v>
      </c>
      <c r="P11" s="337">
        <f>VLOOKUP($A11,'ANNEX 2_MUNICIPIS'!$A$4:$Q$313,17,0)</f>
        <v>117.19554926744385</v>
      </c>
      <c r="Q11" s="338">
        <f>VLOOKUP($A11,'ANNEX 2_MUNICIPIS'!$A$4:$R$313,18,0)</f>
        <v>14</v>
      </c>
      <c r="R11" s="339">
        <f>VLOOKUP($A11,'ANNEX 2_MUNICIPIS'!$A$4:$V$313,19,0)</f>
        <v>121.95279495643122</v>
      </c>
      <c r="S11" s="338">
        <f>VLOOKUP($A11,'ANNEX 2_MUNICIPIS'!$A$4:$V$313,20,0)</f>
        <v>17</v>
      </c>
      <c r="T11" s="339">
        <f>VLOOKUP($A11,'ANNEX 2_MUNICIPIS'!$A$4:$V$313,21,0)</f>
        <v>112.43830357845651</v>
      </c>
      <c r="U11" s="338">
        <f>VLOOKUP($A11,'ANNEX 2_MUNICIPIS'!$A$4:$V$313,22,0)</f>
        <v>30</v>
      </c>
    </row>
    <row r="12" spans="1:21" ht="15.75" customHeight="1">
      <c r="A12" s="324" t="s">
        <v>251</v>
      </c>
      <c r="B12" s="325" t="s">
        <v>252</v>
      </c>
      <c r="C12" s="326">
        <f>VLOOKUP($A12,'ANNEX 2_MUNICIPIS'!$A$4:$Q$313,4,0)</f>
        <v>279</v>
      </c>
      <c r="D12" s="327">
        <f>VLOOKUP($A12,'ANNEX 2_MUNICIPIS'!$A$4:$Q$313,5,0)</f>
        <v>4.2299999999999995</v>
      </c>
      <c r="E12" s="328">
        <f>VLOOKUP($A12,'ANNEX 2_MUNICIPIS'!$A$4:$Q$313,6,0)</f>
        <v>19987</v>
      </c>
      <c r="F12" s="329">
        <f>VLOOKUP($A12,'ANNEX 2_MUNICIPIS'!$A$4:$Q$313,7,0)</f>
        <v>32.638454157686184</v>
      </c>
      <c r="G12" s="330">
        <f>VLOOKUP($A12,'ANNEX 2_MUNICIPIS'!$A$4:$Q$313,8,0)</f>
        <v>2.8673835125448028</v>
      </c>
      <c r="H12" s="331">
        <f>VLOOKUP($A12,'ANNEX 2_MUNICIPIS'!$A$4:$Q$313,9,0)</f>
        <v>3.32</v>
      </c>
      <c r="I12" s="332">
        <f>VLOOKUP($A12,'ANNEX 2_MUNICIPIS'!$A$4:$Q$313,10,0)</f>
        <v>87.053847433939353</v>
      </c>
      <c r="J12" s="333">
        <f>VLOOKUP($A12,'ANNEX 2_MUNICIPIS'!$A$4:$Q$313,11,0)</f>
        <v>245.12032178272412</v>
      </c>
      <c r="K12" s="334">
        <f>VLOOKUP($A12,'ANNEX 2_MUNICIPIS'!$A$4:$Q$313,12,0)</f>
        <v>78.80241498989048</v>
      </c>
      <c r="L12" s="334">
        <f>VLOOKUP($A12,'ANNEX 2_MUNICIPIS'!$A$4:$Q$313,13,0)</f>
        <v>106.59175002745327</v>
      </c>
      <c r="M12" s="335">
        <f>VLOOKUP($A12,'ANNEX 2_MUNICIPIS'!$A$4:$Q$313,14,0)</f>
        <v>101.37255763399621</v>
      </c>
      <c r="N12" s="334">
        <f>VLOOKUP($A12,'ANNEX 2_MUNICIPIS'!$A$4:$Q$313,15,0)</f>
        <v>327.32302102724918</v>
      </c>
      <c r="O12" s="336">
        <f>VLOOKUP($A12,'ANNEX 2_MUNICIPIS'!$A$4:$Q$313,16,0)</f>
        <v>105.04936323921369</v>
      </c>
      <c r="P12" s="337">
        <f>VLOOKUP($A12,'ANNEX 2_MUNICIPIS'!$A$4:$Q$313,17,0)</f>
        <v>101.23088157409622</v>
      </c>
      <c r="Q12" s="338">
        <f>VLOOKUP($A12,'ANNEX 2_MUNICIPIS'!$A$4:$R$313,18,0)</f>
        <v>116</v>
      </c>
      <c r="R12" s="339">
        <f>VLOOKUP($A12,'ANNEX 2_MUNICIPIS'!$A$4:$V$313,19,0)</f>
        <v>100.38949928504178</v>
      </c>
      <c r="S12" s="338">
        <f>VLOOKUP($A12,'ANNEX 2_MUNICIPIS'!$A$4:$V$313,20,0)</f>
        <v>134</v>
      </c>
      <c r="T12" s="339">
        <f>VLOOKUP($A12,'ANNEX 2_MUNICIPIS'!$A$4:$V$313,21,0)</f>
        <v>102.07226386315068</v>
      </c>
      <c r="U12" s="338">
        <f>VLOOKUP($A12,'ANNEX 2_MUNICIPIS'!$A$4:$V$313,22,0)</f>
        <v>113</v>
      </c>
    </row>
    <row r="13" spans="1:21" ht="15" customHeight="1">
      <c r="A13" s="345" t="s">
        <v>255</v>
      </c>
      <c r="B13" s="346" t="s">
        <v>256</v>
      </c>
      <c r="C13" s="347">
        <f>VLOOKUP($A13,'ANNEX 2_MUNICIPIS'!$A$4:$Q$313,4,0)</f>
        <v>272</v>
      </c>
      <c r="D13" s="327">
        <f>VLOOKUP($A13,'ANNEX 2_MUNICIPIS'!$A$4:$Q$313,5,0)</f>
        <v>3.7900000000000005</v>
      </c>
      <c r="E13" s="328">
        <f>VLOOKUP($A13,'ANNEX 2_MUNICIPIS'!$A$4:$Q$313,6,0)</f>
        <v>32793.748201438852</v>
      </c>
      <c r="F13" s="329">
        <f>VLOOKUP($A13,'ANNEX 2_MUNICIPIS'!$A$4:$Q$313,7,0)</f>
        <v>19.892352019128197</v>
      </c>
      <c r="G13" s="330">
        <f>VLOOKUP($A13,'ANNEX 2_MUNICIPIS'!$A$4:$Q$313,8,0)</f>
        <v>5.1470588235294112</v>
      </c>
      <c r="H13" s="331">
        <f>VLOOKUP($A13,'ANNEX 2_MUNICIPIS'!$A$4:$Q$313,9,0)</f>
        <v>2.9</v>
      </c>
      <c r="I13" s="332">
        <f>VLOOKUP($A13,'ANNEX 2_MUNICIPIS'!$A$4:$Q$313,10,0)</f>
        <v>87.053847433939353</v>
      </c>
      <c r="J13" s="333">
        <f>VLOOKUP($A13,'ANNEX 2_MUNICIPIS'!$A$4:$Q$313,11,0)</f>
        <v>273.57756230631207</v>
      </c>
      <c r="K13" s="334">
        <f>VLOOKUP($A13,'ANNEX 2_MUNICIPIS'!$A$4:$Q$313,12,0)</f>
        <v>129.29536973251408</v>
      </c>
      <c r="L13" s="334">
        <f>VLOOKUP($A13,'ANNEX 2_MUNICIPIS'!$A$4:$Q$313,13,0)</f>
        <v>174.89082957677567</v>
      </c>
      <c r="M13" s="335">
        <f>VLOOKUP($A13,'ANNEX 2_MUNICIPIS'!$A$4:$Q$313,14,0)</f>
        <v>56.473805788933888</v>
      </c>
      <c r="N13" s="334">
        <f>VLOOKUP($A13,'ANNEX 2_MUNICIPIS'!$A$4:$Q$313,15,0)</f>
        <v>374.72842407257491</v>
      </c>
      <c r="O13" s="336">
        <f>VLOOKUP($A13,'ANNEX 2_MUNICIPIS'!$A$4:$Q$313,16,0)</f>
        <v>105.04936323921369</v>
      </c>
      <c r="P13" s="337">
        <f>VLOOKUP($A13,'ANNEX 2_MUNICIPIS'!$A$4:$Q$313,17,0)</f>
        <v>116.8932430722884</v>
      </c>
      <c r="Q13" s="338">
        <f>VLOOKUP($A13,'ANNEX 2_MUNICIPIS'!$A$4:$R$313,18,0)</f>
        <v>16</v>
      </c>
      <c r="R13" s="339">
        <f>VLOOKUP($A13,'ANNEX 2_MUNICIPIS'!$A$4:$V$313,19,0)</f>
        <v>138.1056149003193</v>
      </c>
      <c r="S13" s="338">
        <f>VLOOKUP($A13,'ANNEX 2_MUNICIPIS'!$A$4:$V$313,20,0)</f>
        <v>6</v>
      </c>
      <c r="T13" s="339">
        <f>VLOOKUP($A13,'ANNEX 2_MUNICIPIS'!$A$4:$V$313,21,0)</f>
        <v>95.680871244257517</v>
      </c>
      <c r="U13" s="338">
        <f>VLOOKUP($A13,'ANNEX 2_MUNICIPIS'!$A$4:$V$313,22,0)</f>
        <v>200</v>
      </c>
    </row>
    <row r="14" spans="1:21" ht="15" customHeight="1">
      <c r="A14" s="324" t="s">
        <v>257</v>
      </c>
      <c r="B14" s="325" t="s">
        <v>53</v>
      </c>
      <c r="C14" s="326">
        <f>VLOOKUP($A14,'ANNEX 2_MUNICIPIS'!$A$4:$Q$313,4,0)</f>
        <v>20883</v>
      </c>
      <c r="D14" s="327">
        <f>VLOOKUP($A14,'ANNEX 2_MUNICIPIS'!$A$4:$Q$313,5,0)</f>
        <v>14.12</v>
      </c>
      <c r="E14" s="328">
        <f>VLOOKUP($A14,'ANNEX 2_MUNICIPIS'!$A$4:$Q$313,6,0)</f>
        <v>21357.160979392866</v>
      </c>
      <c r="F14" s="340">
        <f>VLOOKUP($A14,'ANNEX 2_MUNICIPIS'!$A$4:$Q$313,7,0)</f>
        <v>27.421739732589227</v>
      </c>
      <c r="G14" s="330">
        <f>VLOOKUP($A14,'ANNEX 2_MUNICIPIS'!$A$4:$Q$313,8,0)</f>
        <v>3.0311736819422497</v>
      </c>
      <c r="H14" s="331">
        <f>VLOOKUP($A14,'ANNEX 2_MUNICIPIS'!$A$4:$Q$313,9,0)</f>
        <v>23.14</v>
      </c>
      <c r="I14" s="332">
        <f>VLOOKUP($A14,'ANNEX 2_MUNICIPIS'!$A$4:$Q$313,10,0)</f>
        <v>87.555555555555543</v>
      </c>
      <c r="J14" s="333">
        <f>VLOOKUP($A14,'ANNEX 2_MUNICIPIS'!$A$4:$Q$313,11,0)</f>
        <v>73.431937757855735</v>
      </c>
      <c r="K14" s="334">
        <f>VLOOKUP($A14,'ANNEX 2_MUNICIPIS'!$A$4:$Q$313,12,0)</f>
        <v>84.204526067144258</v>
      </c>
      <c r="L14" s="334">
        <f>VLOOKUP($A14,'ANNEX 2_MUNICIPIS'!$A$4:$Q$313,13,0)</f>
        <v>126.86977488609122</v>
      </c>
      <c r="M14" s="335">
        <f>VLOOKUP($A14,'ANNEX 2_MUNICIPIS'!$A$4:$Q$313,14,0)</f>
        <v>95.894868088840994</v>
      </c>
      <c r="N14" s="334">
        <f>VLOOKUP($A14,'ANNEX 2_MUNICIPIS'!$A$4:$Q$313,15,0)</f>
        <v>46.962507770547418</v>
      </c>
      <c r="O14" s="336">
        <f>VLOOKUP($A14,'ANNEX 2_MUNICIPIS'!$A$4:$Q$313,16,0)</f>
        <v>105.65478299102556</v>
      </c>
      <c r="P14" s="337">
        <f>VLOOKUP($A14,'ANNEX 2_MUNICIPIS'!$A$4:$Q$313,17,0)</f>
        <v>94.993017346266754</v>
      </c>
      <c r="Q14" s="338">
        <f>VLOOKUP($A14,'ANNEX 2_MUNICIPIS'!$A$4:$R$313,18,0)</f>
        <v>216</v>
      </c>
      <c r="R14" s="339">
        <f>VLOOKUP($A14,'ANNEX 2_MUNICIPIS'!$A$4:$V$313,19,0)</f>
        <v>90.979879018945667</v>
      </c>
      <c r="S14" s="338">
        <f>VLOOKUP($A14,'ANNEX 2_MUNICIPIS'!$A$4:$V$313,20,0)</f>
        <v>248</v>
      </c>
      <c r="T14" s="339">
        <f>VLOOKUP($A14,'ANNEX 2_MUNICIPIS'!$A$4:$V$313,21,0)</f>
        <v>99.006155673587827</v>
      </c>
      <c r="U14" s="338">
        <f>VLOOKUP($A14,'ANNEX 2_MUNICIPIS'!$A$4:$V$313,22,0)</f>
        <v>156</v>
      </c>
    </row>
    <row r="15" spans="1:21" ht="15" customHeight="1">
      <c r="A15" s="324" t="s">
        <v>262</v>
      </c>
      <c r="B15" s="325" t="s">
        <v>615</v>
      </c>
      <c r="C15" s="326">
        <f>VLOOKUP($A15,'ANNEX 2_MUNICIPIS'!$A$4:$Q$313,4,0)</f>
        <v>733</v>
      </c>
      <c r="D15" s="327">
        <f>VLOOKUP($A15,'ANNEX 2_MUNICIPIS'!$A$4:$Q$313,5,0)</f>
        <v>6.7299999999999995</v>
      </c>
      <c r="E15" s="328">
        <f>VLOOKUP($A15,'ANNEX 2_MUNICIPIS'!$A$4:$Q$313,6,0)</f>
        <v>24287.504132231406</v>
      </c>
      <c r="F15" s="329">
        <f>VLOOKUP($A15,'ANNEX 2_MUNICIPIS'!$A$4:$Q$313,7,0)</f>
        <v>26.859276263960012</v>
      </c>
      <c r="G15" s="330">
        <f>VLOOKUP($A15,'ANNEX 2_MUNICIPIS'!$A$4:$Q$313,8,0)</f>
        <v>3.547066848567531</v>
      </c>
      <c r="H15" s="331">
        <f>VLOOKUP($A15,'ANNEX 2_MUNICIPIS'!$A$4:$Q$313,9,0)</f>
        <v>5.97</v>
      </c>
      <c r="I15" s="332">
        <f>VLOOKUP($A15,'ANNEX 2_MUNICIPIS'!$A$4:$Q$313,10,0)</f>
        <v>75</v>
      </c>
      <c r="J15" s="333">
        <f>VLOOKUP($A15,'ANNEX 2_MUNICIPIS'!$A$4:$Q$313,11,0)</f>
        <v>154.06522453802719</v>
      </c>
      <c r="K15" s="334">
        <f>VLOOKUP($A15,'ANNEX 2_MUNICIPIS'!$A$4:$Q$313,12,0)</f>
        <v>95.757941646909458</v>
      </c>
      <c r="L15" s="334">
        <f>VLOOKUP($A15,'ANNEX 2_MUNICIPIS'!$A$4:$Q$313,13,0)</f>
        <v>129.5265707336543</v>
      </c>
      <c r="M15" s="335">
        <f>VLOOKUP($A15,'ANNEX 2_MUNICIPIS'!$A$4:$Q$313,14,0)</f>
        <v>81.94770856985852</v>
      </c>
      <c r="N15" s="334">
        <f>VLOOKUP($A15,'ANNEX 2_MUNICIPIS'!$A$4:$Q$313,15,0)</f>
        <v>182.02888271532115</v>
      </c>
      <c r="O15" s="336">
        <f>VLOOKUP($A15,'ANNEX 2_MUNICIPIS'!$A$4:$Q$313,16,0)</f>
        <v>90.503779846373419</v>
      </c>
      <c r="P15" s="337">
        <f>VLOOKUP($A15,'ANNEX 2_MUNICIPIS'!$A$4:$Q$313,17,0)</f>
        <v>95.785768600723713</v>
      </c>
      <c r="Q15" s="338">
        <f>VLOOKUP($A15,'ANNEX 2_MUNICIPIS'!$A$4:$R$313,18,0)</f>
        <v>202</v>
      </c>
      <c r="R15" s="339">
        <f>VLOOKUP($A15,'ANNEX 2_MUNICIPIS'!$A$4:$V$313,19,0)</f>
        <v>103.4800336563667</v>
      </c>
      <c r="S15" s="338">
        <f>VLOOKUP($A15,'ANNEX 2_MUNICIPIS'!$A$4:$V$313,20,0)</f>
        <v>92</v>
      </c>
      <c r="T15" s="339">
        <f>VLOOKUP($A15,'ANNEX 2_MUNICIPIS'!$A$4:$V$313,21,0)</f>
        <v>88.091503545080727</v>
      </c>
      <c r="U15" s="338">
        <f>VLOOKUP($A15,'ANNEX 2_MUNICIPIS'!$A$4:$V$313,22,0)</f>
        <v>277</v>
      </c>
    </row>
    <row r="16" spans="1:21" ht="15" customHeight="1">
      <c r="A16" s="324" t="s">
        <v>263</v>
      </c>
      <c r="B16" s="325" t="s">
        <v>616</v>
      </c>
      <c r="C16" s="326">
        <f>VLOOKUP($A16,'ANNEX 2_MUNICIPIS'!$A$4:$Q$313,4,0)</f>
        <v>3133</v>
      </c>
      <c r="D16" s="327">
        <f>VLOOKUP($A16,'ANNEX 2_MUNICIPIS'!$A$4:$Q$313,5,0)</f>
        <v>6.9099999999999993</v>
      </c>
      <c r="E16" s="328">
        <f>VLOOKUP($A16,'ANNEX 2_MUNICIPIS'!$A$4:$Q$313,6,0)</f>
        <v>22806.647525962126</v>
      </c>
      <c r="F16" s="340">
        <f>VLOOKUP($A16,'ANNEX 2_MUNICIPIS'!$A$4:$Q$313,7,0)</f>
        <v>30.226354723861881</v>
      </c>
      <c r="G16" s="330">
        <f>VLOOKUP($A16,'ANNEX 2_MUNICIPIS'!$A$4:$Q$313,8,0)</f>
        <v>3.287583785509097</v>
      </c>
      <c r="H16" s="331">
        <f>VLOOKUP($A16,'ANNEX 2_MUNICIPIS'!$A$4:$Q$313,9,0)</f>
        <v>3.9</v>
      </c>
      <c r="I16" s="332">
        <f>VLOOKUP($A16,'ANNEX 2_MUNICIPIS'!$A$4:$Q$313,10,0)</f>
        <v>97.368421052631575</v>
      </c>
      <c r="J16" s="333">
        <f>VLOOKUP($A16,'ANNEX 2_MUNICIPIS'!$A$4:$Q$313,11,0)</f>
        <v>150.05194806670377</v>
      </c>
      <c r="K16" s="334">
        <f>VLOOKUP($A16,'ANNEX 2_MUNICIPIS'!$A$4:$Q$313,12,0)</f>
        <v>89.919392748737991</v>
      </c>
      <c r="L16" s="334">
        <f>VLOOKUP($A16,'ANNEX 2_MUNICIPIS'!$A$4:$Q$313,13,0)</f>
        <v>115.09789978452567</v>
      </c>
      <c r="M16" s="335">
        <f>VLOOKUP($A16,'ANNEX 2_MUNICIPIS'!$A$4:$Q$313,14,0)</f>
        <v>88.415693514927824</v>
      </c>
      <c r="N16" s="334">
        <f>VLOOKUP($A16,'ANNEX 2_MUNICIPIS'!$A$4:$Q$313,15,0)</f>
        <v>278.64421277191468</v>
      </c>
      <c r="O16" s="336">
        <f>VLOOKUP($A16,'ANNEX 2_MUNICIPIS'!$A$4:$Q$313,16,0)</f>
        <v>117.49613523915147</v>
      </c>
      <c r="P16" s="337">
        <f>VLOOKUP($A16,'ANNEX 2_MUNICIPIS'!$A$4:$Q$313,17,0)</f>
        <v>102.67671551327737</v>
      </c>
      <c r="Q16" s="338">
        <f>VLOOKUP($A16,'ANNEX 2_MUNICIPIS'!$A$4:$R$313,18,0)</f>
        <v>94</v>
      </c>
      <c r="R16" s="339">
        <f>VLOOKUP($A16,'ANNEX 2_MUNICIPIS'!$A$4:$V$313,19,0)</f>
        <v>97.447134399133049</v>
      </c>
      <c r="S16" s="338">
        <f>VLOOKUP($A16,'ANNEX 2_MUNICIPIS'!$A$4:$V$313,20,0)</f>
        <v>161</v>
      </c>
      <c r="T16" s="339">
        <f>VLOOKUP($A16,'ANNEX 2_MUNICIPIS'!$A$4:$V$313,21,0)</f>
        <v>107.9062966274217</v>
      </c>
      <c r="U16" s="338">
        <f>VLOOKUP($A16,'ANNEX 2_MUNICIPIS'!$A$4:$V$313,22,0)</f>
        <v>52</v>
      </c>
    </row>
    <row r="17" spans="1:21" ht="15" customHeight="1">
      <c r="A17" s="345" t="s">
        <v>284</v>
      </c>
      <c r="B17" s="346" t="s">
        <v>285</v>
      </c>
      <c r="C17" s="347">
        <f>VLOOKUP($A17,'ANNEX 2_MUNICIPIS'!$A$4:$Q$313,4,0)</f>
        <v>1059</v>
      </c>
      <c r="D17" s="327">
        <f>VLOOKUP($A17,'ANNEX 2_MUNICIPIS'!$A$4:$Q$313,5,0)</f>
        <v>11.33</v>
      </c>
      <c r="E17" s="328">
        <f>VLOOKUP($A17,'ANNEX 2_MUNICIPIS'!$A$4:$Q$313,6,0)</f>
        <v>20251.406320541762</v>
      </c>
      <c r="F17" s="329">
        <f>VLOOKUP($A17,'ANNEX 2_MUNICIPIS'!$A$4:$Q$313,7,0)</f>
        <v>22.363330314967147</v>
      </c>
      <c r="G17" s="330">
        <f>VLOOKUP($A17,'ANNEX 2_MUNICIPIS'!$A$4:$Q$313,8,0)</f>
        <v>4.3437204910292726</v>
      </c>
      <c r="H17" s="331">
        <f>VLOOKUP($A17,'ANNEX 2_MUNICIPIS'!$A$4:$Q$313,9,0)</f>
        <v>11.35</v>
      </c>
      <c r="I17" s="332">
        <f>VLOOKUP($A17,'ANNEX 2_MUNICIPIS'!$A$4:$Q$313,10,0)</f>
        <v>83.333333333333343</v>
      </c>
      <c r="J17" s="333">
        <f>VLOOKUP($A17,'ANNEX 2_MUNICIPIS'!$A$4:$Q$313,11,0)</f>
        <v>91.514471415791959</v>
      </c>
      <c r="K17" s="334">
        <f>VLOOKUP($A17,'ANNEX 2_MUNICIPIS'!$A$4:$Q$313,12,0)</f>
        <v>79.84488542553774</v>
      </c>
      <c r="L17" s="334">
        <f>VLOOKUP($A17,'ANNEX 2_MUNICIPIS'!$A$4:$Q$313,13,0)</f>
        <v>155.56672006629481</v>
      </c>
      <c r="M17" s="335">
        <f>VLOOKUP($A17,'ANNEX 2_MUNICIPIS'!$A$4:$Q$313,14,0)</f>
        <v>66.91821008845379</v>
      </c>
      <c r="N17" s="334">
        <f>VLOOKUP($A17,'ANNEX 2_MUNICIPIS'!$A$4:$Q$313,15,0)</f>
        <v>95.745588529556585</v>
      </c>
      <c r="O17" s="336">
        <f>VLOOKUP($A17,'ANNEX 2_MUNICIPIS'!$A$4:$Q$313,16,0)</f>
        <v>100.55975538485937</v>
      </c>
      <c r="P17" s="337">
        <f>VLOOKUP($A17,'ANNEX 2_MUNICIPIS'!$A$4:$Q$313,17,0)</f>
        <v>94.918884515434343</v>
      </c>
      <c r="Q17" s="338">
        <f>VLOOKUP($A17,'ANNEX 2_MUNICIPIS'!$A$4:$R$313,18,0)</f>
        <v>220</v>
      </c>
      <c r="R17" s="339">
        <f>VLOOKUP($A17,'ANNEX 2_MUNICIPIS'!$A$4:$V$313,19,0)</f>
        <v>98.168555072869779</v>
      </c>
      <c r="S17" s="338">
        <f>VLOOKUP($A17,'ANNEX 2_MUNICIPIS'!$A$4:$V$313,20,0)</f>
        <v>155</v>
      </c>
      <c r="T17" s="339">
        <f>VLOOKUP($A17,'ANNEX 2_MUNICIPIS'!$A$4:$V$313,21,0)</f>
        <v>91.669213957998906</v>
      </c>
      <c r="U17" s="338">
        <f>VLOOKUP($A17,'ANNEX 2_MUNICIPIS'!$A$4:$V$313,22,0)</f>
        <v>254</v>
      </c>
    </row>
    <row r="18" spans="1:21" ht="15" customHeight="1">
      <c r="A18" s="324" t="s">
        <v>280</v>
      </c>
      <c r="B18" s="325" t="s">
        <v>281</v>
      </c>
      <c r="C18" s="326">
        <f>VLOOKUP($A18,'ANNEX 2_MUNICIPIS'!$A$4:$Q$313,4,0)</f>
        <v>700</v>
      </c>
      <c r="D18" s="327">
        <f>VLOOKUP($A18,'ANNEX 2_MUNICIPIS'!$A$4:$Q$313,5,0)</f>
        <v>9.51</v>
      </c>
      <c r="E18" s="328">
        <f>VLOOKUP($A18,'ANNEX 2_MUNICIPIS'!$A$4:$Q$313,6,0)</f>
        <v>30221.474006116208</v>
      </c>
      <c r="F18" s="329">
        <f>VLOOKUP($A18,'ANNEX 2_MUNICIPIS'!$A$4:$Q$313,7,0)</f>
        <v>21.585472075837618</v>
      </c>
      <c r="G18" s="330">
        <f>VLOOKUP($A18,'ANNEX 2_MUNICIPIS'!$A$4:$Q$313,8,0)</f>
        <v>2.1428571428571428</v>
      </c>
      <c r="H18" s="331">
        <f>VLOOKUP($A18,'ANNEX 2_MUNICIPIS'!$A$4:$Q$313,9,0)</f>
        <v>2.44</v>
      </c>
      <c r="I18" s="332">
        <f>VLOOKUP($A18,'ANNEX 2_MUNICIPIS'!$A$4:$Q$313,10,0)</f>
        <v>100</v>
      </c>
      <c r="J18" s="333">
        <f>VLOOKUP($A18,'ANNEX 2_MUNICIPIS'!$A$4:$Q$313,11,0)</f>
        <v>109.02828192859337</v>
      </c>
      <c r="K18" s="334">
        <f>VLOOKUP($A18,'ANNEX 2_MUNICIPIS'!$A$4:$Q$313,12,0)</f>
        <v>119.15370672117663</v>
      </c>
      <c r="L18" s="334">
        <f>VLOOKUP($A18,'ANNEX 2_MUNICIPIS'!$A$4:$Q$313,13,0)</f>
        <v>161.1727524251321</v>
      </c>
      <c r="M18" s="335">
        <f>VLOOKUP($A18,'ANNEX 2_MUNICIPIS'!$A$4:$Q$313,14,0)</f>
        <v>135.64786684596865</v>
      </c>
      <c r="N18" s="334">
        <f>VLOOKUP($A18,'ANNEX 2_MUNICIPIS'!$A$4:$Q$313,15,0)</f>
        <v>445.37394664363416</v>
      </c>
      <c r="O18" s="336">
        <f>VLOOKUP($A18,'ANNEX 2_MUNICIPIS'!$A$4:$Q$313,16,0)</f>
        <v>120.67170646183123</v>
      </c>
      <c r="P18" s="337">
        <f>VLOOKUP($A18,'ANNEX 2_MUNICIPIS'!$A$4:$Q$313,17,0)</f>
        <v>117.0941564119413</v>
      </c>
      <c r="Q18" s="338">
        <f>VLOOKUP($A18,'ANNEX 2_MUNICIPIS'!$A$4:$R$313,18,0)</f>
        <v>15</v>
      </c>
      <c r="R18" s="339">
        <f>VLOOKUP($A18,'ANNEX 2_MUNICIPIS'!$A$4:$V$313,19,0)</f>
        <v>115.41500871660305</v>
      </c>
      <c r="S18" s="338">
        <f>VLOOKUP($A18,'ANNEX 2_MUNICIPIS'!$A$4:$V$313,20,0)</f>
        <v>30</v>
      </c>
      <c r="T18" s="339">
        <f>VLOOKUP($A18,'ANNEX 2_MUNICIPIS'!$A$4:$V$313,21,0)</f>
        <v>118.77330410727954</v>
      </c>
      <c r="U18" s="338">
        <f>VLOOKUP($A18,'ANNEX 2_MUNICIPIS'!$A$4:$V$313,22,0)</f>
        <v>13</v>
      </c>
    </row>
    <row r="19" spans="1:21" ht="15" customHeight="1">
      <c r="A19" s="348" t="s">
        <v>317</v>
      </c>
      <c r="B19" s="349" t="s">
        <v>318</v>
      </c>
      <c r="C19" s="347">
        <f>VLOOKUP($A19,'ANNEX 2_MUNICIPIS'!$A$4:$Q$313,4,0)</f>
        <v>1206</v>
      </c>
      <c r="D19" s="327">
        <f>VLOOKUP($A19,'ANNEX 2_MUNICIPIS'!$A$4:$Q$313,5,0)</f>
        <v>6.93</v>
      </c>
      <c r="E19" s="328">
        <f>VLOOKUP($A19,'ANNEX 2_MUNICIPIS'!$A$4:$Q$313,6,0)</f>
        <v>24810.593591905566</v>
      </c>
      <c r="F19" s="340">
        <f>VLOOKUP($A19,'ANNEX 2_MUNICIPIS'!$A$4:$Q$313,7,0)</f>
        <v>21.652041415698374</v>
      </c>
      <c r="G19" s="330">
        <f>VLOOKUP($A19,'ANNEX 2_MUNICIPIS'!$A$4:$Q$313,8,0)</f>
        <v>5.9701492537313428</v>
      </c>
      <c r="H19" s="331">
        <f>VLOOKUP($A19,'ANNEX 2_MUNICIPIS'!$A$4:$Q$313,9,0)</f>
        <v>3.19</v>
      </c>
      <c r="I19" s="332">
        <f>VLOOKUP($A19,'ANNEX 2_MUNICIPIS'!$A$4:$Q$313,10,0)</f>
        <v>90.794261024939459</v>
      </c>
      <c r="J19" s="333">
        <f>VLOOKUP($A19,'ANNEX 2_MUNICIPIS'!$A$4:$Q$313,11,0)</f>
        <v>149.6188977115329</v>
      </c>
      <c r="K19" s="334">
        <f>VLOOKUP($A19,'ANNEX 2_MUNICIPIS'!$A$4:$Q$313,12,0)</f>
        <v>97.820317825329454</v>
      </c>
      <c r="L19" s="334">
        <f>VLOOKUP($A19,'ANNEX 2_MUNICIPIS'!$A$4:$Q$313,13,0)</f>
        <v>160.67722576662945</v>
      </c>
      <c r="M19" s="335">
        <f>VLOOKUP($A19,'ANNEX 2_MUNICIPIS'!$A$4:$Q$313,14,0)</f>
        <v>48.687895064356603</v>
      </c>
      <c r="N19" s="334">
        <f>VLOOKUP($A19,'ANNEX 2_MUNICIPIS'!$A$4:$Q$313,15,0)</f>
        <v>340.66220370234083</v>
      </c>
      <c r="O19" s="336">
        <f>VLOOKUP($A19,'ANNEX 2_MUNICIPIS'!$A$4:$Q$313,16,0)</f>
        <v>109.56298414820378</v>
      </c>
      <c r="P19" s="337">
        <f>VLOOKUP($A19,'ANNEX 2_MUNICIPIS'!$A$4:$Q$313,17,0)</f>
        <v>104.3098539742644</v>
      </c>
      <c r="Q19" s="338">
        <f>VLOOKUP($A19,'ANNEX 2_MUNICIPIS'!$A$4:$R$313,18,0)</f>
        <v>80</v>
      </c>
      <c r="R19" s="339">
        <f>VLOOKUP($A19,'ANNEX 2_MUNICIPIS'!$A$4:$V$313,19,0)</f>
        <v>111.44753331518358</v>
      </c>
      <c r="S19" s="338">
        <f>VLOOKUP($A19,'ANNEX 2_MUNICIPIS'!$A$4:$V$313,20,0)</f>
        <v>41</v>
      </c>
      <c r="T19" s="339">
        <f>VLOOKUP($A19,'ANNEX 2_MUNICIPIS'!$A$4:$V$313,21,0)</f>
        <v>97.172174633345222</v>
      </c>
      <c r="U19" s="338">
        <f>VLOOKUP($A19,'ANNEX 2_MUNICIPIS'!$A$4:$V$313,22,0)</f>
        <v>179</v>
      </c>
    </row>
    <row r="20" spans="1:21" ht="15" customHeight="1">
      <c r="A20" s="345" t="s">
        <v>319</v>
      </c>
      <c r="B20" s="346" t="s">
        <v>320</v>
      </c>
      <c r="C20" s="347">
        <f>VLOOKUP($A20,'ANNEX 2_MUNICIPIS'!$A$4:$Q$313,4,0)</f>
        <v>347</v>
      </c>
      <c r="D20" s="327">
        <f>VLOOKUP($A20,'ANNEX 2_MUNICIPIS'!$A$4:$Q$313,5,0)</f>
        <v>5.4399999999999995</v>
      </c>
      <c r="E20" s="328">
        <f>VLOOKUP($A20,'ANNEX 2_MUNICIPIS'!$A$4:$Q$313,6,0)</f>
        <v>23213.253086419754</v>
      </c>
      <c r="F20" s="329">
        <f>VLOOKUP($A20,'ANNEX 2_MUNICIPIS'!$A$4:$Q$313,7,0)</f>
        <v>28.102256104350548</v>
      </c>
      <c r="G20" s="330">
        <f>VLOOKUP($A20,'ANNEX 2_MUNICIPIS'!$A$4:$Q$313,8,0)</f>
        <v>3.4582132564841501</v>
      </c>
      <c r="H20" s="331">
        <f>VLOOKUP($A20,'ANNEX 2_MUNICIPIS'!$A$4:$Q$313,9,0)</f>
        <v>3.83</v>
      </c>
      <c r="I20" s="332">
        <f>VLOOKUP($A20,'ANNEX 2_MUNICIPIS'!$A$4:$Q$313,10,0)</f>
        <v>87.053847433939353</v>
      </c>
      <c r="J20" s="333">
        <f>VLOOKUP($A20,'ANNEX 2_MUNICIPIS'!$A$4:$Q$313,11,0)</f>
        <v>190.59907373914027</v>
      </c>
      <c r="K20" s="334">
        <f>VLOOKUP($A20,'ANNEX 2_MUNICIPIS'!$A$4:$Q$313,12,0)</f>
        <v>91.522509780427541</v>
      </c>
      <c r="L20" s="334">
        <f>VLOOKUP($A20,'ANNEX 2_MUNICIPIS'!$A$4:$Q$313,13,0)</f>
        <v>123.79753191132549</v>
      </c>
      <c r="M20" s="335">
        <f>VLOOKUP($A20,'ANNEX 2_MUNICIPIS'!$A$4:$Q$313,14,0)</f>
        <v>84.053231777769852</v>
      </c>
      <c r="N20" s="334">
        <f>VLOOKUP($A20,'ANNEX 2_MUNICIPIS'!$A$4:$Q$313,15,0)</f>
        <v>283.736926843464</v>
      </c>
      <c r="O20" s="336">
        <f>VLOOKUP($A20,'ANNEX 2_MUNICIPIS'!$A$4:$Q$313,16,0)</f>
        <v>105.04936323921369</v>
      </c>
      <c r="P20" s="337">
        <f>VLOOKUP($A20,'ANNEX 2_MUNICIPIS'!$A$4:$Q$313,17,0)</f>
        <v>101.52287414734523</v>
      </c>
      <c r="Q20" s="338">
        <f>VLOOKUP($A20,'ANNEX 2_MUNICIPIS'!$A$4:$R$313,18,0)</f>
        <v>110</v>
      </c>
      <c r="R20" s="339">
        <f>VLOOKUP($A20,'ANNEX 2_MUNICIPIS'!$A$4:$V$313,19,0)</f>
        <v>104.0202049933345</v>
      </c>
      <c r="S20" s="338">
        <f>VLOOKUP($A20,'ANNEX 2_MUNICIPIS'!$A$4:$V$313,20,0)</f>
        <v>86</v>
      </c>
      <c r="T20" s="339">
        <f>VLOOKUP($A20,'ANNEX 2_MUNICIPIS'!$A$4:$V$313,21,0)</f>
        <v>99.025543301355981</v>
      </c>
      <c r="U20" s="338">
        <f>VLOOKUP($A20,'ANNEX 2_MUNICIPIS'!$A$4:$V$313,22,0)</f>
        <v>155</v>
      </c>
    </row>
    <row r="21" spans="1:21" ht="15" customHeight="1">
      <c r="A21" s="324" t="s">
        <v>321</v>
      </c>
      <c r="B21" s="325" t="s">
        <v>322</v>
      </c>
      <c r="C21" s="326">
        <f>VLOOKUP($A21,'ANNEX 2_MUNICIPIS'!$A$4:$Q$313,4,0)</f>
        <v>573</v>
      </c>
      <c r="D21" s="327">
        <f>VLOOKUP($A21,'ANNEX 2_MUNICIPIS'!$A$4:$Q$313,5,0)</f>
        <v>6.2</v>
      </c>
      <c r="E21" s="328">
        <f>VLOOKUP($A21,'ANNEX 2_MUNICIPIS'!$A$4:$Q$313,6,0)</f>
        <v>20673.549488054607</v>
      </c>
      <c r="F21" s="329">
        <f>VLOOKUP($A21,'ANNEX 2_MUNICIPIS'!$A$4:$Q$313,7,0)</f>
        <v>31.554561234228569</v>
      </c>
      <c r="G21" s="330">
        <f>VLOOKUP($A21,'ANNEX 2_MUNICIPIS'!$A$4:$Q$313,8,0)</f>
        <v>4.8865619546247814</v>
      </c>
      <c r="H21" s="331">
        <f>VLOOKUP($A21,'ANNEX 2_MUNICIPIS'!$A$4:$Q$313,9,0)</f>
        <v>4.0199999999999996</v>
      </c>
      <c r="I21" s="332">
        <f>VLOOKUP($A21,'ANNEX 2_MUNICIPIS'!$A$4:$Q$313,10,0)</f>
        <v>87.053847433939353</v>
      </c>
      <c r="J21" s="333">
        <f>VLOOKUP($A21,'ANNEX 2_MUNICIPIS'!$A$4:$Q$313,11,0)</f>
        <v>167.23531631305207</v>
      </c>
      <c r="K21" s="334">
        <f>VLOOKUP($A21,'ANNEX 2_MUNICIPIS'!$A$4:$Q$313,12,0)</f>
        <v>81.509262324096511</v>
      </c>
      <c r="L21" s="334">
        <f>VLOOKUP($A21,'ANNEX 2_MUNICIPIS'!$A$4:$Q$313,13,0)</f>
        <v>110.25315551162761</v>
      </c>
      <c r="M21" s="335">
        <f>VLOOKUP($A21,'ANNEX 2_MUNICIPIS'!$A$4:$Q$313,14,0)</f>
        <v>59.48435793577044</v>
      </c>
      <c r="N21" s="334">
        <f>VLOOKUP($A21,'ANNEX 2_MUNICIPIS'!$A$4:$Q$313,15,0)</f>
        <v>270.32647507723067</v>
      </c>
      <c r="O21" s="336">
        <f>VLOOKUP($A21,'ANNEX 2_MUNICIPIS'!$A$4:$Q$313,16,0)</f>
        <v>105.04936323921369</v>
      </c>
      <c r="P21" s="337">
        <f>VLOOKUP($A21,'ANNEX 2_MUNICIPIS'!$A$4:$Q$313,17,0)</f>
        <v>95.006408852252989</v>
      </c>
      <c r="Q21" s="338">
        <f>VLOOKUP($A21,'ANNEX 2_MUNICIPIS'!$A$4:$R$313,18,0)</f>
        <v>215</v>
      </c>
      <c r="R21" s="339">
        <f>VLOOKUP($A21,'ANNEX 2_MUNICIPIS'!$A$4:$V$313,19,0)</f>
        <v>94.854387943016036</v>
      </c>
      <c r="S21" s="338">
        <f>VLOOKUP($A21,'ANNEX 2_MUNICIPIS'!$A$4:$V$313,20,0)</f>
        <v>204</v>
      </c>
      <c r="T21" s="339">
        <f>VLOOKUP($A21,'ANNEX 2_MUNICIPIS'!$A$4:$V$313,21,0)</f>
        <v>95.158429761489927</v>
      </c>
      <c r="U21" s="338">
        <f>VLOOKUP($A21,'ANNEX 2_MUNICIPIS'!$A$4:$V$313,22,0)</f>
        <v>208</v>
      </c>
    </row>
    <row r="22" spans="1:21" ht="15" customHeight="1">
      <c r="A22" s="324" t="s">
        <v>337</v>
      </c>
      <c r="B22" s="325" t="s">
        <v>338</v>
      </c>
      <c r="C22" s="326">
        <f>VLOOKUP($A22,'ANNEX 2_MUNICIPIS'!$A$4:$Q$313,4,0)</f>
        <v>418</v>
      </c>
      <c r="D22" s="327">
        <f>VLOOKUP($A22,'ANNEX 2_MUNICIPIS'!$A$4:$Q$313,5,0)</f>
        <v>7.26</v>
      </c>
      <c r="E22" s="328">
        <f>VLOOKUP($A22,'ANNEX 2_MUNICIPIS'!$A$4:$Q$313,6,0)</f>
        <v>22282.443349753696</v>
      </c>
      <c r="F22" s="329">
        <f>VLOOKUP($A22,'ANNEX 2_MUNICIPIS'!$A$4:$Q$313,7,0)</f>
        <v>29.276178245366641</v>
      </c>
      <c r="G22" s="330">
        <f>VLOOKUP($A22,'ANNEX 2_MUNICIPIS'!$A$4:$Q$313,8,0)</f>
        <v>4.7846889952153111</v>
      </c>
      <c r="H22" s="331">
        <f>VLOOKUP($A22,'ANNEX 2_MUNICIPIS'!$A$4:$Q$313,9,0)</f>
        <v>4.8499999999999996</v>
      </c>
      <c r="I22" s="332">
        <f>VLOOKUP($A22,'ANNEX 2_MUNICIPIS'!$A$4:$Q$313,10,0)</f>
        <v>100</v>
      </c>
      <c r="J22" s="333">
        <f>VLOOKUP($A22,'ANNEX 2_MUNICIPIS'!$A$4:$Q$313,11,0)</f>
        <v>142.81803872464505</v>
      </c>
      <c r="K22" s="334">
        <f>VLOOKUP($A22,'ANNEX 2_MUNICIPIS'!$A$4:$Q$313,12,0)</f>
        <v>87.852621595838102</v>
      </c>
      <c r="L22" s="334">
        <f>VLOOKUP($A22,'ANNEX 2_MUNICIPIS'!$A$4:$Q$313,13,0)</f>
        <v>118.83347333455919</v>
      </c>
      <c r="M22" s="335">
        <f>VLOOKUP($A22,'ANNEX 2_MUNICIPIS'!$A$4:$Q$313,14,0)</f>
        <v>60.75086608030167</v>
      </c>
      <c r="N22" s="334">
        <f>VLOOKUP($A22,'ANNEX 2_MUNICIPIS'!$A$4:$Q$313,15,0)</f>
        <v>224.06441851762213</v>
      </c>
      <c r="O22" s="336">
        <f>VLOOKUP($A22,'ANNEX 2_MUNICIPIS'!$A$4:$Q$313,16,0)</f>
        <v>120.67170646183123</v>
      </c>
      <c r="P22" s="337">
        <f>VLOOKUP($A22,'ANNEX 2_MUNICIPIS'!$A$4:$Q$313,17,0)</f>
        <v>101.10911041290768</v>
      </c>
      <c r="Q22" s="338">
        <f>VLOOKUP($A22,'ANNEX 2_MUNICIPIS'!$A$4:$R$313,18,0)</f>
        <v>121</v>
      </c>
      <c r="R22" s="339">
        <f>VLOOKUP($A22,'ANNEX 2_MUNICIPIS'!$A$4:$V$313,19,0)</f>
        <v>96.928754251556825</v>
      </c>
      <c r="S22" s="338">
        <f>VLOOKUP($A22,'ANNEX 2_MUNICIPIS'!$A$4:$V$313,20,0)</f>
        <v>171</v>
      </c>
      <c r="T22" s="339">
        <f>VLOOKUP($A22,'ANNEX 2_MUNICIPIS'!$A$4:$V$313,21,0)</f>
        <v>105.28946657425854</v>
      </c>
      <c r="U22" s="338">
        <f>VLOOKUP($A22,'ANNEX 2_MUNICIPIS'!$A$4:$V$313,22,0)</f>
        <v>74</v>
      </c>
    </row>
    <row r="23" spans="1:21" ht="15" customHeight="1">
      <c r="A23" s="324" t="s">
        <v>353</v>
      </c>
      <c r="B23" s="325" t="s">
        <v>354</v>
      </c>
      <c r="C23" s="326">
        <f>VLOOKUP($A23,'ANNEX 2_MUNICIPIS'!$A$4:$Q$313,4,0)</f>
        <v>2627</v>
      </c>
      <c r="D23" s="327">
        <f>VLOOKUP($A23,'ANNEX 2_MUNICIPIS'!$A$4:$Q$313,5,0)</f>
        <v>6.6000000000000005</v>
      </c>
      <c r="E23" s="328">
        <f>VLOOKUP($A23,'ANNEX 2_MUNICIPIS'!$A$4:$Q$313,6,0)</f>
        <v>22042.662895927602</v>
      </c>
      <c r="F23" s="340">
        <f>VLOOKUP($A23,'ANNEX 2_MUNICIPIS'!$A$4:$Q$313,7,0)</f>
        <v>23.071746352691562</v>
      </c>
      <c r="G23" s="330">
        <f>VLOOKUP($A23,'ANNEX 2_MUNICIPIS'!$A$4:$Q$313,8,0)</f>
        <v>5.3292729349067374</v>
      </c>
      <c r="H23" s="331">
        <f>VLOOKUP($A23,'ANNEX 2_MUNICIPIS'!$A$4:$Q$313,9,0)</f>
        <v>8.09</v>
      </c>
      <c r="I23" s="332">
        <f>VLOOKUP($A23,'ANNEX 2_MUNICIPIS'!$A$4:$Q$313,10,0)</f>
        <v>72.727272727272734</v>
      </c>
      <c r="J23" s="333">
        <f>VLOOKUP($A23,'ANNEX 2_MUNICIPIS'!$A$4:$Q$313,11,0)</f>
        <v>157.09984259710953</v>
      </c>
      <c r="K23" s="334">
        <f>VLOOKUP($A23,'ANNEX 2_MUNICIPIS'!$A$4:$Q$313,12,0)</f>
        <v>86.907243158410353</v>
      </c>
      <c r="L23" s="334">
        <f>VLOOKUP($A23,'ANNEX 2_MUNICIPIS'!$A$4:$Q$313,13,0)</f>
        <v>150.79005696734862</v>
      </c>
      <c r="M23" s="335">
        <f>VLOOKUP($A23,'ANNEX 2_MUNICIPIS'!$A$4:$Q$313,14,0)</f>
        <v>54.542899929238722</v>
      </c>
      <c r="N23" s="334">
        <f>VLOOKUP($A23,'ANNEX 2_MUNICIPIS'!$A$4:$Q$313,15,0)</f>
        <v>134.32786524233217</v>
      </c>
      <c r="O23" s="336">
        <f>VLOOKUP($A23,'ANNEX 2_MUNICIPIS'!$A$4:$Q$313,16,0)</f>
        <v>87.761241063149996</v>
      </c>
      <c r="P23" s="337">
        <f>VLOOKUP($A23,'ANNEX 2_MUNICIPIS'!$A$4:$Q$313,17,0)</f>
        <v>93.719449656745539</v>
      </c>
      <c r="Q23" s="338">
        <f>VLOOKUP($A23,'ANNEX 2_MUNICIPIS'!$A$4:$R$313,18,0)</f>
        <v>243</v>
      </c>
      <c r="R23" s="339">
        <f>VLOOKUP($A23,'ANNEX 2_MUNICIPIS'!$A$4:$V$313,19,0)</f>
        <v>105.78947310620644</v>
      </c>
      <c r="S23" s="338">
        <f>VLOOKUP($A23,'ANNEX 2_MUNICIPIS'!$A$4:$V$313,20,0)</f>
        <v>71</v>
      </c>
      <c r="T23" s="339">
        <f>VLOOKUP($A23,'ANNEX 2_MUNICIPIS'!$A$4:$V$313,21,0)</f>
        <v>81.649426207284634</v>
      </c>
      <c r="U23" s="338">
        <f>VLOOKUP($A23,'ANNEX 2_MUNICIPIS'!$A$4:$V$313,22,0)</f>
        <v>303</v>
      </c>
    </row>
    <row r="24" spans="1:21" ht="15" customHeight="1">
      <c r="A24" s="324" t="s">
        <v>371</v>
      </c>
      <c r="B24" s="325" t="s">
        <v>372</v>
      </c>
      <c r="C24" s="326">
        <f>VLOOKUP($A24,'ANNEX 2_MUNICIPIS'!$A$4:$Q$313,4,0)</f>
        <v>6555</v>
      </c>
      <c r="D24" s="327">
        <f>VLOOKUP($A24,'ANNEX 2_MUNICIPIS'!$A$4:$Q$313,5,0)</f>
        <v>8.25</v>
      </c>
      <c r="E24" s="328">
        <f>VLOOKUP($A24,'ANNEX 2_MUNICIPIS'!$A$4:$Q$313,6,0)</f>
        <v>22461.234591194967</v>
      </c>
      <c r="F24" s="340">
        <f>VLOOKUP($A24,'ANNEX 2_MUNICIPIS'!$A$4:$Q$313,7,0)</f>
        <v>27.512674737464515</v>
      </c>
      <c r="G24" s="330">
        <f>VLOOKUP($A24,'ANNEX 2_MUNICIPIS'!$A$4:$Q$313,8,0)</f>
        <v>3.5545385202135771</v>
      </c>
      <c r="H24" s="331">
        <f>VLOOKUP($A24,'ANNEX 2_MUNICIPIS'!$A$4:$Q$313,9,0)</f>
        <v>11.86</v>
      </c>
      <c r="I24" s="332">
        <f>VLOOKUP($A24,'ANNEX 2_MUNICIPIS'!$A$4:$Q$313,10,0)</f>
        <v>83.75</v>
      </c>
      <c r="J24" s="333">
        <f>VLOOKUP($A24,'ANNEX 2_MUNICIPIS'!$A$4:$Q$313,11,0)</f>
        <v>125.67987407768763</v>
      </c>
      <c r="K24" s="334">
        <f>VLOOKUP($A24,'ANNEX 2_MUNICIPIS'!$A$4:$Q$313,12,0)</f>
        <v>88.557538872298437</v>
      </c>
      <c r="L24" s="334">
        <f>VLOOKUP($A24,'ANNEX 2_MUNICIPIS'!$A$4:$Q$313,13,0)</f>
        <v>126.4504443881341</v>
      </c>
      <c r="M24" s="335">
        <f>VLOOKUP($A24,'ANNEX 2_MUNICIPIS'!$A$4:$Q$313,14,0)</f>
        <v>81.775453756161056</v>
      </c>
      <c r="N24" s="334">
        <f>VLOOKUP($A24,'ANNEX 2_MUNICIPIS'!$A$4:$Q$313,15,0)</f>
        <v>91.628366763108545</v>
      </c>
      <c r="O24" s="336">
        <f>VLOOKUP($A24,'ANNEX 2_MUNICIPIS'!$A$4:$Q$313,16,0)</f>
        <v>101.06255416178365</v>
      </c>
      <c r="P24" s="337">
        <f>VLOOKUP($A24,'ANNEX 2_MUNICIPIS'!$A$4:$Q$313,17,0)</f>
        <v>95.824348107713647</v>
      </c>
      <c r="Q24" s="338">
        <f>VLOOKUP($A24,'ANNEX 2_MUNICIPIS'!$A$4:$R$313,18,0)</f>
        <v>201</v>
      </c>
      <c r="R24" s="339">
        <f>VLOOKUP($A24,'ANNEX 2_MUNICIPIS'!$A$4:$V$313,19,0)</f>
        <v>97.421994563497336</v>
      </c>
      <c r="S24" s="338">
        <f>VLOOKUP($A24,'ANNEX 2_MUNICIPIS'!$A$4:$V$313,20,0)</f>
        <v>162</v>
      </c>
      <c r="T24" s="339">
        <f>VLOOKUP($A24,'ANNEX 2_MUNICIPIS'!$A$4:$V$313,21,0)</f>
        <v>94.226701651929986</v>
      </c>
      <c r="U24" s="338">
        <f>VLOOKUP($A24,'ANNEX 2_MUNICIPIS'!$A$4:$V$313,22,0)</f>
        <v>229</v>
      </c>
    </row>
    <row r="25" spans="1:21" ht="15" customHeight="1">
      <c r="A25" s="324" t="s">
        <v>594</v>
      </c>
      <c r="B25" s="325" t="s">
        <v>595</v>
      </c>
      <c r="C25" s="326">
        <f>VLOOKUP($A25,'ANNEX 2_MUNICIPIS'!$A$4:$Q$313,4,0)</f>
        <v>279</v>
      </c>
      <c r="D25" s="327">
        <f>VLOOKUP($A25,'ANNEX 2_MUNICIPIS'!$A$4:$Q$313,5,0)</f>
        <v>2.83</v>
      </c>
      <c r="E25" s="328">
        <f>VLOOKUP($A25,'ANNEX 2_MUNICIPIS'!$A$4:$Q$313,6,0)</f>
        <v>20529.604316546764</v>
      </c>
      <c r="F25" s="329">
        <f>VLOOKUP($A25,'ANNEX 2_MUNICIPIS'!$A$4:$Q$313,7,0)</f>
        <v>31.775808885117524</v>
      </c>
      <c r="G25" s="330">
        <f>VLOOKUP($A25,'ANNEX 2_MUNICIPIS'!$A$4:$Q$313,8,0)</f>
        <v>3.225806451612903</v>
      </c>
      <c r="H25" s="331">
        <f>VLOOKUP($A25,'ANNEX 2_MUNICIPIS'!$A$4:$Q$313,9,0)</f>
        <v>3.38</v>
      </c>
      <c r="I25" s="332">
        <f>VLOOKUP($A25,'ANNEX 2_MUNICIPIS'!$A$4:$Q$313,10,0)</f>
        <v>87.053847433939353</v>
      </c>
      <c r="J25" s="333">
        <f>VLOOKUP($A25,'ANNEX 2_MUNICIPIS'!$A$4:$Q$313,11,0)</f>
        <v>366.38125835368299</v>
      </c>
      <c r="K25" s="334">
        <f>VLOOKUP($A25,'ANNEX 2_MUNICIPIS'!$A$4:$Q$313,12,0)</f>
        <v>80.941732072385292</v>
      </c>
      <c r="L25" s="334">
        <f>VLOOKUP($A25,'ANNEX 2_MUNICIPIS'!$A$4:$Q$313,13,0)</f>
        <v>109.48548814088549</v>
      </c>
      <c r="M25" s="335">
        <f>VLOOKUP($A25,'ANNEX 2_MUNICIPIS'!$A$4:$Q$313,14,0)</f>
        <v>90.108940119107743</v>
      </c>
      <c r="N25" s="334">
        <f>VLOOKUP($A25,'ANNEX 2_MUNICIPIS'!$A$4:$Q$313,15,0)</f>
        <v>321.51255319836309</v>
      </c>
      <c r="O25" s="336">
        <f>VLOOKUP($A25,'ANNEX 2_MUNICIPIS'!$A$4:$Q$313,16,0)</f>
        <v>105.04936323921369</v>
      </c>
      <c r="P25" s="337">
        <f>VLOOKUP($A25,'ANNEX 2_MUNICIPIS'!$A$4:$Q$313,17,0)</f>
        <v>106.85747529409221</v>
      </c>
      <c r="Q25" s="338">
        <f>VLOOKUP($A25,'ANNEX 2_MUNICIPIS'!$A$4:$R$313,18,0)</f>
        <v>51</v>
      </c>
      <c r="R25" s="339">
        <f>VLOOKUP($A25,'ANNEX 2_MUNICIPIS'!$A$4:$V$313,19,0)</f>
        <v>113.41239623021316</v>
      </c>
      <c r="S25" s="338">
        <f>VLOOKUP($A25,'ANNEX 2_MUNICIPIS'!$A$4:$V$313,20,0)</f>
        <v>32</v>
      </c>
      <c r="T25" s="339">
        <f>VLOOKUP($A25,'ANNEX 2_MUNICIPIS'!$A$4:$V$313,21,0)</f>
        <v>100.30255435797129</v>
      </c>
      <c r="U25" s="338">
        <f>VLOOKUP($A25,'ANNEX 2_MUNICIPIS'!$A$4:$V$313,22,0)</f>
        <v>138</v>
      </c>
    </row>
    <row r="26" spans="1:21" ht="15" customHeight="1">
      <c r="A26" s="324" t="s">
        <v>389</v>
      </c>
      <c r="B26" s="325" t="s">
        <v>390</v>
      </c>
      <c r="C26" s="326">
        <f>VLOOKUP($A26,'ANNEX 2_MUNICIPIS'!$A$4:$Q$313,4,0)</f>
        <v>100</v>
      </c>
      <c r="D26" s="327">
        <f>VLOOKUP($A26,'ANNEX 2_MUNICIPIS'!$A$4:$Q$313,5,0)</f>
        <v>3.92</v>
      </c>
      <c r="E26" s="328">
        <f>VLOOKUP($A26,'ANNEX 2_MUNICIPIS'!$A$4:$Q$313,6,0)</f>
        <v>19409.549019607843</v>
      </c>
      <c r="F26" s="329">
        <f>VLOOKUP($A26,'ANNEX 2_MUNICIPIS'!$A$4:$Q$313,7,0)</f>
        <v>33.60947658241129</v>
      </c>
      <c r="G26" s="330">
        <f>VLOOKUP($A26,'ANNEX 2_MUNICIPIS'!$A$4:$Q$313,8,0)</f>
        <v>1</v>
      </c>
      <c r="H26" s="331">
        <f>VLOOKUP($A26,'ANNEX 2_MUNICIPIS'!$A$4:$Q$313,9,0)</f>
        <v>0</v>
      </c>
      <c r="I26" s="332">
        <f>VLOOKUP($A26,'ANNEX 2_MUNICIPIS'!$A$4:$Q$313,10,0)</f>
        <v>87.053847433939353</v>
      </c>
      <c r="J26" s="333">
        <f>VLOOKUP($A26,'ANNEX 2_MUNICIPIS'!$A$4:$Q$313,11,0)</f>
        <v>264.50483702574564</v>
      </c>
      <c r="K26" s="334">
        <f>VLOOKUP($A26,'ANNEX 2_MUNICIPIS'!$A$4:$Q$313,12,0)</f>
        <v>76.525708541039634</v>
      </c>
      <c r="L26" s="334">
        <f>VLOOKUP($A26,'ANNEX 2_MUNICIPIS'!$A$4:$Q$313,13,0)</f>
        <v>103.51217277448541</v>
      </c>
      <c r="M26" s="335">
        <f>VLOOKUP($A26,'ANNEX 2_MUNICIPIS'!$A$4:$Q$313,14,0)</f>
        <v>290.67400038421852</v>
      </c>
      <c r="N26" s="334">
        <f>VLOOKUP($A26,'ANNEX 2_MUNICIPIS'!$A$4:$Q$313,15,0)</f>
        <v>3506</v>
      </c>
      <c r="O26" s="336">
        <f>VLOOKUP($A26,'ANNEX 2_MUNICIPIS'!$A$4:$Q$313,16,0)</f>
        <v>105.04936323921369</v>
      </c>
      <c r="P26" s="337">
        <f>VLOOKUP($A26,'ANNEX 2_MUNICIPIS'!$A$4:$Q$313,17,0)</f>
        <v>130.70842633808695</v>
      </c>
      <c r="Q26" s="338">
        <f>VLOOKUP($A26,'ANNEX 2_MUNICIPIS'!$A$4:$R$313,18,0)</f>
        <v>5</v>
      </c>
      <c r="R26" s="339">
        <f>VLOOKUP($A26,'ANNEX 2_MUNICIPIS'!$A$4:$V$313,19,0)</f>
        <v>100.6557071016656</v>
      </c>
      <c r="S26" s="338">
        <f>VLOOKUP($A26,'ANNEX 2_MUNICIPIS'!$A$4:$V$313,20,0)</f>
        <v>131</v>
      </c>
      <c r="T26" s="339">
        <f>VLOOKUP($A26,'ANNEX 2_MUNICIPIS'!$A$4:$V$313,21,0)</f>
        <v>160.76114557450833</v>
      </c>
      <c r="U26" s="338">
        <f>VLOOKUP($A26,'ANNEX 2_MUNICIPIS'!$A$4:$V$313,22,0)</f>
        <v>1</v>
      </c>
    </row>
    <row r="27" spans="1:21" ht="15" customHeight="1">
      <c r="A27" s="345" t="s">
        <v>396</v>
      </c>
      <c r="B27" s="346" t="s">
        <v>397</v>
      </c>
      <c r="C27" s="347">
        <f>VLOOKUP($A27,'ANNEX 2_MUNICIPIS'!$A$4:$Q$313,4,0)</f>
        <v>924</v>
      </c>
      <c r="D27" s="327">
        <f>VLOOKUP($A27,'ANNEX 2_MUNICIPIS'!$A$4:$Q$313,5,0)</f>
        <v>10.97</v>
      </c>
      <c r="E27" s="328">
        <f>VLOOKUP($A27,'ANNEX 2_MUNICIPIS'!$A$4:$Q$313,6,0)</f>
        <v>23464.477832512315</v>
      </c>
      <c r="F27" s="329">
        <f>VLOOKUP($A27,'ANNEX 2_MUNICIPIS'!$A$4:$Q$313,7,0)</f>
        <v>23.132839514881422</v>
      </c>
      <c r="G27" s="330">
        <f>VLOOKUP($A27,'ANNEX 2_MUNICIPIS'!$A$4:$Q$313,8,0)</f>
        <v>3.7878787878787881</v>
      </c>
      <c r="H27" s="331">
        <f>VLOOKUP($A27,'ANNEX 2_MUNICIPIS'!$A$4:$Q$313,9,0)</f>
        <v>12.49</v>
      </c>
      <c r="I27" s="332">
        <f>VLOOKUP($A27,'ANNEX 2_MUNICIPIS'!$A$4:$Q$313,10,0)</f>
        <v>90.794261024939459</v>
      </c>
      <c r="J27" s="333">
        <f>VLOOKUP($A27,'ANNEX 2_MUNICIPIS'!$A$4:$Q$313,11,0)</f>
        <v>94.517681052044011</v>
      </c>
      <c r="K27" s="334">
        <f>VLOOKUP($A27,'ANNEX 2_MUNICIPIS'!$A$4:$Q$313,12,0)</f>
        <v>92.513009440072111</v>
      </c>
      <c r="L27" s="334">
        <f>VLOOKUP($A27,'ANNEX 2_MUNICIPIS'!$A$4:$Q$313,13,0)</f>
        <v>150.39182477449577</v>
      </c>
      <c r="M27" s="335">
        <f>VLOOKUP($A27,'ANNEX 2_MUNICIPIS'!$A$4:$Q$313,14,0)</f>
        <v>76.737936101433689</v>
      </c>
      <c r="N27" s="334">
        <f>VLOOKUP($A27,'ANNEX 2_MUNICIPIS'!$A$4:$Q$313,15,0)</f>
        <v>87.006599664569038</v>
      </c>
      <c r="O27" s="336">
        <f>VLOOKUP($A27,'ANNEX 2_MUNICIPIS'!$A$4:$Q$313,16,0)</f>
        <v>109.56298414820378</v>
      </c>
      <c r="P27" s="337">
        <f>VLOOKUP($A27,'ANNEX 2_MUNICIPIS'!$A$4:$Q$313,17,0)</f>
        <v>100.41101836102531</v>
      </c>
      <c r="Q27" s="338">
        <f>VLOOKUP($A27,'ANNEX 2_MUNICIPIS'!$A$4:$R$313,18,0)</f>
        <v>129</v>
      </c>
      <c r="R27" s="339">
        <f>VLOOKUP($A27,'ANNEX 2_MUNICIPIS'!$A$4:$V$313,19,0)</f>
        <v>101.76176512289287</v>
      </c>
      <c r="S27" s="338">
        <f>VLOOKUP($A27,'ANNEX 2_MUNICIPIS'!$A$4:$V$313,20,0)</f>
        <v>113</v>
      </c>
      <c r="T27" s="339">
        <f>VLOOKUP($A27,'ANNEX 2_MUNICIPIS'!$A$4:$V$313,21,0)</f>
        <v>99.060271599157772</v>
      </c>
      <c r="U27" s="338">
        <f>VLOOKUP($A27,'ANNEX 2_MUNICIPIS'!$A$4:$V$313,22,0)</f>
        <v>154</v>
      </c>
    </row>
    <row r="28" spans="1:21" ht="15" customHeight="1">
      <c r="A28" s="324" t="s">
        <v>399</v>
      </c>
      <c r="B28" s="325" t="s">
        <v>400</v>
      </c>
      <c r="C28" s="326">
        <f>VLOOKUP($A28,'ANNEX 2_MUNICIPIS'!$A$4:$Q$313,4,0)</f>
        <v>575</v>
      </c>
      <c r="D28" s="327">
        <f>VLOOKUP($A28,'ANNEX 2_MUNICIPIS'!$A$4:$Q$313,5,0)</f>
        <v>4.95</v>
      </c>
      <c r="E28" s="328">
        <f>VLOOKUP($A28,'ANNEX 2_MUNICIPIS'!$A$4:$Q$313,6,0)</f>
        <v>23350.541850220263</v>
      </c>
      <c r="F28" s="329">
        <f>VLOOKUP($A28,'ANNEX 2_MUNICIPIS'!$A$4:$Q$313,7,0)</f>
        <v>20.67046965174017</v>
      </c>
      <c r="G28" s="330">
        <f>VLOOKUP($A28,'ANNEX 2_MUNICIPIS'!$A$4:$Q$313,8,0)</f>
        <v>9.0434782608695663</v>
      </c>
      <c r="H28" s="331">
        <f>VLOOKUP($A28,'ANNEX 2_MUNICIPIS'!$A$4:$Q$313,9,0)</f>
        <v>7.5</v>
      </c>
      <c r="I28" s="332">
        <f>VLOOKUP($A28,'ANNEX 2_MUNICIPIS'!$A$4:$Q$313,10,0)</f>
        <v>87.053847433939353</v>
      </c>
      <c r="J28" s="333">
        <f>VLOOKUP($A28,'ANNEX 2_MUNICIPIS'!$A$4:$Q$313,11,0)</f>
        <v>209.46645679614605</v>
      </c>
      <c r="K28" s="334">
        <f>VLOOKUP($A28,'ANNEX 2_MUNICIPIS'!$A$4:$Q$313,12,0)</f>
        <v>92.063795923343278</v>
      </c>
      <c r="L28" s="334">
        <f>VLOOKUP($A28,'ANNEX 2_MUNICIPIS'!$A$4:$Q$313,13,0)</f>
        <v>168.30725210763148</v>
      </c>
      <c r="M28" s="335">
        <f>VLOOKUP($A28,'ANNEX 2_MUNICIPIS'!$A$4:$Q$313,14,0)</f>
        <v>32.141836580947235</v>
      </c>
      <c r="N28" s="334">
        <f>VLOOKUP($A28,'ANNEX 2_MUNICIPIS'!$A$4:$Q$313,15,0)</f>
        <v>144.89499064139562</v>
      </c>
      <c r="O28" s="336">
        <f>VLOOKUP($A28,'ANNEX 2_MUNICIPIS'!$A$4:$Q$313,16,0)</f>
        <v>105.04936323921369</v>
      </c>
      <c r="P28" s="337">
        <f>VLOOKUP($A28,'ANNEX 2_MUNICIPIS'!$A$4:$Q$313,17,0)</f>
        <v>103.37599192025804</v>
      </c>
      <c r="Q28" s="338">
        <f>VLOOKUP($A28,'ANNEX 2_MUNICIPIS'!$A$4:$R$313,18,0)</f>
        <v>86</v>
      </c>
      <c r="R28" s="339">
        <f>VLOOKUP($A28,'ANNEX 2_MUNICIPIS'!$A$4:$V$313,19,0)</f>
        <v>116.93545535066566</v>
      </c>
      <c r="S28" s="338">
        <f>VLOOKUP($A28,'ANNEX 2_MUNICIPIS'!$A$4:$V$313,20,0)</f>
        <v>26</v>
      </c>
      <c r="T28" s="339">
        <f>VLOOKUP($A28,'ANNEX 2_MUNICIPIS'!$A$4:$V$313,21,0)</f>
        <v>89.816528489850455</v>
      </c>
      <c r="U28" s="338">
        <f>VLOOKUP($A28,'ANNEX 2_MUNICIPIS'!$A$4:$V$313,22,0)</f>
        <v>264</v>
      </c>
    </row>
    <row r="29" spans="1:21" ht="15" customHeight="1">
      <c r="A29" s="324" t="s">
        <v>425</v>
      </c>
      <c r="B29" s="325" t="s">
        <v>426</v>
      </c>
      <c r="C29" s="326">
        <f>VLOOKUP($A29,'ANNEX 2_MUNICIPIS'!$A$4:$Q$313,4,0)</f>
        <v>3644</v>
      </c>
      <c r="D29" s="327">
        <f>VLOOKUP($A29,'ANNEX 2_MUNICIPIS'!$A$4:$Q$313,5,0)</f>
        <v>8.0299999999999994</v>
      </c>
      <c r="E29" s="328">
        <f>VLOOKUP($A29,'ANNEX 2_MUNICIPIS'!$A$4:$Q$313,6,0)</f>
        <v>23291.947664603264</v>
      </c>
      <c r="F29" s="340">
        <f>VLOOKUP($A29,'ANNEX 2_MUNICIPIS'!$A$4:$Q$313,7,0)</f>
        <v>25.150322696724903</v>
      </c>
      <c r="G29" s="330">
        <f>VLOOKUP($A29,'ANNEX 2_MUNICIPIS'!$A$4:$Q$313,8,0)</f>
        <v>4.8298572996706914</v>
      </c>
      <c r="H29" s="331">
        <f>VLOOKUP($A29,'ANNEX 2_MUNICIPIS'!$A$4:$Q$313,9,0)</f>
        <v>10.29</v>
      </c>
      <c r="I29" s="332">
        <f>VLOOKUP($A29,'ANNEX 2_MUNICIPIS'!$A$4:$Q$313,10,0)</f>
        <v>95.555555555555557</v>
      </c>
      <c r="J29" s="333">
        <f>VLOOKUP($A29,'ANNEX 2_MUNICIPIS'!$A$4:$Q$313,11,0)</f>
        <v>129.12315829899416</v>
      </c>
      <c r="K29" s="334">
        <f>VLOOKUP($A29,'ANNEX 2_MUNICIPIS'!$A$4:$Q$313,12,0)</f>
        <v>91.832777594880511</v>
      </c>
      <c r="L29" s="334">
        <f>VLOOKUP($A29,'ANNEX 2_MUNICIPIS'!$A$4:$Q$313,13,0)</f>
        <v>138.32784528492812</v>
      </c>
      <c r="M29" s="335">
        <f>VLOOKUP($A29,'ANNEX 2_MUNICIPIS'!$A$4:$Q$313,14,0)</f>
        <v>60.182730534096152</v>
      </c>
      <c r="N29" s="334">
        <f>VLOOKUP($A29,'ANNEX 2_MUNICIPIS'!$A$4:$Q$313,15,0)</f>
        <v>105.60859376195017</v>
      </c>
      <c r="O29" s="336">
        <f>VLOOKUP($A29,'ANNEX 2_MUNICIPIS'!$A$4:$Q$313,16,0)</f>
        <v>115.30851950797208</v>
      </c>
      <c r="P29" s="337">
        <f>VLOOKUP($A29,'ANNEX 2_MUNICIPIS'!$A$4:$Q$313,17,0)</f>
        <v>101.18865140769375</v>
      </c>
      <c r="Q29" s="338">
        <f>VLOOKUP($A29,'ANNEX 2_MUNICIPIS'!$A$4:$R$313,18,0)</f>
        <v>117</v>
      </c>
      <c r="R29" s="339">
        <f>VLOOKUP($A29,'ANNEX 2_MUNICIPIS'!$A$4:$V$313,19,0)</f>
        <v>101.84825692679335</v>
      </c>
      <c r="S29" s="338">
        <f>VLOOKUP($A29,'ANNEX 2_MUNICIPIS'!$A$4:$V$313,20,0)</f>
        <v>112</v>
      </c>
      <c r="T29" s="339">
        <f>VLOOKUP($A29,'ANNEX 2_MUNICIPIS'!$A$4:$V$313,21,0)</f>
        <v>100.52904588859413</v>
      </c>
      <c r="U29" s="338">
        <f>VLOOKUP($A29,'ANNEX 2_MUNICIPIS'!$A$4:$V$313,22,0)</f>
        <v>133</v>
      </c>
    </row>
    <row r="30" spans="1:21" ht="15" customHeight="1">
      <c r="A30" s="341" t="s">
        <v>434</v>
      </c>
      <c r="B30" s="350" t="s">
        <v>435</v>
      </c>
      <c r="C30" s="326">
        <f>VLOOKUP($A30,'ANNEX 2_MUNICIPIS'!$A$4:$Q$313,4,0)</f>
        <v>3193</v>
      </c>
      <c r="D30" s="327">
        <f>VLOOKUP($A30,'ANNEX 2_MUNICIPIS'!$A$4:$Q$313,5,0)</f>
        <v>5.3199999999999994</v>
      </c>
      <c r="E30" s="328">
        <f>VLOOKUP($A30,'ANNEX 2_MUNICIPIS'!$A$4:$Q$313,6,0)</f>
        <v>31596.026330852892</v>
      </c>
      <c r="F30" s="340">
        <f>VLOOKUP($A30,'ANNEX 2_MUNICIPIS'!$A$4:$Q$313,7,0)</f>
        <v>22.464004040432616</v>
      </c>
      <c r="G30" s="330">
        <f>VLOOKUP($A30,'ANNEX 2_MUNICIPIS'!$A$4:$Q$313,8,0)</f>
        <v>2.2862511744440965</v>
      </c>
      <c r="H30" s="331">
        <f>VLOOKUP($A30,'ANNEX 2_MUNICIPIS'!$A$4:$Q$313,9,0)</f>
        <v>3.2</v>
      </c>
      <c r="I30" s="332">
        <f>VLOOKUP($A30,'ANNEX 2_MUNICIPIS'!$A$4:$Q$313,10,0)</f>
        <v>100</v>
      </c>
      <c r="J30" s="333">
        <f>VLOOKUP($A30,'ANNEX 2_MUNICIPIS'!$A$4:$Q$313,11,0)</f>
        <v>194.89830096633892</v>
      </c>
      <c r="K30" s="334">
        <f>VLOOKUP($A30,'ANNEX 2_MUNICIPIS'!$A$4:$Q$313,12,0)</f>
        <v>124.5731314832329</v>
      </c>
      <c r="L30" s="334">
        <f>VLOOKUP($A30,'ANNEX 2_MUNICIPIS'!$A$4:$Q$313,13,0)</f>
        <v>154.86953886746093</v>
      </c>
      <c r="M30" s="335">
        <f>VLOOKUP($A30,'ANNEX 2_MUNICIPIS'!$A$4:$Q$313,14,0)</f>
        <v>127.14001140093283</v>
      </c>
      <c r="N30" s="334">
        <f>VLOOKUP($A30,'ANNEX 2_MUNICIPIS'!$A$4:$Q$313,15,0)</f>
        <v>339.59763431577102</v>
      </c>
      <c r="O30" s="336">
        <f>VLOOKUP($A30,'ANNEX 2_MUNICIPIS'!$A$4:$Q$313,16,0)</f>
        <v>120.67170646183123</v>
      </c>
      <c r="P30" s="337">
        <f>VLOOKUP($A30,'ANNEX 2_MUNICIPIS'!$A$4:$Q$313,17,0)</f>
        <v>120.24100028438662</v>
      </c>
      <c r="Q30" s="338">
        <f>VLOOKUP($A30,'ANNEX 2_MUNICIPIS'!$A$4:$R$313,18,0)</f>
        <v>11</v>
      </c>
      <c r="R30" s="339">
        <f>VLOOKUP($A30,'ANNEX 2_MUNICIPIS'!$A$4:$V$313,19,0)</f>
        <v>123.99796715000188</v>
      </c>
      <c r="S30" s="520">
        <f>VLOOKUP($A30,'ANNEX 2_MUNICIPIS'!$A$4:$V$313,20,0)</f>
        <v>14</v>
      </c>
      <c r="T30" s="339">
        <f>VLOOKUP($A30,'ANNEX 2_MUNICIPIS'!$A$4:$V$313,21,0)</f>
        <v>116.48403341877133</v>
      </c>
      <c r="U30" s="520">
        <f>VLOOKUP($A30,'ANNEX 2_MUNICIPIS'!$A$4:$V$313,22,0)</f>
        <v>20</v>
      </c>
    </row>
    <row r="31" spans="1:21" ht="15" customHeight="1">
      <c r="A31" s="324" t="s">
        <v>443</v>
      </c>
      <c r="B31" s="325" t="s">
        <v>444</v>
      </c>
      <c r="C31" s="326">
        <f>VLOOKUP($A31,'ANNEX 2_MUNICIPIS'!$A$4:$Q$313,4,0)</f>
        <v>119</v>
      </c>
      <c r="D31" s="327">
        <f>VLOOKUP($A31,'ANNEX 2_MUNICIPIS'!$A$4:$Q$313,5,0)</f>
        <v>6.98</v>
      </c>
      <c r="E31" s="328">
        <f>VLOOKUP($A31,'ANNEX 2_MUNICIPIS'!$A$4:$Q$313,6,0)</f>
        <v>21405.33870967742</v>
      </c>
      <c r="F31" s="329">
        <f>VLOOKUP($A31,'ANNEX 2_MUNICIPIS'!$A$4:$Q$313,7,0)</f>
        <v>30.475798215458589</v>
      </c>
      <c r="G31" s="330">
        <f>VLOOKUP($A31,'ANNEX 2_MUNICIPIS'!$A$4:$Q$313,8,0)</f>
        <v>5.0420168067226889</v>
      </c>
      <c r="H31" s="331">
        <f>VLOOKUP($A31,'ANNEX 2_MUNICIPIS'!$A$4:$Q$313,9,0)</f>
        <v>0.93</v>
      </c>
      <c r="I31" s="332">
        <f>VLOOKUP($A31,'ANNEX 2_MUNICIPIS'!$A$4:$Q$313,10,0)</f>
        <v>87.053847433939353</v>
      </c>
      <c r="J31" s="333">
        <f>VLOOKUP($A31,'ANNEX 2_MUNICIPIS'!$A$4:$Q$313,11,0)</f>
        <v>148.54712910328408</v>
      </c>
      <c r="K31" s="334">
        <f>VLOOKUP($A31,'ANNEX 2_MUNICIPIS'!$A$4:$Q$313,12,0)</f>
        <v>84.394475609104262</v>
      </c>
      <c r="L31" s="334">
        <f>VLOOKUP($A31,'ANNEX 2_MUNICIPIS'!$A$4:$Q$313,13,0)</f>
        <v>114.15582693725445</v>
      </c>
      <c r="M31" s="335">
        <f>VLOOKUP($A31,'ANNEX 2_MUNICIPIS'!$A$4:$Q$313,14,0)</f>
        <v>57.650343409536674</v>
      </c>
      <c r="N31" s="334">
        <f>VLOOKUP($A31,'ANNEX 2_MUNICIPIS'!$A$4:$Q$313,15,0)</f>
        <v>1168.5079890435131</v>
      </c>
      <c r="O31" s="336">
        <f>VLOOKUP($A31,'ANNEX 2_MUNICIPIS'!$A$4:$Q$313,16,0)</f>
        <v>105.04936323921369</v>
      </c>
      <c r="P31" s="337">
        <f>VLOOKUP($A31,'ANNEX 2_MUNICIPIS'!$A$4:$Q$313,17,0)</f>
        <v>99.196976822699256</v>
      </c>
      <c r="Q31" s="338">
        <f>VLOOKUP($A31,'ANNEX 2_MUNICIPIS'!$A$4:$R$313,18,0)</f>
        <v>141</v>
      </c>
      <c r="R31" s="339">
        <f>VLOOKUP($A31,'ANNEX 2_MUNICIPIS'!$A$4:$V$313,19,0)</f>
        <v>95.076338224614915</v>
      </c>
      <c r="S31" s="338">
        <f>VLOOKUP($A31,'ANNEX 2_MUNICIPIS'!$A$4:$V$313,20,0)</f>
        <v>199</v>
      </c>
      <c r="T31" s="339">
        <f>VLOOKUP($A31,'ANNEX 2_MUNICIPIS'!$A$4:$V$313,21,0)</f>
        <v>103.31761542078361</v>
      </c>
      <c r="U31" s="338">
        <f>VLOOKUP($A31,'ANNEX 2_MUNICIPIS'!$A$4:$V$313,22,0)</f>
        <v>94</v>
      </c>
    </row>
    <row r="32" spans="1:21" ht="15" customHeight="1">
      <c r="A32" s="348" t="s">
        <v>441</v>
      </c>
      <c r="B32" s="349" t="s">
        <v>442</v>
      </c>
      <c r="C32" s="347">
        <f>VLOOKUP($A32,'ANNEX 2_MUNICIPIS'!$A$4:$Q$313,4,0)</f>
        <v>1232</v>
      </c>
      <c r="D32" s="327">
        <f>VLOOKUP($A32,'ANNEX 2_MUNICIPIS'!$A$4:$Q$313,5,0)</f>
        <v>12.770000000000001</v>
      </c>
      <c r="E32" s="328">
        <f>VLOOKUP($A32,'ANNEX 2_MUNICIPIS'!$A$4:$Q$313,6,0)</f>
        <v>22275.337662337661</v>
      </c>
      <c r="F32" s="340">
        <f>VLOOKUP($A32,'ANNEX 2_MUNICIPIS'!$A$4:$Q$313,7,0)</f>
        <v>29.890951602756765</v>
      </c>
      <c r="G32" s="330">
        <f>VLOOKUP($A32,'ANNEX 2_MUNICIPIS'!$A$4:$Q$313,8,0)</f>
        <v>3.1655844155844153</v>
      </c>
      <c r="H32" s="331">
        <f>VLOOKUP($A32,'ANNEX 2_MUNICIPIS'!$A$4:$Q$313,9,0)</f>
        <v>9.61</v>
      </c>
      <c r="I32" s="332">
        <f>VLOOKUP($A32,'ANNEX 2_MUNICIPIS'!$A$4:$Q$313,10,0)</f>
        <v>83.333333333333343</v>
      </c>
      <c r="J32" s="333">
        <f>VLOOKUP($A32,'ANNEX 2_MUNICIPIS'!$A$4:$Q$313,11,0)</f>
        <v>81.194906902186588</v>
      </c>
      <c r="K32" s="334">
        <f>VLOOKUP($A32,'ANNEX 2_MUNICIPIS'!$A$4:$Q$313,12,0)</f>
        <v>87.824606119351031</v>
      </c>
      <c r="L32" s="334">
        <f>VLOOKUP($A32,'ANNEX 2_MUNICIPIS'!$A$4:$Q$313,13,0)</f>
        <v>116.38940081578802</v>
      </c>
      <c r="M32" s="335">
        <f>VLOOKUP($A32,'ANNEX 2_MUNICIPIS'!$A$4:$Q$313,14,0)</f>
        <v>91.823171403424936</v>
      </c>
      <c r="N32" s="334">
        <f>VLOOKUP($A32,'ANNEX 2_MUNICIPIS'!$A$4:$Q$313,15,0)</f>
        <v>113.08141829453353</v>
      </c>
      <c r="O32" s="336">
        <f>VLOOKUP($A32,'ANNEX 2_MUNICIPIS'!$A$4:$Q$313,16,0)</f>
        <v>100.55975538485937</v>
      </c>
      <c r="P32" s="337">
        <f>VLOOKUP($A32,'ANNEX 2_MUNICIPIS'!$A$4:$Q$313,17,0)</f>
        <v>93.039431872084265</v>
      </c>
      <c r="Q32" s="338">
        <f>VLOOKUP($A32,'ANNEX 2_MUNICIPIS'!$A$4:$R$313,18,0)</f>
        <v>259</v>
      </c>
      <c r="R32" s="339">
        <f>VLOOKUP($A32,'ANNEX 2_MUNICIPIS'!$A$4:$V$313,19,0)</f>
        <v>90.454480853056666</v>
      </c>
      <c r="S32" s="338">
        <f>VLOOKUP($A32,'ANNEX 2_MUNICIPIS'!$A$4:$V$313,20,0)</f>
        <v>252</v>
      </c>
      <c r="T32" s="339">
        <f>VLOOKUP($A32,'ANNEX 2_MUNICIPIS'!$A$4:$V$313,21,0)</f>
        <v>95.624382891111907</v>
      </c>
      <c r="U32" s="338">
        <f>VLOOKUP($A32,'ANNEX 2_MUNICIPIS'!$A$4:$V$313,22,0)</f>
        <v>202</v>
      </c>
    </row>
    <row r="33" spans="1:21" ht="15" customHeight="1">
      <c r="A33" s="324" t="s">
        <v>458</v>
      </c>
      <c r="B33" s="325" t="s">
        <v>459</v>
      </c>
      <c r="C33" s="326">
        <f>VLOOKUP($A33,'ANNEX 2_MUNICIPIS'!$A$4:$Q$313,4,0)</f>
        <v>2514</v>
      </c>
      <c r="D33" s="327">
        <f>VLOOKUP($A33,'ANNEX 2_MUNICIPIS'!$A$4:$Q$313,5,0)</f>
        <v>8.6499999999999986</v>
      </c>
      <c r="E33" s="328">
        <f>VLOOKUP($A33,'ANNEX 2_MUNICIPIS'!$A$4:$Q$313,6,0)</f>
        <v>21764.304630381805</v>
      </c>
      <c r="F33" s="340">
        <f>VLOOKUP($A33,'ANNEX 2_MUNICIPIS'!$A$4:$Q$313,7,0)</f>
        <v>19.636403456238956</v>
      </c>
      <c r="G33" s="330">
        <f>VLOOKUP($A33,'ANNEX 2_MUNICIPIS'!$A$4:$Q$313,8,0)</f>
        <v>4.0970564836913281</v>
      </c>
      <c r="H33" s="331">
        <f>VLOOKUP($A33,'ANNEX 2_MUNICIPIS'!$A$4:$Q$313,9,0)</f>
        <v>7.44</v>
      </c>
      <c r="I33" s="332">
        <f>VLOOKUP($A33,'ANNEX 2_MUNICIPIS'!$A$4:$Q$313,10,0)</f>
        <v>100</v>
      </c>
      <c r="J33" s="333">
        <f>VLOOKUP($A33,'ANNEX 2_MUNICIPIS'!$A$4:$Q$313,11,0)</f>
        <v>119.86808799317031</v>
      </c>
      <c r="K33" s="334">
        <f>VLOOKUP($A33,'ANNEX 2_MUNICIPIS'!$A$4:$Q$313,12,0)</f>
        <v>85.809764619489755</v>
      </c>
      <c r="L33" s="334">
        <f>VLOOKUP($A33,'ANNEX 2_MUNICIPIS'!$A$4:$Q$313,13,0)</f>
        <v>177.17042505323042</v>
      </c>
      <c r="M33" s="335">
        <f>VLOOKUP($A33,'ANNEX 2_MUNICIPIS'!$A$4:$Q$313,14,0)</f>
        <v>70.947032715138391</v>
      </c>
      <c r="N33" s="334">
        <f>VLOOKUP($A33,'ANNEX 2_MUNICIPIS'!$A$4:$Q$313,15,0)</f>
        <v>146.06349863043914</v>
      </c>
      <c r="O33" s="336">
        <f>VLOOKUP($A33,'ANNEX 2_MUNICIPIS'!$A$4:$Q$313,16,0)</f>
        <v>120.67170646183123</v>
      </c>
      <c r="P33" s="337">
        <f>VLOOKUP($A33,'ANNEX 2_MUNICIPIS'!$A$4:$Q$313,17,0)</f>
        <v>107.21681911369031</v>
      </c>
      <c r="Q33" s="338">
        <f>VLOOKUP($A33,'ANNEX 2_MUNICIPIS'!$A$4:$R$313,18,0)</f>
        <v>46</v>
      </c>
      <c r="R33" s="339">
        <f>VLOOKUP($A33,'ANNEX 2_MUNICIPIS'!$A$4:$V$313,19,0)</f>
        <v>108.32441519138108</v>
      </c>
      <c r="S33" s="338">
        <f>VLOOKUP($A33,'ANNEX 2_MUNICIPIS'!$A$4:$V$313,20,0)</f>
        <v>55</v>
      </c>
      <c r="T33" s="339">
        <f>VLOOKUP($A33,'ANNEX 2_MUNICIPIS'!$A$4:$V$313,21,0)</f>
        <v>106.10922303599951</v>
      </c>
      <c r="U33" s="338">
        <f>VLOOKUP($A33,'ANNEX 2_MUNICIPIS'!$A$4:$V$313,22,0)</f>
        <v>67</v>
      </c>
    </row>
    <row r="34" spans="1:21" ht="15" customHeight="1">
      <c r="A34" s="324" t="s">
        <v>466</v>
      </c>
      <c r="B34" s="325" t="s">
        <v>467</v>
      </c>
      <c r="C34" s="326">
        <f>VLOOKUP($A34,'ANNEX 2_MUNICIPIS'!$A$4:$Q$313,4,0)</f>
        <v>2142</v>
      </c>
      <c r="D34" s="327">
        <f>VLOOKUP($A34,'ANNEX 2_MUNICIPIS'!$A$4:$Q$313,5,0)</f>
        <v>8.39</v>
      </c>
      <c r="E34" s="328">
        <f>VLOOKUP($A34,'ANNEX 2_MUNICIPIS'!$A$4:$Q$313,6,0)</f>
        <v>23543.910219675261</v>
      </c>
      <c r="F34" s="340">
        <f>VLOOKUP($A34,'ANNEX 2_MUNICIPIS'!$A$4:$Q$313,7,0)</f>
        <v>24.325650450108522</v>
      </c>
      <c r="G34" s="330">
        <f>VLOOKUP($A34,'ANNEX 2_MUNICIPIS'!$A$4:$Q$313,8,0)</f>
        <v>6.0690943043884218</v>
      </c>
      <c r="H34" s="331">
        <f>VLOOKUP($A34,'ANNEX 2_MUNICIPIS'!$A$4:$Q$313,9,0)</f>
        <v>9.74</v>
      </c>
      <c r="I34" s="332">
        <f>VLOOKUP($A34,'ANNEX 2_MUNICIPIS'!$A$4:$Q$313,10,0)</f>
        <v>84</v>
      </c>
      <c r="J34" s="333">
        <f>VLOOKUP($A34,'ANNEX 2_MUNICIPIS'!$A$4:$Q$313,11,0)</f>
        <v>123.58271288926375</v>
      </c>
      <c r="K34" s="334">
        <f>VLOOKUP($A34,'ANNEX 2_MUNICIPIS'!$A$4:$Q$313,12,0)</f>
        <v>92.826186201809847</v>
      </c>
      <c r="L34" s="334">
        <f>VLOOKUP($A34,'ANNEX 2_MUNICIPIS'!$A$4:$Q$313,13,0)</f>
        <v>143.01734516797094</v>
      </c>
      <c r="M34" s="335">
        <f>VLOOKUP($A34,'ANNEX 2_MUNICIPIS'!$A$4:$Q$313,14,0)</f>
        <v>47.894131447922774</v>
      </c>
      <c r="N34" s="334">
        <f>VLOOKUP($A34,'ANNEX 2_MUNICIPIS'!$A$4:$Q$313,15,0)</f>
        <v>111.57211805035598</v>
      </c>
      <c r="O34" s="336">
        <f>VLOOKUP($A34,'ANNEX 2_MUNICIPIS'!$A$4:$Q$313,16,0)</f>
        <v>101.36423342793823</v>
      </c>
      <c r="P34" s="337">
        <f>VLOOKUP($A34,'ANNEX 2_MUNICIPIS'!$A$4:$Q$313,17,0)</f>
        <v>96.143085262323709</v>
      </c>
      <c r="Q34" s="338">
        <f>VLOOKUP($A34,'ANNEX 2_MUNICIPIS'!$A$4:$R$313,18,0)</f>
        <v>195</v>
      </c>
      <c r="R34" s="339">
        <f>VLOOKUP($A34,'ANNEX 2_MUNICIPIS'!$A$4:$V$313,19,0)</f>
        <v>102.83092519103434</v>
      </c>
      <c r="S34" s="338">
        <f>VLOOKUP($A34,'ANNEX 2_MUNICIPIS'!$A$4:$V$313,20,0)</f>
        <v>103</v>
      </c>
      <c r="T34" s="339">
        <f>VLOOKUP($A34,'ANNEX 2_MUNICIPIS'!$A$4:$V$313,21,0)</f>
        <v>89.455245333613064</v>
      </c>
      <c r="U34" s="338">
        <f>VLOOKUP($A34,'ANNEX 2_MUNICIPIS'!$A$4:$V$313,22,0)</f>
        <v>268</v>
      </c>
    </row>
    <row r="35" spans="1:21" ht="15" customHeight="1">
      <c r="A35" s="324" t="s">
        <v>474</v>
      </c>
      <c r="B35" s="325" t="s">
        <v>475</v>
      </c>
      <c r="C35" s="326">
        <f>VLOOKUP($A35,'ANNEX 2_MUNICIPIS'!$A$4:$Q$313,4,0)</f>
        <v>90</v>
      </c>
      <c r="D35" s="327">
        <f>VLOOKUP($A35,'ANNEX 2_MUNICIPIS'!$A$4:$Q$313,5,0)</f>
        <v>8.1100000000000012</v>
      </c>
      <c r="E35" s="328">
        <f>VLOOKUP($A35,'ANNEX 2_MUNICIPIS'!$A$4:$Q$313,6,0)</f>
        <v>26643.763157894737</v>
      </c>
      <c r="F35" s="329">
        <f>VLOOKUP($A35,'ANNEX 2_MUNICIPIS'!$A$4:$Q$313,7,0)</f>
        <v>24.483958192534054</v>
      </c>
      <c r="G35" s="330">
        <f>VLOOKUP($A35,'ANNEX 2_MUNICIPIS'!$A$4:$Q$313,8,0)</f>
        <v>2.2222222222222223</v>
      </c>
      <c r="H35" s="331">
        <f>VLOOKUP($A35,'ANNEX 2_MUNICIPIS'!$A$4:$Q$313,9,0)</f>
        <v>7.89</v>
      </c>
      <c r="I35" s="332">
        <f>VLOOKUP($A35,'ANNEX 2_MUNICIPIS'!$A$4:$Q$313,10,0)</f>
        <v>87.053847433939353</v>
      </c>
      <c r="J35" s="333">
        <f>VLOOKUP($A35,'ANNEX 2_MUNICIPIS'!$A$4:$Q$313,11,0)</f>
        <v>127.84944033796829</v>
      </c>
      <c r="K35" s="334">
        <f>VLOOKUP($A35,'ANNEX 2_MUNICIPIS'!$A$4:$Q$313,12,0)</f>
        <v>105.04792521442818</v>
      </c>
      <c r="L35" s="334">
        <f>VLOOKUP($A35,'ANNEX 2_MUNICIPIS'!$A$4:$Q$313,13,0)</f>
        <v>142.09262732360958</v>
      </c>
      <c r="M35" s="335">
        <f>VLOOKUP($A35,'ANNEX 2_MUNICIPIS'!$A$4:$Q$313,14,0)</f>
        <v>130.80330017289833</v>
      </c>
      <c r="N35" s="334">
        <f>VLOOKUP($A35,'ANNEX 2_MUNICIPIS'!$A$4:$Q$313,15,0)</f>
        <v>137.73288083782856</v>
      </c>
      <c r="O35" s="336">
        <f>VLOOKUP($A35,'ANNEX 2_MUNICIPIS'!$A$4:$Q$313,16,0)</f>
        <v>105.04936323921369</v>
      </c>
      <c r="P35" s="337">
        <f>VLOOKUP($A35,'ANNEX 2_MUNICIPIS'!$A$4:$Q$313,17,0)</f>
        <v>106.09935688733917</v>
      </c>
      <c r="Q35" s="338">
        <f>VLOOKUP($A35,'ANNEX 2_MUNICIPIS'!$A$4:$R$313,18,0)</f>
        <v>58</v>
      </c>
      <c r="R35" s="339">
        <f>VLOOKUP($A35,'ANNEX 2_MUNICIPIS'!$A$4:$V$313,19,0)</f>
        <v>107.42621475509753</v>
      </c>
      <c r="S35" s="338">
        <f>VLOOKUP($A35,'ANNEX 2_MUNICIPIS'!$A$4:$V$313,20,0)</f>
        <v>62</v>
      </c>
      <c r="T35" s="339">
        <f>VLOOKUP($A35,'ANNEX 2_MUNICIPIS'!$A$4:$V$313,21,0)</f>
        <v>104.77249901958083</v>
      </c>
      <c r="U35" s="338">
        <f>VLOOKUP($A35,'ANNEX 2_MUNICIPIS'!$A$4:$V$313,22,0)</f>
        <v>79</v>
      </c>
    </row>
    <row r="36" spans="1:21" ht="15" customHeight="1">
      <c r="A36" s="348" t="s">
        <v>517</v>
      </c>
      <c r="B36" s="349" t="s">
        <v>518</v>
      </c>
      <c r="C36" s="347">
        <f>VLOOKUP($A36,'ANNEX 2_MUNICIPIS'!$A$4:$Q$313,4,0)</f>
        <v>2077</v>
      </c>
      <c r="D36" s="327">
        <f>VLOOKUP($A36,'ANNEX 2_MUNICIPIS'!$A$4:$Q$313,5,0)</f>
        <v>7.580000000000001</v>
      </c>
      <c r="E36" s="328">
        <f>VLOOKUP($A36,'ANNEX 2_MUNICIPIS'!$A$4:$Q$313,6,0)</f>
        <v>24784.617375231053</v>
      </c>
      <c r="F36" s="340">
        <f>VLOOKUP($A36,'ANNEX 2_MUNICIPIS'!$A$4:$Q$313,7,0)</f>
        <v>21.570665447894108</v>
      </c>
      <c r="G36" s="330">
        <f>VLOOKUP($A36,'ANNEX 2_MUNICIPIS'!$A$4:$Q$313,8,0)</f>
        <v>4.2850264805007221</v>
      </c>
      <c r="H36" s="331">
        <f>VLOOKUP($A36,'ANNEX 2_MUNICIPIS'!$A$4:$Q$313,9,0)</f>
        <v>4.38</v>
      </c>
      <c r="I36" s="332">
        <f>VLOOKUP($A36,'ANNEX 2_MUNICIPIS'!$A$4:$Q$313,10,0)</f>
        <v>90</v>
      </c>
      <c r="J36" s="333">
        <f>VLOOKUP($A36,'ANNEX 2_MUNICIPIS'!$A$4:$Q$313,11,0)</f>
        <v>136.78878115315604</v>
      </c>
      <c r="K36" s="334">
        <f>VLOOKUP($A36,'ANNEX 2_MUNICIPIS'!$A$4:$Q$313,12,0)</f>
        <v>97.717901824616376</v>
      </c>
      <c r="L36" s="334">
        <f>VLOOKUP($A36,'ANNEX 2_MUNICIPIS'!$A$4:$Q$313,13,0)</f>
        <v>161.28338531151917</v>
      </c>
      <c r="M36" s="335">
        <f>VLOOKUP($A36,'ANNEX 2_MUNICIPIS'!$A$4:$Q$313,14,0)</f>
        <v>67.834820089665385</v>
      </c>
      <c r="N36" s="334">
        <f>VLOOKUP($A36,'ANNEX 2_MUNICIPIS'!$A$4:$Q$313,15,0)</f>
        <v>248.10786068732131</v>
      </c>
      <c r="O36" s="336">
        <f>VLOOKUP($A36,'ANNEX 2_MUNICIPIS'!$A$4:$Q$313,16,0)</f>
        <v>108.60453581564811</v>
      </c>
      <c r="P36" s="337">
        <f>VLOOKUP($A36,'ANNEX 2_MUNICIPIS'!$A$4:$Q$313,17,0)</f>
        <v>104.46004550397681</v>
      </c>
      <c r="Q36" s="338">
        <f>VLOOKUP($A36,'ANNEX 2_MUNICIPIS'!$A$4:$R$313,18,0)</f>
        <v>77</v>
      </c>
      <c r="R36" s="339">
        <f>VLOOKUP($A36,'ANNEX 2_MUNICIPIS'!$A$4:$V$313,19,0)</f>
        <v>110.33833497666377</v>
      </c>
      <c r="S36" s="338">
        <f>VLOOKUP($A36,'ANNEX 2_MUNICIPIS'!$A$4:$V$313,20,0)</f>
        <v>47</v>
      </c>
      <c r="T36" s="339">
        <f>VLOOKUP($A36,'ANNEX 2_MUNICIPIS'!$A$4:$V$313,21,0)</f>
        <v>98.581756031289856</v>
      </c>
      <c r="U36" s="338">
        <f>VLOOKUP($A36,'ANNEX 2_MUNICIPIS'!$A$4:$V$313,22,0)</f>
        <v>161</v>
      </c>
    </row>
    <row r="37" spans="1:21" ht="15" customHeight="1">
      <c r="A37" s="341" t="s">
        <v>478</v>
      </c>
      <c r="B37" s="342" t="s">
        <v>479</v>
      </c>
      <c r="C37" s="326">
        <f>VLOOKUP($A37,'ANNEX 2_MUNICIPIS'!$A$4:$Q$313,4,0)</f>
        <v>185</v>
      </c>
      <c r="D37" s="327">
        <f>VLOOKUP($A37,'ANNEX 2_MUNICIPIS'!$A$4:$Q$313,5,0)</f>
        <v>7.1400000000000006</v>
      </c>
      <c r="E37" s="328">
        <f>VLOOKUP($A37,'ANNEX 2_MUNICIPIS'!$A$4:$Q$313,6,0)</f>
        <v>27128.767676767678</v>
      </c>
      <c r="F37" s="329">
        <f>VLOOKUP($A37,'ANNEX 2_MUNICIPIS'!$A$4:$Q$313,7,0)</f>
        <v>24.046237227661603</v>
      </c>
      <c r="G37" s="330">
        <f>VLOOKUP($A37,'ANNEX 2_MUNICIPIS'!$A$4:$Q$313,8,0)</f>
        <v>4.8648648648648649</v>
      </c>
      <c r="H37" s="331">
        <f>VLOOKUP($A37,'ANNEX 2_MUNICIPIS'!$A$4:$Q$313,9,0)</f>
        <v>1.1200000000000001</v>
      </c>
      <c r="I37" s="332">
        <f>VLOOKUP($A37,'ANNEX 2_MUNICIPIS'!$A$4:$Q$313,10,0)</f>
        <v>87.053847433939353</v>
      </c>
      <c r="J37" s="333">
        <f>VLOOKUP($A37,'ANNEX 2_MUNICIPIS'!$A$4:$Q$313,11,0)</f>
        <v>145.2183418964878</v>
      </c>
      <c r="K37" s="334">
        <f>VLOOKUP($A37,'ANNEX 2_MUNICIPIS'!$A$4:$Q$313,12,0)</f>
        <v>106.96014452539018</v>
      </c>
      <c r="L37" s="334">
        <f>VLOOKUP($A37,'ANNEX 2_MUNICIPIS'!$A$4:$Q$313,13,0)</f>
        <v>144.67918260643793</v>
      </c>
      <c r="M37" s="335">
        <f>VLOOKUP($A37,'ANNEX 2_MUNICIPIS'!$A$4:$Q$313,14,0)</f>
        <v>59.749655634533802</v>
      </c>
      <c r="N37" s="334">
        <f>VLOOKUP($A37,'ANNEX 2_MUNICIPIS'!$A$4:$Q$313,15,0)</f>
        <v>970.27895518791706</v>
      </c>
      <c r="O37" s="336">
        <f>VLOOKUP($A37,'ANNEX 2_MUNICIPIS'!$A$4:$Q$313,16,0)</f>
        <v>105.04936323921369</v>
      </c>
      <c r="P37" s="337">
        <f>VLOOKUP($A37,'ANNEX 2_MUNICIPIS'!$A$4:$Q$313,17,0)</f>
        <v>106.08990217593519</v>
      </c>
      <c r="Q37" s="338">
        <f>VLOOKUP($A37,'ANNEX 2_MUNICIPIS'!$A$4:$R$313,18,0)</f>
        <v>59</v>
      </c>
      <c r="R37" s="339">
        <f>VLOOKUP($A37,'ANNEX 2_MUNICIPIS'!$A$4:$V$313,19,0)</f>
        <v>110.40489498072003</v>
      </c>
      <c r="S37" s="338">
        <f>VLOOKUP($A37,'ANNEX 2_MUNICIPIS'!$A$4:$V$313,20,0)</f>
        <v>46</v>
      </c>
      <c r="T37" s="339">
        <f>VLOOKUP($A37,'ANNEX 2_MUNICIPIS'!$A$4:$V$313,21,0)</f>
        <v>101.77490937115037</v>
      </c>
      <c r="U37" s="338">
        <f>VLOOKUP($A37,'ANNEX 2_MUNICIPIS'!$A$4:$V$313,22,0)</f>
        <v>116</v>
      </c>
    </row>
    <row r="38" spans="1:21" ht="15" customHeight="1">
      <c r="A38" s="343" t="s">
        <v>483</v>
      </c>
      <c r="B38" s="344" t="s">
        <v>484</v>
      </c>
      <c r="C38" s="326">
        <f>VLOOKUP($A38,'ANNEX 2_MUNICIPIS'!$A$4:$Q$313,4,0)</f>
        <v>2256</v>
      </c>
      <c r="D38" s="327">
        <f>VLOOKUP($A38,'ANNEX 2_MUNICIPIS'!$A$4:$Q$313,5,0)</f>
        <v>6.43</v>
      </c>
      <c r="E38" s="328">
        <f>VLOOKUP($A38,'ANNEX 2_MUNICIPIS'!$A$4:$Q$313,6,0)</f>
        <v>21534.107883817429</v>
      </c>
      <c r="F38" s="340">
        <f>VLOOKUP($A38,'ANNEX 2_MUNICIPIS'!$A$4:$Q$313,7,0)</f>
        <v>32.331629606221526</v>
      </c>
      <c r="G38" s="330">
        <f>VLOOKUP($A38,'ANNEX 2_MUNICIPIS'!$A$4:$Q$313,8,0)</f>
        <v>2.9255319148936172</v>
      </c>
      <c r="H38" s="331">
        <f>VLOOKUP($A38,'ANNEX 2_MUNICIPIS'!$A$4:$Q$313,9,0)</f>
        <v>8.81</v>
      </c>
      <c r="I38" s="332">
        <f>VLOOKUP($A38,'ANNEX 2_MUNICIPIS'!$A$4:$Q$313,10,0)</f>
        <v>77.777777777777786</v>
      </c>
      <c r="J38" s="333">
        <f>VLOOKUP($A38,'ANNEX 2_MUNICIPIS'!$A$4:$Q$313,11,0)</f>
        <v>161.25333765799735</v>
      </c>
      <c r="K38" s="334">
        <f>VLOOKUP($A38,'ANNEX 2_MUNICIPIS'!$A$4:$Q$313,12,0)</f>
        <v>84.90217170649187</v>
      </c>
      <c r="L38" s="334">
        <f>VLOOKUP($A38,'ANNEX 2_MUNICIPIS'!$A$4:$Q$313,13,0)</f>
        <v>107.60329711896495</v>
      </c>
      <c r="M38" s="335">
        <f>VLOOKUP($A38,'ANNEX 2_MUNICIPIS'!$A$4:$Q$313,14,0)</f>
        <v>99.357658313151049</v>
      </c>
      <c r="N38" s="334">
        <f>VLOOKUP($A38,'ANNEX 2_MUNICIPIS'!$A$4:$Q$313,15,0)</f>
        <v>123.34987852559219</v>
      </c>
      <c r="O38" s="336">
        <f>VLOOKUP($A38,'ANNEX 2_MUNICIPIS'!$A$4:$Q$313,16,0)</f>
        <v>93.855771692535413</v>
      </c>
      <c r="P38" s="337">
        <f>VLOOKUP($A38,'ANNEX 2_MUNICIPIS'!$A$4:$Q$313,17,0)</f>
        <v>93.638811617928624</v>
      </c>
      <c r="Q38" s="338">
        <f>VLOOKUP($A38,'ANNEX 2_MUNICIPIS'!$A$4:$R$313,18,0)</f>
        <v>244</v>
      </c>
      <c r="R38" s="339">
        <f>VLOOKUP($A38,'ANNEX 2_MUNICIPIS'!$A$4:$V$313,19,0)</f>
        <v>94.860751551244292</v>
      </c>
      <c r="S38" s="338">
        <f>VLOOKUP($A38,'ANNEX 2_MUNICIPIS'!$A$4:$V$313,20,0)</f>
        <v>203</v>
      </c>
      <c r="T38" s="339">
        <f>VLOOKUP($A38,'ANNEX 2_MUNICIPIS'!$A$4:$V$313,21,0)</f>
        <v>92.416871684612943</v>
      </c>
      <c r="U38" s="338">
        <f>VLOOKUP($A38,'ANNEX 2_MUNICIPIS'!$A$4:$V$313,22,0)</f>
        <v>246</v>
      </c>
    </row>
    <row r="39" spans="1:21" ht="15" customHeight="1">
      <c r="A39" s="345" t="s">
        <v>485</v>
      </c>
      <c r="B39" s="346" t="s">
        <v>486</v>
      </c>
      <c r="C39" s="347">
        <f>VLOOKUP($A39,'ANNEX 2_MUNICIPIS'!$A$4:$Q$313,4,0)</f>
        <v>1401</v>
      </c>
      <c r="D39" s="327">
        <f>VLOOKUP($A39,'ANNEX 2_MUNICIPIS'!$A$4:$Q$313,5,0)</f>
        <v>7.1099999999999994</v>
      </c>
      <c r="E39" s="328">
        <f>VLOOKUP($A39,'ANNEX 2_MUNICIPIS'!$A$4:$Q$313,6,0)</f>
        <v>26057.220437956203</v>
      </c>
      <c r="F39" s="340">
        <f>VLOOKUP($A39,'ANNEX 2_MUNICIPIS'!$A$4:$Q$313,7,0)</f>
        <v>29.80852369026492</v>
      </c>
      <c r="G39" s="330">
        <f>VLOOKUP($A39,'ANNEX 2_MUNICIPIS'!$A$4:$Q$313,8,0)</f>
        <v>2.5695931477516059</v>
      </c>
      <c r="H39" s="331">
        <f>VLOOKUP($A39,'ANNEX 2_MUNICIPIS'!$A$4:$Q$313,9,0)</f>
        <v>2.84</v>
      </c>
      <c r="I39" s="332">
        <f>VLOOKUP($A39,'ANNEX 2_MUNICIPIS'!$A$4:$Q$313,10,0)</f>
        <v>100</v>
      </c>
      <c r="J39" s="333">
        <f>VLOOKUP($A39,'ANNEX 2_MUNICIPIS'!$A$4:$Q$313,11,0)</f>
        <v>145.83107751630422</v>
      </c>
      <c r="K39" s="334">
        <f>VLOOKUP($A39,'ANNEX 2_MUNICIPIS'!$A$4:$Q$313,12,0)</f>
        <v>102.7353729141382</v>
      </c>
      <c r="L39" s="334">
        <f>VLOOKUP($A39,'ANNEX 2_MUNICIPIS'!$A$4:$Q$313,13,0)</f>
        <v>116.71124618609582</v>
      </c>
      <c r="M39" s="335">
        <f>VLOOKUP($A39,'ANNEX 2_MUNICIPIS'!$A$4:$Q$313,14,0)</f>
        <v>113.12063181619172</v>
      </c>
      <c r="N39" s="334">
        <f>VLOOKUP($A39,'ANNEX 2_MUNICIPIS'!$A$4:$Q$313,15,0)</f>
        <v>382.64522176424907</v>
      </c>
      <c r="O39" s="336">
        <f>VLOOKUP($A39,'ANNEX 2_MUNICIPIS'!$A$4:$Q$313,16,0)</f>
        <v>120.67170646183123</v>
      </c>
      <c r="P39" s="337">
        <f>VLOOKUP($A39,'ANNEX 2_MUNICIPIS'!$A$4:$Q$313,17,0)</f>
        <v>108.41304291604665</v>
      </c>
      <c r="Q39" s="338">
        <f>VLOOKUP($A39,'ANNEX 2_MUNICIPIS'!$A$4:$R$313,18,0)</f>
        <v>43</v>
      </c>
      <c r="R39" s="339">
        <f>VLOOKUP($A39,'ANNEX 2_MUNICIPIS'!$A$4:$V$313,19,0)</f>
        <v>102.07236053013175</v>
      </c>
      <c r="S39" s="338">
        <f>VLOOKUP($A39,'ANNEX 2_MUNICIPIS'!$A$4:$V$313,20,0)</f>
        <v>109</v>
      </c>
      <c r="T39" s="339">
        <f>VLOOKUP($A39,'ANNEX 2_MUNICIPIS'!$A$4:$V$313,21,0)</f>
        <v>114.75372530196152</v>
      </c>
      <c r="U39" s="338">
        <f>VLOOKUP($A39,'ANNEX 2_MUNICIPIS'!$A$4:$V$313,22,0)</f>
        <v>24</v>
      </c>
    </row>
    <row r="40" spans="1:21" ht="15" customHeight="1">
      <c r="A40" s="324" t="s">
        <v>496</v>
      </c>
      <c r="B40" s="325" t="s">
        <v>497</v>
      </c>
      <c r="C40" s="326">
        <f>VLOOKUP($A40,'ANNEX 2_MUNICIPIS'!$A$4:$Q$313,4,0)</f>
        <v>159</v>
      </c>
      <c r="D40" s="327">
        <f>VLOOKUP($A40,'ANNEX 2_MUNICIPIS'!$A$4:$Q$313,5,0)</f>
        <v>3.45</v>
      </c>
      <c r="E40" s="328">
        <f>VLOOKUP($A40,'ANNEX 2_MUNICIPIS'!$A$4:$Q$313,6,0)</f>
        <v>20060.57894736842</v>
      </c>
      <c r="F40" s="329">
        <f>VLOOKUP($A40,'ANNEX 2_MUNICIPIS'!$A$4:$Q$313,7,0)</f>
        <v>32.518741605672822</v>
      </c>
      <c r="G40" s="330">
        <f>VLOOKUP($A40,'ANNEX 2_MUNICIPIS'!$A$4:$Q$313,8,0)</f>
        <v>6.9182389937106921</v>
      </c>
      <c r="H40" s="331">
        <f>VLOOKUP($A40,'ANNEX 2_MUNICIPIS'!$A$4:$Q$313,9,0)</f>
        <v>3.11</v>
      </c>
      <c r="I40" s="332">
        <f>VLOOKUP($A40,'ANNEX 2_MUNICIPIS'!$A$4:$Q$313,10,0)</f>
        <v>87.053847433939353</v>
      </c>
      <c r="J40" s="333">
        <f>VLOOKUP($A40,'ANNEX 2_MUNICIPIS'!$A$4:$Q$313,11,0)</f>
        <v>300.5388293162095</v>
      </c>
      <c r="K40" s="334">
        <f>VLOOKUP($A40,'ANNEX 2_MUNICIPIS'!$A$4:$Q$313,12,0)</f>
        <v>79.092513491168589</v>
      </c>
      <c r="L40" s="334">
        <f>VLOOKUP($A40,'ANNEX 2_MUNICIPIS'!$A$4:$Q$313,13,0)</f>
        <v>106.98415052603625</v>
      </c>
      <c r="M40" s="335">
        <f>VLOOKUP($A40,'ANNEX 2_MUNICIPIS'!$A$4:$Q$313,14,0)</f>
        <v>42.015605510082494</v>
      </c>
      <c r="N40" s="334">
        <f>VLOOKUP($A40,'ANNEX 2_MUNICIPIS'!$A$4:$Q$313,15,0)</f>
        <v>349.42521858857469</v>
      </c>
      <c r="O40" s="336">
        <f>VLOOKUP($A40,'ANNEX 2_MUNICIPIS'!$A$4:$Q$313,16,0)</f>
        <v>105.04936323921369</v>
      </c>
      <c r="P40" s="337">
        <f>VLOOKUP($A40,'ANNEX 2_MUNICIPIS'!$A$4:$Q$313,17,0)</f>
        <v>99.553027174510376</v>
      </c>
      <c r="Q40" s="338">
        <f>VLOOKUP($A40,'ANNEX 2_MUNICIPIS'!$A$4:$R$313,18,0)</f>
        <v>134</v>
      </c>
      <c r="R40" s="339">
        <f>VLOOKUP($A40,'ANNEX 2_MUNICIPIS'!$A$4:$V$313,19,0)</f>
        <v>105.86446932310719</v>
      </c>
      <c r="S40" s="338">
        <f>VLOOKUP($A40,'ANNEX 2_MUNICIPIS'!$A$4:$V$313,20,0)</f>
        <v>70</v>
      </c>
      <c r="T40" s="339">
        <f>VLOOKUP($A40,'ANNEX 2_MUNICIPIS'!$A$4:$V$313,21,0)</f>
        <v>93.241585025913594</v>
      </c>
      <c r="U40" s="338">
        <f>VLOOKUP($A40,'ANNEX 2_MUNICIPIS'!$A$4:$V$313,22,0)</f>
        <v>239</v>
      </c>
    </row>
    <row r="41" spans="1:21" ht="15" customHeight="1">
      <c r="A41" s="324" t="s">
        <v>524</v>
      </c>
      <c r="B41" s="325" t="s">
        <v>525</v>
      </c>
      <c r="C41" s="326">
        <f>VLOOKUP($A41,'ANNEX 2_MUNICIPIS'!$A$4:$Q$313,4,0)</f>
        <v>3736</v>
      </c>
      <c r="D41" s="327">
        <f>VLOOKUP($A41,'ANNEX 2_MUNICIPIS'!$A$4:$Q$313,5,0)</f>
        <v>6.98</v>
      </c>
      <c r="E41" s="328">
        <f>VLOOKUP($A41,'ANNEX 2_MUNICIPIS'!$A$4:$Q$313,6,0)</f>
        <v>27363.320430107527</v>
      </c>
      <c r="F41" s="340">
        <f>VLOOKUP($A41,'ANNEX 2_MUNICIPIS'!$A$4:$Q$313,7,0)</f>
        <v>29.446989018914493</v>
      </c>
      <c r="G41" s="330">
        <f>VLOOKUP($A41,'ANNEX 2_MUNICIPIS'!$A$4:$Q$313,8,0)</f>
        <v>2.6498929336188435</v>
      </c>
      <c r="H41" s="331">
        <f>VLOOKUP($A41,'ANNEX 2_MUNICIPIS'!$A$4:$Q$313,9,0)</f>
        <v>5.01</v>
      </c>
      <c r="I41" s="332">
        <f>VLOOKUP($A41,'ANNEX 2_MUNICIPIS'!$A$4:$Q$313,10,0)</f>
        <v>91.111111111111114</v>
      </c>
      <c r="J41" s="333">
        <f>VLOOKUP($A41,'ANNEX 2_MUNICIPIS'!$A$4:$Q$313,11,0)</f>
        <v>148.54712910328408</v>
      </c>
      <c r="K41" s="334">
        <f>VLOOKUP($A41,'ANNEX 2_MUNICIPIS'!$A$4:$Q$313,12,0)</f>
        <v>107.88491179440044</v>
      </c>
      <c r="L41" s="334">
        <f>VLOOKUP($A41,'ANNEX 2_MUNICIPIS'!$A$4:$Q$313,13,0)</f>
        <v>118.14416559275183</v>
      </c>
      <c r="M41" s="335">
        <f>VLOOKUP($A41,'ANNEX 2_MUNICIPIS'!$A$4:$Q$313,14,0)</f>
        <v>109.69273388236772</v>
      </c>
      <c r="N41" s="334">
        <f>VLOOKUP($A41,'ANNEX 2_MUNICIPIS'!$A$4:$Q$313,15,0)</f>
        <v>216.90866862484378</v>
      </c>
      <c r="O41" s="336">
        <f>VLOOKUP($A41,'ANNEX 2_MUNICIPIS'!$A$4:$Q$313,16,0)</f>
        <v>109.94533255411291</v>
      </c>
      <c r="P41" s="337">
        <f>VLOOKUP($A41,'ANNEX 2_MUNICIPIS'!$A$4:$Q$313,17,0)</f>
        <v>105.04794105295639</v>
      </c>
      <c r="Q41" s="338">
        <f>VLOOKUP($A41,'ANNEX 2_MUNICIPIS'!$A$4:$R$313,18,0)</f>
        <v>72</v>
      </c>
      <c r="R41" s="339">
        <f>VLOOKUP($A41,'ANNEX 2_MUNICIPIS'!$A$4:$V$313,19,0)</f>
        <v>104.54325302501333</v>
      </c>
      <c r="S41" s="338">
        <f>VLOOKUP($A41,'ANNEX 2_MUNICIPIS'!$A$4:$V$313,20,0)</f>
        <v>82</v>
      </c>
      <c r="T41" s="339">
        <f>VLOOKUP($A41,'ANNEX 2_MUNICIPIS'!$A$4:$V$313,21,0)</f>
        <v>105.55262908089945</v>
      </c>
      <c r="U41" s="338">
        <f>VLOOKUP($A41,'ANNEX 2_MUNICIPIS'!$A$4:$V$313,22,0)</f>
        <v>73</v>
      </c>
    </row>
    <row r="42" spans="1:21" ht="15" customHeight="1">
      <c r="A42" s="324" t="s">
        <v>527</v>
      </c>
      <c r="B42" s="325" t="s">
        <v>528</v>
      </c>
      <c r="C42" s="326">
        <f>VLOOKUP($A42,'ANNEX 2_MUNICIPIS'!$A$4:$Q$313,4,0)</f>
        <v>83</v>
      </c>
      <c r="D42" s="327">
        <f>VLOOKUP($A42,'ANNEX 2_MUNICIPIS'!$A$4:$Q$313,5,0)</f>
        <v>16.669999999999998</v>
      </c>
      <c r="E42" s="328">
        <f>VLOOKUP($A42,'ANNEX 2_MUNICIPIS'!$A$4:$Q$313,6,0)</f>
        <v>17567.029411764706</v>
      </c>
      <c r="F42" s="329">
        <f>VLOOKUP($A42,'ANNEX 2_MUNICIPIS'!$A$4:$Q$313,7,0)</f>
        <v>37.134609839771542</v>
      </c>
      <c r="G42" s="330">
        <f>VLOOKUP($A42,'ANNEX 2_MUNICIPIS'!$A$4:$Q$313,8,0)</f>
        <v>6.024096385542169</v>
      </c>
      <c r="H42" s="331">
        <f>VLOOKUP($A42,'ANNEX 2_MUNICIPIS'!$A$4:$Q$313,9,0)</f>
        <v>5.13</v>
      </c>
      <c r="I42" s="332">
        <f>VLOOKUP($A42,'ANNEX 2_MUNICIPIS'!$A$4:$Q$313,10,0)</f>
        <v>87.053847433939353</v>
      </c>
      <c r="J42" s="333">
        <f>VLOOKUP($A42,'ANNEX 2_MUNICIPIS'!$A$4:$Q$313,11,0)</f>
        <v>62.199097848885607</v>
      </c>
      <c r="K42" s="334">
        <f>VLOOKUP($A42,'ANNEX 2_MUNICIPIS'!$A$4:$Q$313,12,0)</f>
        <v>69.261236896257259</v>
      </c>
      <c r="L42" s="334">
        <f>VLOOKUP($A42,'ANNEX 2_MUNICIPIS'!$A$4:$Q$313,13,0)</f>
        <v>93.685916234739736</v>
      </c>
      <c r="M42" s="335">
        <f>VLOOKUP($A42,'ANNEX 2_MUNICIPIS'!$A$4:$Q$313,14,0)</f>
        <v>48.251884063780274</v>
      </c>
      <c r="N42" s="334">
        <f>VLOOKUP($A42,'ANNEX 2_MUNICIPIS'!$A$4:$Q$313,15,0)</f>
        <v>211.83478163946731</v>
      </c>
      <c r="O42" s="336">
        <f>VLOOKUP($A42,'ANNEX 2_MUNICIPIS'!$A$4:$Q$313,16,0)</f>
        <v>105.04936323921369</v>
      </c>
      <c r="P42" s="337">
        <f>VLOOKUP($A42,'ANNEX 2_MUNICIPIS'!$A$4:$Q$313,17,0)</f>
        <v>84.632699915375568</v>
      </c>
      <c r="Q42" s="338">
        <f>VLOOKUP($A42,'ANNEX 2_MUNICIPIS'!$A$4:$R$313,18,0)</f>
        <v>304</v>
      </c>
      <c r="R42" s="339">
        <f>VLOOKUP($A42,'ANNEX 2_MUNICIPIS'!$A$4:$V$313,19,0)</f>
        <v>76.366879602320381</v>
      </c>
      <c r="S42" s="338">
        <f>VLOOKUP($A42,'ANNEX 2_MUNICIPIS'!$A$4:$V$313,20,0)</f>
        <v>310</v>
      </c>
      <c r="T42" s="339">
        <f>VLOOKUP($A42,'ANNEX 2_MUNICIPIS'!$A$4:$V$313,21,0)</f>
        <v>92.898520228430755</v>
      </c>
      <c r="U42" s="338">
        <f>VLOOKUP($A42,'ANNEX 2_MUNICIPIS'!$A$4:$V$313,22,0)</f>
        <v>242</v>
      </c>
    </row>
    <row r="43" spans="1:21" ht="15" customHeight="1">
      <c r="A43" s="324" t="s">
        <v>529</v>
      </c>
      <c r="B43" s="325" t="s">
        <v>530</v>
      </c>
      <c r="C43" s="326">
        <f>VLOOKUP($A43,'ANNEX 2_MUNICIPIS'!$A$4:$Q$313,4,0)</f>
        <v>219</v>
      </c>
      <c r="D43" s="327">
        <f>VLOOKUP($A43,'ANNEX 2_MUNICIPIS'!$A$4:$Q$313,5,0)</f>
        <v>3.85</v>
      </c>
      <c r="E43" s="328">
        <f>VLOOKUP($A43,'ANNEX 2_MUNICIPIS'!$A$4:$Q$313,6,0)</f>
        <v>21640.766666666666</v>
      </c>
      <c r="F43" s="329">
        <f>VLOOKUP($A43,'ANNEX 2_MUNICIPIS'!$A$4:$Q$313,7,0)</f>
        <v>30.14425474373245</v>
      </c>
      <c r="G43" s="330">
        <f>VLOOKUP($A43,'ANNEX 2_MUNICIPIS'!$A$4:$Q$313,8,0)</f>
        <v>3.6529680365296802</v>
      </c>
      <c r="H43" s="331">
        <f>VLOOKUP($A43,'ANNEX 2_MUNICIPIS'!$A$4:$Q$313,9,0)</f>
        <v>1.9</v>
      </c>
      <c r="I43" s="332">
        <f>VLOOKUP($A43,'ANNEX 2_MUNICIPIS'!$A$4:$Q$313,10,0)</f>
        <v>87.053847433939353</v>
      </c>
      <c r="J43" s="333">
        <f>VLOOKUP($A43,'ANNEX 2_MUNICIPIS'!$A$4:$Q$313,11,0)</f>
        <v>269.3140158807592</v>
      </c>
      <c r="K43" s="334">
        <f>VLOOKUP($A43,'ANNEX 2_MUNICIPIS'!$A$4:$Q$313,12,0)</f>
        <v>85.322693529096682</v>
      </c>
      <c r="L43" s="334">
        <f>VLOOKUP($A43,'ANNEX 2_MUNICIPIS'!$A$4:$Q$313,13,0)</f>
        <v>115.411376941801</v>
      </c>
      <c r="M43" s="335">
        <f>VLOOKUP($A43,'ANNEX 2_MUNICIPIS'!$A$4:$Q$313,14,0)</f>
        <v>79.57200760517982</v>
      </c>
      <c r="N43" s="334">
        <f>VLOOKUP($A43,'ANNEX 2_MUNICIPIS'!$A$4:$Q$313,15,0)</f>
        <v>571.95391042656172</v>
      </c>
      <c r="O43" s="336">
        <f>VLOOKUP($A43,'ANNEX 2_MUNICIPIS'!$A$4:$Q$313,16,0)</f>
        <v>105.04936323921369</v>
      </c>
      <c r="P43" s="337">
        <f>VLOOKUP($A43,'ANNEX 2_MUNICIPIS'!$A$4:$Q$313,17,0)</f>
        <v>104.13176435953177</v>
      </c>
      <c r="Q43" s="338">
        <f>VLOOKUP($A43,'ANNEX 2_MUNICIPIS'!$A$4:$R$313,18,0)</f>
        <v>83</v>
      </c>
      <c r="R43" s="339">
        <f>VLOOKUP($A43,'ANNEX 2_MUNICIPIS'!$A$4:$V$313,19,0)</f>
        <v>107.21253446621618</v>
      </c>
      <c r="S43" s="338">
        <f>VLOOKUP($A43,'ANNEX 2_MUNICIPIS'!$A$4:$V$313,20,0)</f>
        <v>63</v>
      </c>
      <c r="T43" s="339">
        <f>VLOOKUP($A43,'ANNEX 2_MUNICIPIS'!$A$4:$V$313,21,0)</f>
        <v>101.05099425284737</v>
      </c>
      <c r="U43" s="338">
        <f>VLOOKUP($A43,'ANNEX 2_MUNICIPIS'!$A$4:$V$313,22,0)</f>
        <v>125</v>
      </c>
    </row>
    <row r="44" spans="1:21" ht="15" customHeight="1">
      <c r="A44" s="345" t="s">
        <v>541</v>
      </c>
      <c r="B44" s="346" t="s">
        <v>542</v>
      </c>
      <c r="C44" s="347">
        <f>VLOOKUP($A44,'ANNEX 2_MUNICIPIS'!$A$4:$Q$313,4,0)</f>
        <v>6699</v>
      </c>
      <c r="D44" s="327">
        <f>VLOOKUP($A44,'ANNEX 2_MUNICIPIS'!$A$4:$Q$313,5,0)</f>
        <v>6.5600000000000005</v>
      </c>
      <c r="E44" s="328">
        <f>VLOOKUP($A44,'ANNEX 2_MUNICIPIS'!$A$4:$Q$313,6,0)</f>
        <v>25903.613781123335</v>
      </c>
      <c r="F44" s="340">
        <f>VLOOKUP($A44,'ANNEX 2_MUNICIPIS'!$A$4:$Q$313,7,0)</f>
        <v>25.56767534816445</v>
      </c>
      <c r="G44" s="330">
        <f>VLOOKUP($A44,'ANNEX 2_MUNICIPIS'!$A$4:$Q$313,8,0)</f>
        <v>3.3139274518584867</v>
      </c>
      <c r="H44" s="331">
        <f>VLOOKUP($A44,'ANNEX 2_MUNICIPIS'!$A$4:$Q$313,9,0)</f>
        <v>6.42</v>
      </c>
      <c r="I44" s="332">
        <f>VLOOKUP($A44,'ANNEX 2_MUNICIPIS'!$A$4:$Q$313,10,0)</f>
        <v>92.10526315789474</v>
      </c>
      <c r="J44" s="333">
        <f>VLOOKUP($A44,'ANNEX 2_MUNICIPIS'!$A$4:$Q$313,11,0)</f>
        <v>158.0577684666041</v>
      </c>
      <c r="K44" s="334">
        <f>VLOOKUP($A44,'ANNEX 2_MUNICIPIS'!$A$4:$Q$313,12,0)</f>
        <v>102.12975048371075</v>
      </c>
      <c r="L44" s="334">
        <f>VLOOKUP($A44,'ANNEX 2_MUNICIPIS'!$A$4:$Q$313,13,0)</f>
        <v>136.06985772010523</v>
      </c>
      <c r="M44" s="335">
        <f>VLOOKUP($A44,'ANNEX 2_MUNICIPIS'!$A$4:$Q$313,14,0)</f>
        <v>87.712843629454042</v>
      </c>
      <c r="N44" s="334">
        <f>VLOOKUP($A44,'ANNEX 2_MUNICIPIS'!$A$4:$Q$313,15,0)</f>
        <v>169.2698488801351</v>
      </c>
      <c r="O44" s="336">
        <f>VLOOKUP($A44,'ANNEX 2_MUNICIPIS'!$A$4:$Q$313,16,0)</f>
        <v>111.14499279379191</v>
      </c>
      <c r="P44" s="337">
        <f>VLOOKUP($A44,'ANNEX 2_MUNICIPIS'!$A$4:$Q$313,17,0)</f>
        <v>105.16150984167244</v>
      </c>
      <c r="Q44" s="338">
        <f>VLOOKUP($A44,'ANNEX 2_MUNICIPIS'!$A$4:$R$313,18,0)</f>
        <v>71</v>
      </c>
      <c r="R44" s="339">
        <f>VLOOKUP($A44,'ANNEX 2_MUNICIPIS'!$A$4:$V$313,19,0)</f>
        <v>107.76831215308111</v>
      </c>
      <c r="S44" s="338">
        <f>VLOOKUP($A44,'ANNEX 2_MUNICIPIS'!$A$4:$V$313,20,0)</f>
        <v>58</v>
      </c>
      <c r="T44" s="339">
        <f>VLOOKUP($A44,'ANNEX 2_MUNICIPIS'!$A$4:$V$313,21,0)</f>
        <v>102.55470753026378</v>
      </c>
      <c r="U44" s="338">
        <f>VLOOKUP($A44,'ANNEX 2_MUNICIPIS'!$A$4:$V$313,22,0)</f>
        <v>106</v>
      </c>
    </row>
    <row r="45" spans="1:21" ht="15" customHeight="1">
      <c r="A45" s="324" t="s">
        <v>535</v>
      </c>
      <c r="B45" s="325" t="s">
        <v>536</v>
      </c>
      <c r="C45" s="326">
        <f>VLOOKUP($A45,'ANNEX 2_MUNICIPIS'!$A$4:$Q$313,4,0)</f>
        <v>329</v>
      </c>
      <c r="D45" s="327">
        <f>VLOOKUP($A45,'ANNEX 2_MUNICIPIS'!$A$4:$Q$313,5,0)</f>
        <v>1.83</v>
      </c>
      <c r="E45" s="328">
        <f>VLOOKUP($A45,'ANNEX 2_MUNICIPIS'!$A$4:$Q$313,6,0)</f>
        <v>27777.241758241758</v>
      </c>
      <c r="F45" s="329">
        <f>VLOOKUP($A45,'ANNEX 2_MUNICIPIS'!$A$4:$Q$313,7,0)</f>
        <v>23.484865377467408</v>
      </c>
      <c r="G45" s="330">
        <f>VLOOKUP($A45,'ANNEX 2_MUNICIPIS'!$A$4:$Q$313,8,0)</f>
        <v>2.1276595744680851</v>
      </c>
      <c r="H45" s="331">
        <f>VLOOKUP($A45,'ANNEX 2_MUNICIPIS'!$A$4:$Q$313,9,0)</f>
        <v>2.74</v>
      </c>
      <c r="I45" s="332">
        <f>VLOOKUP($A45,'ANNEX 2_MUNICIPIS'!$A$4:$Q$313,10,0)</f>
        <v>87.053847433939353</v>
      </c>
      <c r="J45" s="333">
        <f>VLOOKUP($A45,'ANNEX 2_MUNICIPIS'!$A$4:$Q$313,11,0)</f>
        <v>566.58959625187038</v>
      </c>
      <c r="K45" s="334">
        <f>VLOOKUP($A45,'ANNEX 2_MUNICIPIS'!$A$4:$Q$313,12,0)</f>
        <v>109.51687258255276</v>
      </c>
      <c r="L45" s="334">
        <f>VLOOKUP($A45,'ANNEX 2_MUNICIPIS'!$A$4:$Q$313,13,0)</f>
        <v>148.13752989176174</v>
      </c>
      <c r="M45" s="335">
        <f>VLOOKUP($A45,'ANNEX 2_MUNICIPIS'!$A$4:$Q$313,14,0)</f>
        <v>136.61678018058271</v>
      </c>
      <c r="N45" s="334">
        <f>VLOOKUP($A45,'ANNEX 2_MUNICIPIS'!$A$4:$Q$313,15,0)</f>
        <v>396.61037584323617</v>
      </c>
      <c r="O45" s="336">
        <f>VLOOKUP($A45,'ANNEX 2_MUNICIPIS'!$A$4:$Q$313,16,0)</f>
        <v>105.04936323921369</v>
      </c>
      <c r="P45" s="337">
        <f>VLOOKUP($A45,'ANNEX 2_MUNICIPIS'!$A$4:$Q$313,17,0)</f>
        <v>130.18336413445968</v>
      </c>
      <c r="Q45" s="338">
        <f>VLOOKUP($A45,'ANNEX 2_MUNICIPIS'!$A$4:$R$313,18,0)</f>
        <v>6</v>
      </c>
      <c r="R45" s="339">
        <f>VLOOKUP($A45,'ANNEX 2_MUNICIPIS'!$A$4:$V$313,19,0)</f>
        <v>152.27684128524717</v>
      </c>
      <c r="S45" s="338">
        <f>VLOOKUP($A45,'ANNEX 2_MUNICIPIS'!$A$4:$V$313,20,0)</f>
        <v>2</v>
      </c>
      <c r="T45" s="339">
        <f>VLOOKUP($A45,'ANNEX 2_MUNICIPIS'!$A$4:$V$313,21,0)</f>
        <v>108.08988698367223</v>
      </c>
      <c r="U45" s="338">
        <f>VLOOKUP($A45,'ANNEX 2_MUNICIPIS'!$A$4:$V$313,22,0)</f>
        <v>50</v>
      </c>
    </row>
    <row r="46" spans="1:21" ht="15" customHeight="1">
      <c r="A46" s="324" t="s">
        <v>544</v>
      </c>
      <c r="B46" s="325" t="s">
        <v>545</v>
      </c>
      <c r="C46" s="326">
        <f>VLOOKUP($A46,'ANNEX 2_MUNICIPIS'!$A$4:$Q$313,4,0)</f>
        <v>116</v>
      </c>
      <c r="D46" s="327">
        <f>VLOOKUP($A46,'ANNEX 2_MUNICIPIS'!$A$4:$Q$313,5,0)</f>
        <v>7.84</v>
      </c>
      <c r="E46" s="328">
        <f>VLOOKUP($A46,'ANNEX 2_MUNICIPIS'!$A$4:$Q$313,6,0)</f>
        <v>22361.887096774193</v>
      </c>
      <c r="F46" s="329">
        <f>VLOOKUP($A46,'ANNEX 2_MUNICIPIS'!$A$4:$Q$313,7,0)</f>
        <v>29.172170507192014</v>
      </c>
      <c r="G46" s="330">
        <f>VLOOKUP($A46,'ANNEX 2_MUNICIPIS'!$A$4:$Q$313,8,0)</f>
        <v>6.0344827586206895</v>
      </c>
      <c r="H46" s="331">
        <f>VLOOKUP($A46,'ANNEX 2_MUNICIPIS'!$A$4:$Q$313,9,0)</f>
        <v>1.77</v>
      </c>
      <c r="I46" s="332">
        <f>VLOOKUP($A46,'ANNEX 2_MUNICIPIS'!$A$4:$Q$313,10,0)</f>
        <v>87.053847433939353</v>
      </c>
      <c r="J46" s="333">
        <f>VLOOKUP($A46,'ANNEX 2_MUNICIPIS'!$A$4:$Q$313,11,0)</f>
        <v>132.25241851287282</v>
      </c>
      <c r="K46" s="334">
        <f>VLOOKUP($A46,'ANNEX 2_MUNICIPIS'!$A$4:$Q$313,12,0)</f>
        <v>88.165843145898677</v>
      </c>
      <c r="L46" s="334">
        <f>VLOOKUP($A46,'ANNEX 2_MUNICIPIS'!$A$4:$Q$313,13,0)</f>
        <v>119.25715112630647</v>
      </c>
      <c r="M46" s="335">
        <f>VLOOKUP($A46,'ANNEX 2_MUNICIPIS'!$A$4:$Q$313,14,0)</f>
        <v>48.168834349384781</v>
      </c>
      <c r="N46" s="334">
        <f>VLOOKUP($A46,'ANNEX 2_MUNICIPIS'!$A$4:$Q$313,15,0)</f>
        <v>613.96182475167643</v>
      </c>
      <c r="O46" s="336">
        <f>VLOOKUP($A46,'ANNEX 2_MUNICIPIS'!$A$4:$Q$313,16,0)</f>
        <v>105.04936323921369</v>
      </c>
      <c r="P46" s="337">
        <f>VLOOKUP($A46,'ANNEX 2_MUNICIPIS'!$A$4:$Q$313,17,0)</f>
        <v>96.402163995463397</v>
      </c>
      <c r="Q46" s="338">
        <f>VLOOKUP($A46,'ANNEX 2_MUNICIPIS'!$A$4:$R$313,18,0)</f>
        <v>190</v>
      </c>
      <c r="R46" s="339">
        <f>VLOOKUP($A46,'ANNEX 2_MUNICIPIS'!$A$4:$V$313,19,0)</f>
        <v>96.14045359492394</v>
      </c>
      <c r="S46" s="338">
        <f>VLOOKUP($A46,'ANNEX 2_MUNICIPIS'!$A$4:$V$313,20,0)</f>
        <v>183</v>
      </c>
      <c r="T46" s="339">
        <f>VLOOKUP($A46,'ANNEX 2_MUNICIPIS'!$A$4:$V$313,21,0)</f>
        <v>96.663874396002868</v>
      </c>
      <c r="U46" s="338">
        <f>VLOOKUP($A46,'ANNEX 2_MUNICIPIS'!$A$4:$V$313,22,0)</f>
        <v>187</v>
      </c>
    </row>
    <row r="47" spans="1:21" ht="15" customHeight="1">
      <c r="A47" s="345" t="s">
        <v>549</v>
      </c>
      <c r="B47" s="346" t="s">
        <v>550</v>
      </c>
      <c r="C47" s="347">
        <f>VLOOKUP($A47,'ANNEX 2_MUNICIPIS'!$A$4:$Q$313,4,0)</f>
        <v>8368</v>
      </c>
      <c r="D47" s="327">
        <f>VLOOKUP($A47,'ANNEX 2_MUNICIPIS'!$A$4:$Q$313,5,0)</f>
        <v>7.46</v>
      </c>
      <c r="E47" s="328">
        <f>VLOOKUP($A47,'ANNEX 2_MUNICIPIS'!$A$4:$Q$313,6,0)</f>
        <v>24707.396632829907</v>
      </c>
      <c r="F47" s="340">
        <f>VLOOKUP($A47,'ANNEX 2_MUNICIPIS'!$A$4:$Q$313,7,0)</f>
        <v>31.280231941482889</v>
      </c>
      <c r="G47" s="330">
        <f>VLOOKUP($A47,'ANNEX 2_MUNICIPIS'!$A$4:$Q$313,8,0)</f>
        <v>3.0592734225621414</v>
      </c>
      <c r="H47" s="331">
        <f>VLOOKUP($A47,'ANNEX 2_MUNICIPIS'!$A$4:$Q$313,9,0)</f>
        <v>7.12</v>
      </c>
      <c r="I47" s="332">
        <f>VLOOKUP($A47,'ANNEX 2_MUNICIPIS'!$A$4:$Q$313,10,0)</f>
        <v>88.288288288288271</v>
      </c>
      <c r="J47" s="333">
        <f>VLOOKUP($A47,'ANNEX 2_MUNICIPIS'!$A$4:$Q$313,11,0)</f>
        <v>138.98913688216126</v>
      </c>
      <c r="K47" s="334">
        <f>VLOOKUP($A47,'ANNEX 2_MUNICIPIS'!$A$4:$Q$313,12,0)</f>
        <v>97.413444878175056</v>
      </c>
      <c r="L47" s="334">
        <f>VLOOKUP($A47,'ANNEX 2_MUNICIPIS'!$A$4:$Q$313,13,0)</f>
        <v>111.2200815315838</v>
      </c>
      <c r="M47" s="335">
        <f>VLOOKUP($A47,'ANNEX 2_MUNICIPIS'!$A$4:$Q$313,14,0)</f>
        <v>95.014063875591432</v>
      </c>
      <c r="N47" s="334">
        <f>VLOOKUP($A47,'ANNEX 2_MUNICIPIS'!$A$4:$Q$313,15,0)</f>
        <v>152.62815025427912</v>
      </c>
      <c r="O47" s="336">
        <f>VLOOKUP($A47,'ANNEX 2_MUNICIPIS'!$A$4:$Q$313,16,0)</f>
        <v>106.53898408341855</v>
      </c>
      <c r="P47" s="337">
        <f>VLOOKUP($A47,'ANNEX 2_MUNICIPIS'!$A$4:$Q$313,17,0)</f>
        <v>99.301183338252429</v>
      </c>
      <c r="Q47" s="338">
        <f>VLOOKUP($A47,'ANNEX 2_MUNICIPIS'!$A$4:$R$313,18,0)</f>
        <v>138</v>
      </c>
      <c r="R47" s="339">
        <f>VLOOKUP($A47,'ANNEX 2_MUNICIPIS'!$A$4:$V$313,19,0)</f>
        <v>98.150512766276037</v>
      </c>
      <c r="S47" s="338">
        <f>VLOOKUP($A47,'ANNEX 2_MUNICIPIS'!$A$4:$V$313,20,0)</f>
        <v>156</v>
      </c>
      <c r="T47" s="339">
        <f>VLOOKUP($A47,'ANNEX 2_MUNICIPIS'!$A$4:$V$313,21,0)</f>
        <v>100.45185391022881</v>
      </c>
      <c r="U47" s="338">
        <f>VLOOKUP($A47,'ANNEX 2_MUNICIPIS'!$A$4:$V$313,22,0)</f>
        <v>134</v>
      </c>
    </row>
    <row r="48" spans="1:21" ht="15" customHeight="1">
      <c r="A48" s="324" t="s">
        <v>552</v>
      </c>
      <c r="B48" s="325" t="s">
        <v>32</v>
      </c>
      <c r="C48" s="326">
        <f>VLOOKUP($A48,'ANNEX 2_MUNICIPIS'!$A$4:$Q$313,4,0)</f>
        <v>14726</v>
      </c>
      <c r="D48" s="327">
        <f>VLOOKUP($A48,'ANNEX 2_MUNICIPIS'!$A$4:$Q$313,5,0)</f>
        <v>9.41</v>
      </c>
      <c r="E48" s="328">
        <f>VLOOKUP($A48,'ANNEX 2_MUNICIPIS'!$A$4:$Q$313,6,0)</f>
        <v>23192.527385037749</v>
      </c>
      <c r="F48" s="340">
        <f>VLOOKUP($A48,'ANNEX 2_MUNICIPIS'!$A$4:$Q$313,7,0)</f>
        <v>24.739378890555216</v>
      </c>
      <c r="G48" s="330">
        <f>VLOOKUP($A48,'ANNEX 2_MUNICIPIS'!$A$4:$Q$313,8,0)</f>
        <v>3.5040065190818961</v>
      </c>
      <c r="H48" s="331">
        <f>VLOOKUP($A48,'ANNEX 2_MUNICIPIS'!$A$4:$Q$313,9,0)</f>
        <v>13.3</v>
      </c>
      <c r="I48" s="332">
        <f>VLOOKUP($A48,'ANNEX 2_MUNICIPIS'!$A$4:$Q$313,10,0)</f>
        <v>87.777777777777771</v>
      </c>
      <c r="J48" s="333">
        <f>VLOOKUP($A48,'ANNEX 2_MUNICIPIS'!$A$4:$Q$313,11,0)</f>
        <v>110.18692466959861</v>
      </c>
      <c r="K48" s="334">
        <f>VLOOKUP($A48,'ANNEX 2_MUNICIPIS'!$A$4:$Q$313,12,0)</f>
        <v>91.440794899692008</v>
      </c>
      <c r="L48" s="334">
        <f>VLOOKUP($A48,'ANNEX 2_MUNICIPIS'!$A$4:$Q$313,13,0)</f>
        <v>140.62559784743655</v>
      </c>
      <c r="M48" s="335">
        <f>VLOOKUP($A48,'ANNEX 2_MUNICIPIS'!$A$4:$Q$313,14,0)</f>
        <v>82.954754450736473</v>
      </c>
      <c r="N48" s="334">
        <f>VLOOKUP($A48,'ANNEX 2_MUNICIPIS'!$A$4:$Q$313,15,0)</f>
        <v>81.707701489508807</v>
      </c>
      <c r="O48" s="336">
        <f>VLOOKUP($A48,'ANNEX 2_MUNICIPIS'!$A$4:$Q$313,16,0)</f>
        <v>105.92294233871851</v>
      </c>
      <c r="P48" s="337">
        <f>VLOOKUP($A48,'ANNEX 2_MUNICIPIS'!$A$4:$Q$313,17,0)</f>
        <v>99.004377905876041</v>
      </c>
      <c r="Q48" s="338">
        <f>VLOOKUP($A48,'ANNEX 2_MUNICIPIS'!$A$4:$R$313,18,0)</f>
        <v>147</v>
      </c>
      <c r="R48" s="339">
        <f>VLOOKUP($A48,'ANNEX 2_MUNICIPIS'!$A$4:$V$313,19,0)</f>
        <v>100.46851826797206</v>
      </c>
      <c r="S48" s="338">
        <f>VLOOKUP($A48,'ANNEX 2_MUNICIPIS'!$A$4:$V$313,20,0)</f>
        <v>132</v>
      </c>
      <c r="T48" s="339">
        <f>VLOOKUP($A48,'ANNEX 2_MUNICIPIS'!$A$4:$V$313,21,0)</f>
        <v>97.540237543780037</v>
      </c>
      <c r="U48" s="338">
        <f>VLOOKUP($A48,'ANNEX 2_MUNICIPIS'!$A$4:$V$313,22,0)</f>
        <v>173</v>
      </c>
    </row>
    <row r="49" spans="1:21" ht="15" customHeight="1">
      <c r="A49" s="324" t="s">
        <v>576</v>
      </c>
      <c r="B49" s="325" t="s">
        <v>49</v>
      </c>
      <c r="C49" s="326">
        <f>VLOOKUP($A49,'ANNEX 2_MUNICIPIS'!$A$4:$Q$313,4,0)</f>
        <v>47545</v>
      </c>
      <c r="D49" s="327">
        <f>VLOOKUP($A49,'ANNEX 2_MUNICIPIS'!$A$4:$Q$313,5,0)</f>
        <v>9.93</v>
      </c>
      <c r="E49" s="328">
        <f>VLOOKUP($A49,'ANNEX 2_MUNICIPIS'!$A$4:$Q$313,6,0)</f>
        <v>24016.155056081319</v>
      </c>
      <c r="F49" s="340">
        <f>VLOOKUP($A49,'ANNEX 2_MUNICIPIS'!$A$4:$Q$313,7,0)</f>
        <v>30.641705905070062</v>
      </c>
      <c r="G49" s="330">
        <f>VLOOKUP($A49,'ANNEX 2_MUNICIPIS'!$A$4:$Q$313,8,0)</f>
        <v>2.858344726049006</v>
      </c>
      <c r="H49" s="331">
        <f>VLOOKUP($A49,'ANNEX 2_MUNICIPIS'!$A$4:$Q$313,9,0)</f>
        <v>26.95</v>
      </c>
      <c r="I49" s="332">
        <f>VLOOKUP($A49,'ANNEX 2_MUNICIPIS'!$A$4:$Q$313,10,0)</f>
        <v>81.111111111111128</v>
      </c>
      <c r="J49" s="333">
        <f>VLOOKUP($A49,'ANNEX 2_MUNICIPIS'!$A$4:$Q$313,11,0)</f>
        <v>104.41681381076766</v>
      </c>
      <c r="K49" s="334">
        <f>VLOOKUP($A49,'ANNEX 2_MUNICIPIS'!$A$4:$Q$313,12,0)</f>
        <v>94.688098123323996</v>
      </c>
      <c r="L49" s="334">
        <f>VLOOKUP($A49,'ANNEX 2_MUNICIPIS'!$A$4:$Q$313,13,0)</f>
        <v>113.53773701884317</v>
      </c>
      <c r="M49" s="335">
        <f>VLOOKUP($A49,'ANNEX 2_MUNICIPIS'!$A$4:$Q$313,14,0)</f>
        <v>101.69312250380921</v>
      </c>
      <c r="N49" s="334">
        <f>VLOOKUP($A49,'ANNEX 2_MUNICIPIS'!$A$4:$Q$313,15,0)</f>
        <v>40.323281254562794</v>
      </c>
      <c r="O49" s="336">
        <f>VLOOKUP($A49,'ANNEX 2_MUNICIPIS'!$A$4:$Q$313,16,0)</f>
        <v>97.878161907929794</v>
      </c>
      <c r="P49" s="337">
        <f>VLOOKUP($A49,'ANNEX 2_MUNICIPIS'!$A$4:$Q$313,17,0)</f>
        <v>94.55387302306211</v>
      </c>
      <c r="Q49" s="338">
        <f>VLOOKUP($A49,'ANNEX 2_MUNICIPIS'!$A$4:$R$313,18,0)</f>
        <v>231</v>
      </c>
      <c r="R49" s="339">
        <f>VLOOKUP($A49,'ANNEX 2_MUNICIPIS'!$A$4:$V$313,19,0)</f>
        <v>94.444530059035927</v>
      </c>
      <c r="S49" s="338">
        <f>VLOOKUP($A49,'ANNEX 2_MUNICIPIS'!$A$4:$V$313,20,0)</f>
        <v>209</v>
      </c>
      <c r="T49" s="339">
        <f>VLOOKUP($A49,'ANNEX 2_MUNICIPIS'!$A$4:$V$313,21,0)</f>
        <v>94.663215987088293</v>
      </c>
      <c r="U49" s="338">
        <f>VLOOKUP($A49,'ANNEX 2_MUNICIPIS'!$A$4:$V$313,22,0)</f>
        <v>219</v>
      </c>
    </row>
    <row r="50" spans="1:21" ht="15" customHeight="1" thickBot="1">
      <c r="A50" s="343" t="s">
        <v>584</v>
      </c>
      <c r="B50" s="344" t="s">
        <v>585</v>
      </c>
      <c r="C50" s="326">
        <f>VLOOKUP($A50,'ANNEX 2_MUNICIPIS'!$A$4:$Q$313,4,0)</f>
        <v>320</v>
      </c>
      <c r="D50" s="327">
        <f>VLOOKUP($A50,'ANNEX 2_MUNICIPIS'!$A$4:$Q$313,5,0)</f>
        <v>7.1999999999999993</v>
      </c>
      <c r="E50" s="328">
        <f>VLOOKUP($A50,'ANNEX 2_MUNICIPIS'!$A$4:$Q$313,6,0)</f>
        <v>20592.433823529413</v>
      </c>
      <c r="F50" s="329">
        <f>VLOOKUP($A50,'ANNEX 2_MUNICIPIS'!$A$4:$Q$313,7,0)</f>
        <v>32.047596008099781</v>
      </c>
      <c r="G50" s="330">
        <f>VLOOKUP($A50,'ANNEX 2_MUNICIPIS'!$A$4:$Q$313,8,0)</f>
        <v>5.3125</v>
      </c>
      <c r="H50" s="331">
        <f>VLOOKUP($A50,'ANNEX 2_MUNICIPIS'!$A$4:$Q$313,9,0)</f>
        <v>0.96</v>
      </c>
      <c r="I50" s="332">
        <f>VLOOKUP($A50,'ANNEX 2_MUNICIPIS'!$A$4:$Q$313,10,0)</f>
        <v>87.053847433939353</v>
      </c>
      <c r="J50" s="333">
        <f>VLOOKUP($A50,'ANNEX 2_MUNICIPIS'!$A$4:$Q$313,11,0)</f>
        <v>144.00818904735041</v>
      </c>
      <c r="K50" s="334">
        <f>VLOOKUP($A50,'ANNEX 2_MUNICIPIS'!$A$4:$Q$313,12,0)</f>
        <v>81.18944893248721</v>
      </c>
      <c r="L50" s="334">
        <f>VLOOKUP($A50,'ANNEX 2_MUNICIPIS'!$A$4:$Q$313,13,0)</f>
        <v>108.55697088727938</v>
      </c>
      <c r="M50" s="335">
        <f>VLOOKUP($A50,'ANNEX 2_MUNICIPIS'!$A$4:$Q$313,14,0)</f>
        <v>54.715105954676424</v>
      </c>
      <c r="N50" s="334">
        <f>VLOOKUP($A50,'ANNEX 2_MUNICIPIS'!$A$4:$Q$313,15,0)</f>
        <v>1131.9921143859035</v>
      </c>
      <c r="O50" s="336">
        <f>VLOOKUP($A50,'ANNEX 2_MUNICIPIS'!$A$4:$Q$313,16,0)</f>
        <v>105.04936323921369</v>
      </c>
      <c r="P50" s="337">
        <f>VLOOKUP($A50,'ANNEX 2_MUNICIPIS'!$A$4:$Q$313,17,0)</f>
        <v>97.319870042307173</v>
      </c>
      <c r="Q50" s="351">
        <f>VLOOKUP($A50,'ANNEX 2_MUNICIPIS'!$A$4:$R$313,18,0)</f>
        <v>174</v>
      </c>
      <c r="R50" s="339">
        <f>VLOOKUP($A50,'ANNEX 2_MUNICIPIS'!$A$4:$V$313,19,0)</f>
        <v>92.112143738988451</v>
      </c>
      <c r="S50" s="351">
        <f>VLOOKUP($A50,'ANNEX 2_MUNICIPIS'!$A$4:$V$313,20,0)</f>
        <v>232</v>
      </c>
      <c r="T50" s="339">
        <f>VLOOKUP($A50,'ANNEX 2_MUNICIPIS'!$A$4:$V$313,21,0)</f>
        <v>102.52759634562592</v>
      </c>
      <c r="U50" s="351">
        <f>VLOOKUP($A50,'ANNEX 2_MUNICIPIS'!$A$4:$V$313,22,0)</f>
        <v>108</v>
      </c>
    </row>
    <row r="51" spans="1:21" ht="15.75" customHeight="1" thickBot="1">
      <c r="A51" s="548" t="s">
        <v>1034</v>
      </c>
      <c r="B51" s="549"/>
      <c r="C51" s="550"/>
      <c r="D51" s="488">
        <v>9.1256591751834168</v>
      </c>
      <c r="E51" s="489">
        <v>23791.438176764281</v>
      </c>
      <c r="F51" s="490">
        <v>28.119511647320806</v>
      </c>
      <c r="G51" s="491">
        <v>3.2780075383177456</v>
      </c>
      <c r="H51" s="492">
        <v>15.225351350360727</v>
      </c>
      <c r="I51" s="493">
        <v>86.63912243941472</v>
      </c>
      <c r="J51" s="494">
        <v>113.62017156640995</v>
      </c>
      <c r="K51" s="495">
        <v>93.802110592470214</v>
      </c>
      <c r="L51" s="495">
        <v>123.72156353540559</v>
      </c>
      <c r="M51" s="496">
        <v>88.673987776547548</v>
      </c>
      <c r="N51" s="495">
        <v>71.375195540871402</v>
      </c>
      <c r="O51" s="497">
        <v>104.54890751119707</v>
      </c>
      <c r="P51" s="498">
        <v>101.73712503956122</v>
      </c>
      <c r="Q51" s="355"/>
      <c r="R51" s="498">
        <v>109.01729884026003</v>
      </c>
      <c r="S51" s="355"/>
      <c r="T51" s="498">
        <v>94.456951238862416</v>
      </c>
      <c r="U51" s="304"/>
    </row>
    <row r="52" spans="1:21" ht="15.75" customHeight="1" thickBot="1">
      <c r="A52" s="538" t="s">
        <v>1044</v>
      </c>
      <c r="B52" s="539"/>
      <c r="C52" s="540"/>
      <c r="D52" s="454">
        <f>'ANNEX 2_MUNICIPIS'!$E$314</f>
        <v>10.368589611409229</v>
      </c>
      <c r="E52" s="455">
        <f>'ANNEX 2_MUNICIPIS'!$F$314</f>
        <v>25363.435882725324</v>
      </c>
      <c r="F52" s="456">
        <f>'ANNEX 2_MUNICIPIS'!$G$314</f>
        <v>34.789899468585787</v>
      </c>
      <c r="G52" s="457">
        <f>'ANNEX 2_MUNICIPIS'!$H$314</f>
        <v>2.9067400038421849</v>
      </c>
      <c r="H52" s="458">
        <f>'ANNEX 2_MUNICIPIS'!$I$314</f>
        <v>10.867124298104672</v>
      </c>
      <c r="I52" s="459">
        <f>'ANNEX 2_MUNICIPIS'!$J$314</f>
        <v>82.86946702923295</v>
      </c>
      <c r="J52" s="499">
        <v>100</v>
      </c>
      <c r="K52" s="500">
        <v>100</v>
      </c>
      <c r="L52" s="500">
        <v>100</v>
      </c>
      <c r="M52" s="501">
        <v>100</v>
      </c>
      <c r="N52" s="500">
        <v>100</v>
      </c>
      <c r="O52" s="502">
        <v>100</v>
      </c>
      <c r="P52" s="503">
        <v>100</v>
      </c>
      <c r="Q52" s="355"/>
      <c r="R52" s="503">
        <v>100</v>
      </c>
      <c r="S52" s="355"/>
      <c r="T52" s="503">
        <v>100</v>
      </c>
      <c r="U52" s="304"/>
    </row>
    <row r="53" spans="1:21" ht="9" customHeight="1">
      <c r="A53" s="288"/>
      <c r="B53" s="291"/>
      <c r="C53" s="292"/>
      <c r="D53" s="293"/>
      <c r="E53" s="294"/>
      <c r="F53" s="295"/>
      <c r="G53" s="296"/>
      <c r="H53" s="293"/>
      <c r="I53" s="297"/>
      <c r="J53" s="298"/>
      <c r="K53" s="298"/>
      <c r="L53" s="298"/>
      <c r="M53" s="299"/>
      <c r="N53" s="298"/>
      <c r="O53" s="299"/>
      <c r="P53" s="92"/>
      <c r="Q53" s="289"/>
    </row>
    <row r="54" spans="1:21" ht="26.5" customHeight="1">
      <c r="A54" s="545" t="s">
        <v>1043</v>
      </c>
      <c r="B54" s="545"/>
      <c r="C54" s="545"/>
      <c r="D54" s="545"/>
      <c r="E54" s="545"/>
      <c r="F54" s="545"/>
      <c r="G54" s="545"/>
      <c r="H54" s="545"/>
      <c r="I54" s="545"/>
      <c r="J54" s="545"/>
      <c r="K54" s="545"/>
      <c r="L54" s="545"/>
      <c r="M54" s="545"/>
      <c r="N54" s="545"/>
      <c r="O54" s="545"/>
      <c r="P54" s="545"/>
      <c r="Q54" s="545"/>
    </row>
    <row r="55" spans="1:21" ht="15.75" customHeight="1">
      <c r="B55" s="291"/>
      <c r="C55" s="292"/>
      <c r="D55" s="293"/>
      <c r="E55" s="294"/>
      <c r="F55" s="295"/>
      <c r="G55" s="296"/>
      <c r="H55" s="293"/>
      <c r="I55" s="297"/>
      <c r="J55" s="298"/>
      <c r="K55" s="298"/>
      <c r="L55" s="298"/>
      <c r="M55" s="299"/>
      <c r="N55" s="298"/>
      <c r="O55" s="299"/>
      <c r="P55" s="92"/>
      <c r="Q55" s="289"/>
    </row>
    <row r="56" spans="1:21" ht="15.75" customHeight="1">
      <c r="A56" s="288"/>
      <c r="B56" s="291"/>
      <c r="C56" s="292"/>
      <c r="D56" s="293"/>
      <c r="E56" s="294"/>
      <c r="F56" s="295"/>
      <c r="G56" s="296"/>
      <c r="H56" s="293"/>
      <c r="I56" s="297"/>
      <c r="J56" s="298"/>
      <c r="K56" s="298"/>
      <c r="L56" s="298"/>
      <c r="M56" s="299"/>
      <c r="N56" s="298"/>
      <c r="O56" s="299"/>
      <c r="P56" s="92"/>
      <c r="Q56" s="289"/>
    </row>
    <row r="57" spans="1:21" ht="15.75" customHeight="1">
      <c r="A57" s="288"/>
      <c r="B57" s="291"/>
      <c r="C57" s="292"/>
      <c r="D57" s="293"/>
      <c r="E57" s="294"/>
      <c r="F57" s="295"/>
      <c r="G57" s="296"/>
      <c r="H57" s="293"/>
      <c r="I57" s="297"/>
      <c r="J57" s="298"/>
      <c r="K57" s="298"/>
      <c r="L57" s="298"/>
      <c r="M57" s="299"/>
      <c r="N57" s="298"/>
      <c r="O57" s="299"/>
      <c r="P57" s="92"/>
      <c r="Q57" s="289"/>
    </row>
    <row r="58" spans="1:21" ht="15" customHeight="1">
      <c r="A58" s="301"/>
      <c r="D58" s="31"/>
      <c r="E58" s="31"/>
      <c r="F58" s="31"/>
      <c r="G58" s="31"/>
      <c r="H58" s="31"/>
      <c r="I58" s="31"/>
    </row>
    <row r="59" spans="1:21" ht="15" customHeight="1">
      <c r="A59" s="301"/>
    </row>
    <row r="60" spans="1:21" ht="15" customHeight="1">
      <c r="A60" s="301"/>
    </row>
    <row r="61" spans="1:21">
      <c r="D61"/>
      <c r="E61"/>
      <c r="F61"/>
      <c r="G61"/>
      <c r="H61"/>
      <c r="I61"/>
      <c r="M61"/>
      <c r="O61"/>
      <c r="P61"/>
    </row>
    <row r="62" spans="1:21">
      <c r="C62" s="33"/>
      <c r="F62"/>
    </row>
  </sheetData>
  <mergeCells count="5">
    <mergeCell ref="D2:I2"/>
    <mergeCell ref="A51:C51"/>
    <mergeCell ref="A52:C52"/>
    <mergeCell ref="A54:Q54"/>
    <mergeCell ref="J2:U2"/>
  </mergeCells>
  <conditionalFormatting sqref="J4:P50">
    <cfRule type="cellIs" dxfId="179" priority="40" operator="greaterThanOrEqual">
      <formula>110</formula>
    </cfRule>
    <cfRule type="cellIs" dxfId="178" priority="41" operator="between">
      <formula>100.0001</formula>
      <formula>110</formula>
    </cfRule>
    <cfRule type="cellIs" dxfId="177" priority="42" operator="between">
      <formula>90.0001</formula>
      <formula>100</formula>
    </cfRule>
    <cfRule type="cellIs" dxfId="176" priority="43" operator="lessThanOrEqual">
      <formula>90</formula>
    </cfRule>
  </conditionalFormatting>
  <conditionalFormatting sqref="R4:R50">
    <cfRule type="cellIs" dxfId="175" priority="5" operator="greaterThanOrEqual">
      <formula>110</formula>
    </cfRule>
    <cfRule type="cellIs" dxfId="174" priority="6" operator="between">
      <formula>100.0001</formula>
      <formula>110</formula>
    </cfRule>
    <cfRule type="cellIs" dxfId="173" priority="7" operator="between">
      <formula>90.0001</formula>
      <formula>100</formula>
    </cfRule>
    <cfRule type="cellIs" dxfId="172" priority="8" operator="lessThanOrEqual">
      <formula>90</formula>
    </cfRule>
  </conditionalFormatting>
  <conditionalFormatting sqref="T4:T50">
    <cfRule type="cellIs" dxfId="171" priority="1" operator="greaterThanOrEqual">
      <formula>110</formula>
    </cfRule>
    <cfRule type="cellIs" dxfId="170" priority="2" operator="between">
      <formula>100.0001</formula>
      <formula>110</formula>
    </cfRule>
    <cfRule type="cellIs" dxfId="169" priority="3" operator="between">
      <formula>90.0001</formula>
      <formula>100</formula>
    </cfRule>
    <cfRule type="cellIs" dxfId="168" priority="4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73" fitToHeight="5" orientation="landscape" r:id="rId1"/>
  <headerFooter>
    <oddHeader>&amp;L&amp;"Arial Rounded MT Bold,Negreta"&amp;16&amp;K08-019Annex 4: Valor dels municipis a l'Índex de Vulnerabilitat Social (per comarques). 2022</oddHeader>
    <oddFooter>&amp;L&amp;"Segoe UI,Normal"Els municipis apareixen per ordre alfabètic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V41"/>
  <sheetViews>
    <sheetView zoomScale="85" zoomScaleNormal="85" workbookViewId="0">
      <pane xSplit="3" ySplit="3" topLeftCell="D17" activePane="bottomRight" state="frozen"/>
      <selection activeCell="D14" sqref="D14"/>
      <selection pane="topRight" activeCell="D14" sqref="D14"/>
      <selection pane="bottomLeft" activeCell="D14" sqref="D14"/>
      <selection pane="bottomRight" activeCell="A27" sqref="A27:XFD27"/>
    </sheetView>
  </sheetViews>
  <sheetFormatPr defaultColWidth="9.1796875" defaultRowHeight="13.5"/>
  <cols>
    <col min="1" max="1" width="11.7265625" style="368" customWidth="1"/>
    <col min="2" max="2" width="33.453125" style="369" customWidth="1"/>
    <col min="3" max="3" width="11" style="369" customWidth="1"/>
    <col min="4" max="6" width="13" style="460" customWidth="1"/>
    <col min="7" max="7" width="13" style="461" customWidth="1"/>
    <col min="8" max="8" width="13" style="460" customWidth="1"/>
    <col min="9" max="9" width="13.54296875" style="460" customWidth="1"/>
    <col min="10" max="12" width="13.1796875" style="369" customWidth="1"/>
    <col min="13" max="13" width="13.1796875" style="462" customWidth="1"/>
    <col min="14" max="14" width="13.1796875" style="369" customWidth="1"/>
    <col min="15" max="15" width="13.90625" style="462" customWidth="1"/>
    <col min="16" max="16" width="15.6328125" style="462" customWidth="1"/>
    <col min="17" max="17" width="7.7265625" style="369" customWidth="1"/>
    <col min="18" max="18" width="14" style="462" customWidth="1"/>
    <col min="19" max="19" width="7.7265625" style="369" customWidth="1"/>
    <col min="20" max="20" width="14" style="462" customWidth="1"/>
    <col min="21" max="21" width="7.7265625" style="369" customWidth="1"/>
    <col min="22" max="22" width="7" style="369" customWidth="1"/>
    <col min="23" max="16384" width="9.1796875" style="369"/>
  </cols>
  <sheetData>
    <row r="1" spans="1:22" ht="21.5" thickBot="1">
      <c r="A1" s="487" t="s">
        <v>643</v>
      </c>
    </row>
    <row r="2" spans="1:22" ht="15.75" customHeight="1" thickBot="1">
      <c r="D2" s="536" t="s">
        <v>1017</v>
      </c>
      <c r="E2" s="537"/>
      <c r="F2" s="537"/>
      <c r="G2" s="537"/>
      <c r="H2" s="537"/>
      <c r="I2" s="537"/>
      <c r="J2" s="542" t="s">
        <v>1046</v>
      </c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4"/>
    </row>
    <row r="3" spans="1:22" ht="81.5" customHeight="1" thickBot="1">
      <c r="A3" s="370" t="s">
        <v>57</v>
      </c>
      <c r="B3" s="371" t="s">
        <v>1021</v>
      </c>
      <c r="C3" s="372" t="s">
        <v>644</v>
      </c>
      <c r="D3" s="373" t="s">
        <v>2</v>
      </c>
      <c r="E3" s="374" t="s">
        <v>3</v>
      </c>
      <c r="F3" s="374" t="s">
        <v>4</v>
      </c>
      <c r="G3" s="375" t="s">
        <v>1037</v>
      </c>
      <c r="H3" s="374" t="s">
        <v>1039</v>
      </c>
      <c r="I3" s="374" t="s">
        <v>645</v>
      </c>
      <c r="J3" s="376" t="s">
        <v>1045</v>
      </c>
      <c r="K3" s="377" t="s">
        <v>1048</v>
      </c>
      <c r="L3" s="377" t="s">
        <v>1023</v>
      </c>
      <c r="M3" s="378" t="s">
        <v>1038</v>
      </c>
      <c r="N3" s="377" t="s">
        <v>1040</v>
      </c>
      <c r="O3" s="379" t="s">
        <v>1020</v>
      </c>
      <c r="P3" s="381" t="s">
        <v>1032</v>
      </c>
      <c r="Q3" s="381" t="s">
        <v>1016</v>
      </c>
      <c r="R3" s="382" t="s">
        <v>1041</v>
      </c>
      <c r="S3" s="383" t="s">
        <v>1016</v>
      </c>
      <c r="T3" s="384" t="s">
        <v>1042</v>
      </c>
      <c r="U3" s="385" t="s">
        <v>1016</v>
      </c>
      <c r="V3" s="534"/>
    </row>
    <row r="4" spans="1:22" ht="15" customHeight="1">
      <c r="A4" s="400" t="s">
        <v>600</v>
      </c>
      <c r="B4" s="401" t="s">
        <v>601</v>
      </c>
      <c r="C4" s="402">
        <f>VLOOKUP($A4,'ANNEX 2_MUNICIPIS'!$A$4:$Q$313,4,0)</f>
        <v>13163</v>
      </c>
      <c r="D4" s="403">
        <f>VLOOKUP($A4,'ANNEX 2_MUNICIPIS'!$A$4:$Q$313,5,0)</f>
        <v>16.66</v>
      </c>
      <c r="E4" s="404">
        <f>VLOOKUP($A4,'ANNEX 2_MUNICIPIS'!$A$4:$Q$313,6,0)</f>
        <v>18914.813944061614</v>
      </c>
      <c r="F4" s="416">
        <f>VLOOKUP($A4,'ANNEX 2_MUNICIPIS'!$A$4:$Q$313,7,0)</f>
        <v>17.930819000714411</v>
      </c>
      <c r="G4" s="406">
        <f>VLOOKUP($A4,'ANNEX 2_MUNICIPIS'!$A$4:$Q$313,8,0)</f>
        <v>2.6969535820101802</v>
      </c>
      <c r="H4" s="407">
        <f>VLOOKUP($A4,'ANNEX 2_MUNICIPIS'!$A$4:$Q$313,9,0)</f>
        <v>5.55</v>
      </c>
      <c r="I4" s="408">
        <f>VLOOKUP($A4,'ANNEX 2_MUNICIPIS'!$A$4:$Q$313,10,0)</f>
        <v>75.776397515527933</v>
      </c>
      <c r="J4" s="409">
        <f>VLOOKUP($A4,'ANNEX 2_MUNICIPIS'!$A$4:$Q$313,11,0)</f>
        <v>62.236432241351913</v>
      </c>
      <c r="K4" s="410">
        <f>VLOOKUP($A4,'ANNEX 2_MUNICIPIS'!$A$4:$Q$313,12,0)</f>
        <v>74.575124724896696</v>
      </c>
      <c r="L4" s="410">
        <f>VLOOKUP($A4,'ANNEX 2_MUNICIPIS'!$A$4:$Q$313,13,0)</f>
        <v>194.02292481564655</v>
      </c>
      <c r="M4" s="411">
        <f>VLOOKUP($A4,'ANNEX 2_MUNICIPIS'!$A$4:$Q$313,14,0)</f>
        <v>107.77864414246389</v>
      </c>
      <c r="N4" s="410">
        <f>VLOOKUP($A4,'ANNEX 2_MUNICIPIS'!$A$4:$Q$313,15,0)</f>
        <v>195.80404140729141</v>
      </c>
      <c r="O4" s="412">
        <f>VLOOKUP($A4,'ANNEX 2_MUNICIPIS'!$A$4:$Q$313,16,0)</f>
        <v>91.440671977288247</v>
      </c>
      <c r="P4" s="413">
        <f>VLOOKUP($A4,'ANNEX 2_MUNICIPIS'!$A$4:$Q$313,17,0)</f>
        <v>97.846446024641224</v>
      </c>
      <c r="Q4" s="398">
        <f>VLOOKUP($A4,'ANNEX 2_MUNICIPIS'!$A$4:$R$313,18,0)</f>
        <v>161</v>
      </c>
      <c r="R4" s="415">
        <f>VLOOKUP($A4,'ANNEX 2_MUNICIPIS'!$A$4:$V$313,19,0)</f>
        <v>102.91660204669544</v>
      </c>
      <c r="S4" s="398">
        <f>VLOOKUP($A4,'ANNEX 2_MUNICIPIS'!$A$4:$V$313,20,0)</f>
        <v>100</v>
      </c>
      <c r="T4" s="415">
        <f>VLOOKUP($A4,'ANNEX 2_MUNICIPIS'!$A$4:$V$313,21,0)</f>
        <v>92.776290002587018</v>
      </c>
      <c r="U4" s="398">
        <f>VLOOKUP($A4,'ANNEX 2_MUNICIPIS'!$A$4:$V$313,22,0)</f>
        <v>244</v>
      </c>
      <c r="V4" s="535"/>
    </row>
    <row r="5" spans="1:22" ht="15" customHeight="1">
      <c r="A5" s="400" t="s">
        <v>495</v>
      </c>
      <c r="B5" s="401" t="s">
        <v>22</v>
      </c>
      <c r="C5" s="402">
        <f>VLOOKUP($A5,'ANNEX 2_MUNICIPIS'!$A$4:$Q$313,4,0)</f>
        <v>33082</v>
      </c>
      <c r="D5" s="403">
        <f>VLOOKUP($A5,'ANNEX 2_MUNICIPIS'!$A$4:$Q$313,5,0)</f>
        <v>9.6100000000000012</v>
      </c>
      <c r="E5" s="404">
        <f>VLOOKUP($A5,'ANNEX 2_MUNICIPIS'!$A$4:$Q$313,6,0)</f>
        <v>23877.367841135459</v>
      </c>
      <c r="F5" s="416">
        <f>VLOOKUP($A5,'ANNEX 2_MUNICIPIS'!$A$4:$Q$313,7,0)</f>
        <v>35.412084533218938</v>
      </c>
      <c r="G5" s="406">
        <f>VLOOKUP($A5,'ANNEX 2_MUNICIPIS'!$A$4:$Q$313,8,0)</f>
        <v>2.3063901819720694</v>
      </c>
      <c r="H5" s="407">
        <f>VLOOKUP($A5,'ANNEX 2_MUNICIPIS'!$A$4:$Q$313,9,0)</f>
        <v>6.75</v>
      </c>
      <c r="I5" s="408">
        <f>VLOOKUP($A5,'ANNEX 2_MUNICIPIS'!$A$4:$Q$313,10,0)</f>
        <v>82.526881720430111</v>
      </c>
      <c r="J5" s="409">
        <f>VLOOKUP($A5,'ANNEX 2_MUNICIPIS'!$A$4:$Q$313,11,0)</f>
        <v>107.8937524600336</v>
      </c>
      <c r="K5" s="410">
        <f>VLOOKUP($A5,'ANNEX 2_MUNICIPIS'!$A$4:$Q$313,12,0)</f>
        <v>94.140904061811256</v>
      </c>
      <c r="L5" s="410">
        <f>VLOOKUP($A5,'ANNEX 2_MUNICIPIS'!$A$4:$Q$313,13,0)</f>
        <v>98.243014855424562</v>
      </c>
      <c r="M5" s="411">
        <f>VLOOKUP($A5,'ANNEX 2_MUNICIPIS'!$A$4:$Q$313,14,0)</f>
        <v>126.02984640512081</v>
      </c>
      <c r="N5" s="410">
        <f>VLOOKUP($A5,'ANNEX 2_MUNICIPIS'!$A$4:$Q$313,15,0)</f>
        <v>160.99443404599515</v>
      </c>
      <c r="O5" s="412">
        <f>VLOOKUP($A5,'ANNEX 2_MUNICIPIS'!$A$4:$Q$313,16,0)</f>
        <v>99.58659646178009</v>
      </c>
      <c r="P5" s="413">
        <f>VLOOKUP($A5,'ANNEX 2_MUNICIPIS'!$A$4:$Q$313,17,0)</f>
        <v>95.730452145288481</v>
      </c>
      <c r="Q5" s="414">
        <f>VLOOKUP($A5,'ANNEX 2_MUNICIPIS'!$A$4:$R$313,18,0)</f>
        <v>204</v>
      </c>
      <c r="R5" s="415">
        <f>VLOOKUP($A5,'ANNEX 2_MUNICIPIS'!$A$4:$V$313,19,0)</f>
        <v>90.823850789137282</v>
      </c>
      <c r="S5" s="414">
        <f>VLOOKUP($A5,'ANNEX 2_MUNICIPIS'!$A$4:$V$313,20,0)</f>
        <v>251</v>
      </c>
      <c r="T5" s="415">
        <f>VLOOKUP($A5,'ANNEX 2_MUNICIPIS'!$A$4:$V$313,21,0)</f>
        <v>100.63705350143971</v>
      </c>
      <c r="U5" s="414">
        <f>VLOOKUP($A5,'ANNEX 2_MUNICIPIS'!$A$4:$V$313,22,0)</f>
        <v>132</v>
      </c>
      <c r="V5" s="535"/>
    </row>
    <row r="6" spans="1:22" ht="15" customHeight="1">
      <c r="A6" s="424" t="s">
        <v>149</v>
      </c>
      <c r="B6" s="425" t="s">
        <v>150</v>
      </c>
      <c r="C6" s="423">
        <f>VLOOKUP($A6,'ANNEX 2_MUNICIPIS'!$A$4:$Q$313,4,0)</f>
        <v>24933</v>
      </c>
      <c r="D6" s="403">
        <f>VLOOKUP($A6,'ANNEX 2_MUNICIPIS'!$A$4:$Q$313,5,0)</f>
        <v>8.7099999999999991</v>
      </c>
      <c r="E6" s="404">
        <f>VLOOKUP($A6,'ANNEX 2_MUNICIPIS'!$A$4:$Q$313,6,0)</f>
        <v>26154.613137520952</v>
      </c>
      <c r="F6" s="416">
        <f>VLOOKUP($A6,'ANNEX 2_MUNICIPIS'!$A$4:$Q$313,7,0)</f>
        <v>30.972174067722126</v>
      </c>
      <c r="G6" s="406">
        <f>VLOOKUP($A6,'ANNEX 2_MUNICIPIS'!$A$4:$Q$313,8,0)</f>
        <v>2.8476316528295831</v>
      </c>
      <c r="H6" s="407">
        <f>VLOOKUP($A6,'ANNEX 2_MUNICIPIS'!$A$4:$Q$313,9,0)</f>
        <v>3.69</v>
      </c>
      <c r="I6" s="408">
        <f>VLOOKUP($A6,'ANNEX 2_MUNICIPIS'!$A$4:$Q$313,10,0)</f>
        <v>85.254691689008041</v>
      </c>
      <c r="J6" s="409">
        <f>VLOOKUP($A6,'ANNEX 2_MUNICIPIS'!$A$4:$Q$313,11,0)</f>
        <v>119.04236063615649</v>
      </c>
      <c r="K6" s="410">
        <f>VLOOKUP($A6,'ANNEX 2_MUNICIPIS'!$A$4:$Q$313,12,0)</f>
        <v>103.1193615031254</v>
      </c>
      <c r="L6" s="410">
        <f>VLOOKUP($A6,'ANNEX 2_MUNICIPIS'!$A$4:$Q$313,13,0)</f>
        <v>112.32630745428469</v>
      </c>
      <c r="M6" s="411">
        <f>VLOOKUP($A6,'ANNEX 2_MUNICIPIS'!$A$4:$Q$313,14,0)</f>
        <v>102.07570213492565</v>
      </c>
      <c r="N6" s="410">
        <f>VLOOKUP($A6,'ANNEX 2_MUNICIPIS'!$A$4:$Q$313,15,0)</f>
        <v>294.50201349877165</v>
      </c>
      <c r="O6" s="412">
        <f>VLOOKUP($A6,'ANNEX 2_MUNICIPIS'!$A$4:$Q$313,16,0)</f>
        <v>102.878291299899</v>
      </c>
      <c r="P6" s="413">
        <f>VLOOKUP($A6,'ANNEX 2_MUNICIPIS'!$A$4:$Q$313,17,0)</f>
        <v>99.507513865117375</v>
      </c>
      <c r="Q6" s="414">
        <f>VLOOKUP($A6,'ANNEX 2_MUNICIPIS'!$A$4:$R$313,18,0)</f>
        <v>135</v>
      </c>
      <c r="R6" s="415">
        <f>VLOOKUP($A6,'ANNEX 2_MUNICIPIS'!$A$4:$V$313,19,0)</f>
        <v>98.585583992041691</v>
      </c>
      <c r="S6" s="414">
        <f>VLOOKUP($A6,'ANNEX 2_MUNICIPIS'!$A$4:$V$313,20,0)</f>
        <v>150</v>
      </c>
      <c r="T6" s="415">
        <f>VLOOKUP($A6,'ANNEX 2_MUNICIPIS'!$A$4:$V$313,21,0)</f>
        <v>100.42944373819309</v>
      </c>
      <c r="U6" s="414">
        <f>VLOOKUP($A6,'ANNEX 2_MUNICIPIS'!$A$4:$V$313,22,0)</f>
        <v>135</v>
      </c>
      <c r="V6" s="535"/>
    </row>
    <row r="7" spans="1:22" ht="15" customHeight="1">
      <c r="A7" s="421" t="s">
        <v>155</v>
      </c>
      <c r="B7" s="422" t="s">
        <v>156</v>
      </c>
      <c r="C7" s="423">
        <f>VLOOKUP($A7,'ANNEX 2_MUNICIPIS'!$A$4:$Q$313,4,0)</f>
        <v>12735</v>
      </c>
      <c r="D7" s="403">
        <f>VLOOKUP($A7,'ANNEX 2_MUNICIPIS'!$A$4:$Q$313,5,0)</f>
        <v>8.57</v>
      </c>
      <c r="E7" s="404">
        <f>VLOOKUP($A7,'ANNEX 2_MUNICIPIS'!$A$4:$Q$313,6,0)</f>
        <v>24802.503701370293</v>
      </c>
      <c r="F7" s="416">
        <f>VLOOKUP($A7,'ANNEX 2_MUNICIPIS'!$A$4:$Q$313,7,0)</f>
        <v>36.979937271624209</v>
      </c>
      <c r="G7" s="406">
        <f>VLOOKUP($A7,'ANNEX 2_MUNICIPIS'!$A$4:$Q$313,8,0)</f>
        <v>2.0808794660384766</v>
      </c>
      <c r="H7" s="407">
        <f>VLOOKUP($A7,'ANNEX 2_MUNICIPIS'!$A$4:$Q$313,9,0)</f>
        <v>5.27</v>
      </c>
      <c r="I7" s="408">
        <f>VLOOKUP($A7,'ANNEX 2_MUNICIPIS'!$A$4:$Q$313,10,0)</f>
        <v>88.770053475935825</v>
      </c>
      <c r="J7" s="409">
        <f>VLOOKUP($A7,'ANNEX 2_MUNICIPIS'!$A$4:$Q$313,11,0)</f>
        <v>120.98704330699216</v>
      </c>
      <c r="K7" s="410">
        <f>VLOOKUP($A7,'ANNEX 2_MUNICIPIS'!$A$4:$Q$313,12,0)</f>
        <v>97.788421947449663</v>
      </c>
      <c r="L7" s="410">
        <f>VLOOKUP($A7,'ANNEX 2_MUNICIPIS'!$A$4:$Q$313,13,0)</f>
        <v>94.077767663713956</v>
      </c>
      <c r="M7" s="411">
        <f>VLOOKUP($A7,'ANNEX 2_MUNICIPIS'!$A$4:$Q$313,14,0)</f>
        <v>139.68805263747257</v>
      </c>
      <c r="N7" s="410">
        <f>VLOOKUP($A7,'ANNEX 2_MUNICIPIS'!$A$4:$Q$313,15,0)</f>
        <v>206.2072921841494</v>
      </c>
      <c r="O7" s="412">
        <f>VLOOKUP($A7,'ANNEX 2_MUNICIPIS'!$A$4:$Q$313,16,0)</f>
        <v>107.12033835649189</v>
      </c>
      <c r="P7" s="413">
        <f>VLOOKUP($A7,'ANNEX 2_MUNICIPIS'!$A$4:$Q$313,17,0)</f>
        <v>100.25467145669498</v>
      </c>
      <c r="Q7" s="414">
        <f>VLOOKUP($A7,'ANNEX 2_MUNICIPIS'!$A$4:$R$313,18,0)</f>
        <v>130</v>
      </c>
      <c r="R7" s="415">
        <f>VLOOKUP($A7,'ANNEX 2_MUNICIPIS'!$A$4:$V$313,19,0)</f>
        <v>92.365563549942905</v>
      </c>
      <c r="S7" s="414">
        <f>VLOOKUP($A7,'ANNEX 2_MUNICIPIS'!$A$4:$V$313,20,0)</f>
        <v>228</v>
      </c>
      <c r="T7" s="415">
        <f>VLOOKUP($A7,'ANNEX 2_MUNICIPIS'!$A$4:$V$313,21,0)</f>
        <v>108.14377936344705</v>
      </c>
      <c r="U7" s="414">
        <f>VLOOKUP($A7,'ANNEX 2_MUNICIPIS'!$A$4:$V$313,22,0)</f>
        <v>48</v>
      </c>
      <c r="V7" s="535"/>
    </row>
    <row r="8" spans="1:22" ht="15" customHeight="1">
      <c r="A8" s="421" t="s">
        <v>519</v>
      </c>
      <c r="B8" s="422" t="s">
        <v>21</v>
      </c>
      <c r="C8" s="423">
        <f>VLOOKUP($A8,'ANNEX 2_MUNICIPIS'!$A$4:$Q$313,4,0)</f>
        <v>57291</v>
      </c>
      <c r="D8" s="403">
        <f>VLOOKUP($A8,'ANNEX 2_MUNICIPIS'!$A$4:$Q$313,5,0)</f>
        <v>8.15</v>
      </c>
      <c r="E8" s="404">
        <f>VLOOKUP($A8,'ANNEX 2_MUNICIPIS'!$A$4:$Q$313,6,0)</f>
        <v>28133.835526544219</v>
      </c>
      <c r="F8" s="416">
        <f>VLOOKUP($A8,'ANNEX 2_MUNICIPIS'!$A$4:$Q$313,7,0)</f>
        <v>33.719911415432172</v>
      </c>
      <c r="G8" s="406">
        <f>VLOOKUP($A8,'ANNEX 2_MUNICIPIS'!$A$4:$Q$313,8,0)</f>
        <v>2.7037405526173397</v>
      </c>
      <c r="H8" s="407">
        <f>VLOOKUP($A8,'ANNEX 2_MUNICIPIS'!$A$4:$Q$313,9,0)</f>
        <v>7.3</v>
      </c>
      <c r="I8" s="408">
        <f>VLOOKUP($A8,'ANNEX 2_MUNICIPIS'!$A$4:$Q$313,10,0)</f>
        <v>89.939939939939933</v>
      </c>
      <c r="J8" s="409">
        <f>VLOOKUP($A8,'ANNEX 2_MUNICIPIS'!$A$4:$Q$313,11,0)</f>
        <v>127.22195842219912</v>
      </c>
      <c r="K8" s="410">
        <f>VLOOKUP($A8,'ANNEX 2_MUNICIPIS'!$A$4:$Q$313,12,0)</f>
        <v>110.92280894681851</v>
      </c>
      <c r="L8" s="410">
        <f>VLOOKUP($A8,'ANNEX 2_MUNICIPIS'!$A$4:$Q$313,13,0)</f>
        <v>103.17316389112436</v>
      </c>
      <c r="M8" s="411">
        <f>VLOOKUP($A8,'ANNEX 2_MUNICIPIS'!$A$4:$Q$313,14,0)</f>
        <v>107.50809655269376</v>
      </c>
      <c r="N8" s="410">
        <f>VLOOKUP($A8,'ANNEX 2_MUNICIPIS'!$A$4:$Q$313,15,0)</f>
        <v>148.86471641239277</v>
      </c>
      <c r="O8" s="412">
        <f>VLOOKUP($A8,'ANNEX 2_MUNICIPIS'!$A$4:$Q$313,16,0)</f>
        <v>108.53206031627164</v>
      </c>
      <c r="P8" s="413">
        <f>VLOOKUP($A8,'ANNEX 2_MUNICIPIS'!$A$4:$Q$313,17,0)</f>
        <v>101.78976096350422</v>
      </c>
      <c r="Q8" s="414">
        <f>VLOOKUP($A8,'ANNEX 2_MUNICIPIS'!$A$4:$R$313,18,0)</f>
        <v>108</v>
      </c>
      <c r="R8" s="415">
        <f>VLOOKUP($A8,'ANNEX 2_MUNICIPIS'!$A$4:$V$313,19,0)</f>
        <v>99.937200052830732</v>
      </c>
      <c r="S8" s="414">
        <f>VLOOKUP($A8,'ANNEX 2_MUNICIPIS'!$A$4:$V$313,20,0)</f>
        <v>139</v>
      </c>
      <c r="T8" s="415">
        <f>VLOOKUP($A8,'ANNEX 2_MUNICIPIS'!$A$4:$V$313,21,0)</f>
        <v>103.64232187417771</v>
      </c>
      <c r="U8" s="414">
        <f>VLOOKUP($A8,'ANNEX 2_MUNICIPIS'!$A$4:$V$313,22,0)</f>
        <v>88</v>
      </c>
      <c r="V8" s="535"/>
    </row>
    <row r="9" spans="1:22" ht="15" customHeight="1">
      <c r="A9" s="400" t="s">
        <v>215</v>
      </c>
      <c r="B9" s="401" t="s">
        <v>216</v>
      </c>
      <c r="C9" s="402">
        <f>VLOOKUP($A9,'ANNEX 2_MUNICIPIS'!$A$4:$Q$313,4,0)</f>
        <v>186</v>
      </c>
      <c r="D9" s="403">
        <f>VLOOKUP($A9,'ANNEX 2_MUNICIPIS'!$A$4:$Q$313,5,0)</f>
        <v>4.2299999999999995</v>
      </c>
      <c r="E9" s="404">
        <f>VLOOKUP($A9,'ANNEX 2_MUNICIPIS'!$A$4:$Q$313,6,0)</f>
        <v>34071.048780487807</v>
      </c>
      <c r="F9" s="405">
        <f>VLOOKUP($A9,'ANNEX 2_MUNICIPIS'!$A$4:$Q$313,7,0)</f>
        <v>22.869573938219069</v>
      </c>
      <c r="G9" s="406">
        <f>VLOOKUP($A9,'ANNEX 2_MUNICIPIS'!$A$4:$Q$313,8,0)</f>
        <v>4.838709677419355</v>
      </c>
      <c r="H9" s="407">
        <f>VLOOKUP($A9,'ANNEX 2_MUNICIPIS'!$A$4:$Q$313,9,0)</f>
        <v>3.83</v>
      </c>
      <c r="I9" s="408">
        <f>VLOOKUP($A9,'ANNEX 2_MUNICIPIS'!$A$4:$Q$313,10,0)</f>
        <v>83.211132118117064</v>
      </c>
      <c r="J9" s="409">
        <f>VLOOKUP($A9,'ANNEX 2_MUNICIPIS'!$A$4:$Q$313,11,0)</f>
        <v>245.12032178272412</v>
      </c>
      <c r="K9" s="410">
        <f>VLOOKUP($A9,'ANNEX 2_MUNICIPIS'!$A$4:$Q$313,12,0)</f>
        <v>134.33136164210748</v>
      </c>
      <c r="L9" s="410">
        <f>VLOOKUP($A9,'ANNEX 2_MUNICIPIS'!$A$4:$Q$313,13,0)</f>
        <v>152.12307654951874</v>
      </c>
      <c r="M9" s="411">
        <f>VLOOKUP($A9,'ANNEX 2_MUNICIPIS'!$A$4:$Q$313,14,0)</f>
        <v>60.072626746071826</v>
      </c>
      <c r="N9" s="410">
        <f>VLOOKUP($A9,'ANNEX 2_MUNICIPIS'!$A$4:$Q$313,15,0)</f>
        <v>283.736926843464</v>
      </c>
      <c r="O9" s="412">
        <f>VLOOKUP($A9,'ANNEX 2_MUNICIPIS'!$A$4:$Q$313,16,0)</f>
        <v>100.41229309314079</v>
      </c>
      <c r="P9" s="413">
        <f>VLOOKUP($A9,'ANNEX 2_MUNICIPIS'!$A$4:$Q$313,17,0)</f>
        <v>111.96218171064069</v>
      </c>
      <c r="Q9" s="414">
        <f>VLOOKUP($A9,'ANNEX 2_MUNICIPIS'!$A$4:$R$313,18,0)</f>
        <v>29</v>
      </c>
      <c r="R9" s="415">
        <f>VLOOKUP($A9,'ANNEX 2_MUNICIPIS'!$A$4:$V$313,19,0)</f>
        <v>131.6292564543765</v>
      </c>
      <c r="S9" s="414">
        <f>VLOOKUP($A9,'ANNEX 2_MUNICIPIS'!$A$4:$V$313,20,0)</f>
        <v>8</v>
      </c>
      <c r="T9" s="415">
        <f>VLOOKUP($A9,'ANNEX 2_MUNICIPIS'!$A$4:$V$313,21,0)</f>
        <v>92.295106966904882</v>
      </c>
      <c r="U9" s="414">
        <f>VLOOKUP($A9,'ANNEX 2_MUNICIPIS'!$A$4:$V$313,22,0)</f>
        <v>248</v>
      </c>
      <c r="V9" s="535"/>
    </row>
    <row r="10" spans="1:22" ht="15" customHeight="1">
      <c r="A10" s="400" t="s">
        <v>267</v>
      </c>
      <c r="B10" s="401" t="s">
        <v>7</v>
      </c>
      <c r="C10" s="402">
        <f>VLOOKUP($A10,'ANNEX 2_MUNICIPIS'!$A$4:$Q$313,4,0)</f>
        <v>9752</v>
      </c>
      <c r="D10" s="403">
        <f>VLOOKUP($A10,'ANNEX 2_MUNICIPIS'!$A$4:$Q$313,5,0)</f>
        <v>4.34</v>
      </c>
      <c r="E10" s="404">
        <f>VLOOKUP($A10,'ANNEX 2_MUNICIPIS'!$A$4:$Q$313,6,0)</f>
        <v>48405.465775294353</v>
      </c>
      <c r="F10" s="416">
        <f>VLOOKUP($A10,'ANNEX 2_MUNICIPIS'!$A$4:$Q$313,7,0)</f>
        <v>28.702464804850418</v>
      </c>
      <c r="G10" s="406">
        <f>VLOOKUP($A10,'ANNEX 2_MUNICIPIS'!$A$4:$Q$313,8,0)</f>
        <v>2.9737489745693191</v>
      </c>
      <c r="H10" s="407">
        <f>VLOOKUP($A10,'ANNEX 2_MUNICIPIS'!$A$4:$Q$313,9,0)</f>
        <v>1.51</v>
      </c>
      <c r="I10" s="408">
        <f>VLOOKUP($A10,'ANNEX 2_MUNICIPIS'!$A$4:$Q$313,10,0)</f>
        <v>86.55913978494624</v>
      </c>
      <c r="J10" s="409">
        <f>VLOOKUP($A10,'ANNEX 2_MUNICIPIS'!$A$4:$Q$313,11,0)</f>
        <v>238.90759473293156</v>
      </c>
      <c r="K10" s="410">
        <f>VLOOKUP($A10,'ANNEX 2_MUNICIPIS'!$A$4:$Q$313,12,0)</f>
        <v>190.84743092028248</v>
      </c>
      <c r="L10" s="410">
        <f>VLOOKUP($A10,'ANNEX 2_MUNICIPIS'!$A$4:$Q$313,13,0)</f>
        <v>121.20875229749139</v>
      </c>
      <c r="M10" s="411">
        <f>VLOOKUP($A10,'ANNEX 2_MUNICIPIS'!$A$4:$Q$313,14,0)</f>
        <v>97.746650060237897</v>
      </c>
      <c r="N10" s="410">
        <f>VLOOKUP($A10,'ANNEX 2_MUNICIPIS'!$A$4:$Q$313,15,0)</f>
        <v>719.6771058347465</v>
      </c>
      <c r="O10" s="412">
        <f>VLOOKUP($A10,'ANNEX 2_MUNICIPIS'!$A$4:$Q$313,16,0)</f>
        <v>104.4523910771765</v>
      </c>
      <c r="P10" s="413">
        <f>VLOOKUP($A10,'ANNEX 2_MUNICIPIS'!$A$4:$Q$313,17,0)</f>
        <v>124.34105794072826</v>
      </c>
      <c r="Q10" s="414">
        <f>VLOOKUP($A10,'ANNEX 2_MUNICIPIS'!$A$4:$R$313,18,0)</f>
        <v>8</v>
      </c>
      <c r="R10" s="415">
        <f>VLOOKUP($A10,'ANNEX 2_MUNICIPIS'!$A$4:$V$313,19,0)</f>
        <v>143.87216252570548</v>
      </c>
      <c r="S10" s="414">
        <f>VLOOKUP($A10,'ANNEX 2_MUNICIPIS'!$A$4:$V$313,20,0)</f>
        <v>3</v>
      </c>
      <c r="T10" s="415">
        <f>VLOOKUP($A10,'ANNEX 2_MUNICIPIS'!$A$4:$V$313,21,0)</f>
        <v>104.80995335575109</v>
      </c>
      <c r="U10" s="414">
        <f>VLOOKUP($A10,'ANNEX 2_MUNICIPIS'!$A$4:$V$313,22,0)</f>
        <v>78</v>
      </c>
      <c r="V10" s="535"/>
    </row>
    <row r="11" spans="1:22" ht="15" customHeight="1">
      <c r="A11" s="400" t="s">
        <v>273</v>
      </c>
      <c r="B11" s="401" t="s">
        <v>37</v>
      </c>
      <c r="C11" s="402">
        <f>VLOOKUP($A11,'ANNEX 2_MUNICIPIS'!$A$4:$Q$313,4,0)</f>
        <v>36666</v>
      </c>
      <c r="D11" s="403">
        <f>VLOOKUP($A11,'ANNEX 2_MUNICIPIS'!$A$4:$Q$313,5,0)</f>
        <v>12.520000000000001</v>
      </c>
      <c r="E11" s="404">
        <f>VLOOKUP($A11,'ANNEX 2_MUNICIPIS'!$A$4:$Q$313,6,0)</f>
        <v>23211.730845621427</v>
      </c>
      <c r="F11" s="416">
        <f>VLOOKUP($A11,'ANNEX 2_MUNICIPIS'!$A$4:$Q$313,7,0)</f>
        <v>34.519757227006387</v>
      </c>
      <c r="G11" s="406">
        <f>VLOOKUP($A11,'ANNEX 2_MUNICIPIS'!$A$4:$Q$313,8,0)</f>
        <v>2.4136802487317954</v>
      </c>
      <c r="H11" s="407">
        <f>VLOOKUP($A11,'ANNEX 2_MUNICIPIS'!$A$4:$Q$313,9,0)</f>
        <v>12.35</v>
      </c>
      <c r="I11" s="408">
        <f>VLOOKUP($A11,'ANNEX 2_MUNICIPIS'!$A$4:$Q$313,10,0)</f>
        <v>85.777777777777786</v>
      </c>
      <c r="J11" s="409">
        <f>VLOOKUP($A11,'ANNEX 2_MUNICIPIS'!$A$4:$Q$313,11,0)</f>
        <v>82.816210953747827</v>
      </c>
      <c r="K11" s="410">
        <f>VLOOKUP($A11,'ANNEX 2_MUNICIPIS'!$A$4:$Q$313,12,0)</f>
        <v>91.516508066758448</v>
      </c>
      <c r="L11" s="410">
        <f>VLOOKUP($A11,'ANNEX 2_MUNICIPIS'!$A$4:$Q$313,13,0)</f>
        <v>100.7825728315611</v>
      </c>
      <c r="M11" s="411">
        <f>VLOOKUP($A11,'ANNEX 2_MUNICIPIS'!$A$4:$Q$313,14,0)</f>
        <v>120.42771636257351</v>
      </c>
      <c r="N11" s="410">
        <f>VLOOKUP($A11,'ANNEX 2_MUNICIPIS'!$A$4:$Q$313,15,0)</f>
        <v>87.992909296394117</v>
      </c>
      <c r="O11" s="412">
        <f>VLOOKUP($A11,'ANNEX 2_MUNICIPIS'!$A$4:$Q$313,16,0)</f>
        <v>103.50950820948192</v>
      </c>
      <c r="P11" s="413">
        <f>VLOOKUP($A11,'ANNEX 2_MUNICIPIS'!$A$4:$Q$313,17,0)</f>
        <v>94.907618369356442</v>
      </c>
      <c r="Q11" s="414">
        <f>VLOOKUP($A11,'ANNEX 2_MUNICIPIS'!$A$4:$R$313,18,0)</f>
        <v>221</v>
      </c>
      <c r="R11" s="415">
        <f>VLOOKUP($A11,'ANNEX 2_MUNICIPIS'!$A$4:$V$313,19,0)</f>
        <v>88.11236774060994</v>
      </c>
      <c r="S11" s="414">
        <f>VLOOKUP($A11,'ANNEX 2_MUNICIPIS'!$A$4:$V$313,20,0)</f>
        <v>275</v>
      </c>
      <c r="T11" s="415">
        <f>VLOOKUP($A11,'ANNEX 2_MUNICIPIS'!$A$4:$V$313,21,0)</f>
        <v>101.70286899810294</v>
      </c>
      <c r="U11" s="414">
        <f>VLOOKUP($A11,'ANNEX 2_MUNICIPIS'!$A$4:$V$313,22,0)</f>
        <v>117</v>
      </c>
      <c r="V11" s="535"/>
    </row>
    <row r="12" spans="1:22" ht="15" customHeight="1">
      <c r="A12" s="400" t="s">
        <v>331</v>
      </c>
      <c r="B12" s="401" t="s">
        <v>14</v>
      </c>
      <c r="C12" s="402">
        <f>VLOOKUP($A12,'ANNEX 2_MUNICIPIS'!$A$4:$Q$313,4,0)</f>
        <v>14911</v>
      </c>
      <c r="D12" s="403">
        <f>VLOOKUP($A12,'ANNEX 2_MUNICIPIS'!$A$4:$Q$313,5,0)</f>
        <v>7.9399999999999995</v>
      </c>
      <c r="E12" s="404">
        <f>VLOOKUP($A12,'ANNEX 2_MUNICIPIS'!$A$4:$Q$313,6,0)</f>
        <v>26371.98365706631</v>
      </c>
      <c r="F12" s="416">
        <f>VLOOKUP($A12,'ANNEX 2_MUNICIPIS'!$A$4:$Q$313,7,0)</f>
        <v>37.818265622184008</v>
      </c>
      <c r="G12" s="406">
        <f>VLOOKUP($A12,'ANNEX 2_MUNICIPIS'!$A$4:$Q$313,8,0)</f>
        <v>2.5685735363154718</v>
      </c>
      <c r="H12" s="407">
        <f>VLOOKUP($A12,'ANNEX 2_MUNICIPIS'!$A$4:$Q$313,9,0)</f>
        <v>4.93</v>
      </c>
      <c r="I12" s="408">
        <f>VLOOKUP($A12,'ANNEX 2_MUNICIPIS'!$A$4:$Q$313,10,0)</f>
        <v>91.443850267379673</v>
      </c>
      <c r="J12" s="409">
        <f>VLOOKUP($A12,'ANNEX 2_MUNICIPIS'!$A$4:$Q$313,11,0)</f>
        <v>130.58677092454948</v>
      </c>
      <c r="K12" s="410">
        <f>VLOOKUP($A12,'ANNEX 2_MUNICIPIS'!$A$4:$Q$313,12,0)</f>
        <v>103.97638466256811</v>
      </c>
      <c r="L12" s="410">
        <f>VLOOKUP($A12,'ANNEX 2_MUNICIPIS'!$A$4:$Q$313,13,0)</f>
        <v>91.992318780949603</v>
      </c>
      <c r="M12" s="411">
        <f>VLOOKUP($A12,'ANNEX 2_MUNICIPIS'!$A$4:$Q$313,14,0)</f>
        <v>113.16553576316142</v>
      </c>
      <c r="N12" s="410">
        <f>VLOOKUP($A12,'ANNEX 2_MUNICIPIS'!$A$4:$Q$313,15,0)</f>
        <v>220.42848474857348</v>
      </c>
      <c r="O12" s="412">
        <f>VLOOKUP($A12,'ANNEX 2_MUNICIPIS'!$A$4:$Q$313,16,0)</f>
        <v>110.34685457204887</v>
      </c>
      <c r="P12" s="413">
        <f>VLOOKUP($A12,'ANNEX 2_MUNICIPIS'!$A$4:$Q$313,17,0)</f>
        <v>100.69216835323297</v>
      </c>
      <c r="Q12" s="414">
        <f>VLOOKUP($A12,'ANNEX 2_MUNICIPIS'!$A$4:$R$313,18,0)</f>
        <v>126</v>
      </c>
      <c r="R12" s="415">
        <f>VLOOKUP($A12,'ANNEX 2_MUNICIPIS'!$A$4:$V$313,19,0)</f>
        <v>95.00323263358716</v>
      </c>
      <c r="S12" s="414">
        <f>VLOOKUP($A12,'ANNEX 2_MUNICIPIS'!$A$4:$V$313,20,0)</f>
        <v>200</v>
      </c>
      <c r="T12" s="415">
        <f>VLOOKUP($A12,'ANNEX 2_MUNICIPIS'!$A$4:$V$313,21,0)</f>
        <v>106.38110407287881</v>
      </c>
      <c r="U12" s="414">
        <f>VLOOKUP($A12,'ANNEX 2_MUNICIPIS'!$A$4:$V$313,22,0)</f>
        <v>65</v>
      </c>
      <c r="V12" s="535"/>
    </row>
    <row r="13" spans="1:22" ht="15" customHeight="1">
      <c r="A13" s="421" t="s">
        <v>347</v>
      </c>
      <c r="B13" s="422" t="s">
        <v>348</v>
      </c>
      <c r="C13" s="423">
        <f>VLOOKUP($A13,'ANNEX 2_MUNICIPIS'!$A$4:$Q$313,4,0)</f>
        <v>8451</v>
      </c>
      <c r="D13" s="403">
        <f>VLOOKUP($A13,'ANNEX 2_MUNICIPIS'!$A$4:$Q$313,5,0)</f>
        <v>9.0499999999999989</v>
      </c>
      <c r="E13" s="404">
        <f>VLOOKUP($A13,'ANNEX 2_MUNICIPIS'!$A$4:$Q$313,6,0)</f>
        <v>23120.736302168338</v>
      </c>
      <c r="F13" s="416">
        <f>VLOOKUP($A13,'ANNEX 2_MUNICIPIS'!$A$4:$Q$313,7,0)</f>
        <v>35.339967013758042</v>
      </c>
      <c r="G13" s="406">
        <f>VLOOKUP($A13,'ANNEX 2_MUNICIPIS'!$A$4:$Q$313,8,0)</f>
        <v>1.2897881907466573</v>
      </c>
      <c r="H13" s="407">
        <f>VLOOKUP($A13,'ANNEX 2_MUNICIPIS'!$A$4:$Q$313,9,0)</f>
        <v>5.95</v>
      </c>
      <c r="I13" s="408">
        <f>VLOOKUP($A13,'ANNEX 2_MUNICIPIS'!$A$4:$Q$313,10,0)</f>
        <v>96.396396396396398</v>
      </c>
      <c r="J13" s="409">
        <f>VLOOKUP($A13,'ANNEX 2_MUNICIPIS'!$A$4:$Q$313,11,0)</f>
        <v>114.57005095479813</v>
      </c>
      <c r="K13" s="410">
        <f>VLOOKUP($A13,'ANNEX 2_MUNICIPIS'!$A$4:$Q$313,12,0)</f>
        <v>91.157745382263215</v>
      </c>
      <c r="L13" s="410">
        <f>VLOOKUP($A13,'ANNEX 2_MUNICIPIS'!$A$4:$Q$313,13,0)</f>
        <v>98.443497287481591</v>
      </c>
      <c r="M13" s="411">
        <f>VLOOKUP($A13,'ANNEX 2_MUNICIPIS'!$A$4:$Q$313,14,0)</f>
        <v>225.36568598596611</v>
      </c>
      <c r="N13" s="410">
        <f>VLOOKUP($A13,'ANNEX 2_MUNICIPIS'!$A$4:$Q$313,15,0)</f>
        <v>182.64074450596087</v>
      </c>
      <c r="O13" s="412">
        <f>VLOOKUP($A13,'ANNEX 2_MUNICIPIS'!$A$4:$Q$313,16,0)</f>
        <v>116.32317649924272</v>
      </c>
      <c r="P13" s="413">
        <f>VLOOKUP($A13,'ANNEX 2_MUNICIPIS'!$A$4:$Q$313,17,0)</f>
        <v>108.75473620163814</v>
      </c>
      <c r="Q13" s="414">
        <f>VLOOKUP($A13,'ANNEX 2_MUNICIPIS'!$A$4:$R$313,18,0)</f>
        <v>40</v>
      </c>
      <c r="R13" s="415">
        <f>VLOOKUP($A13,'ANNEX 2_MUNICIPIS'!$A$4:$V$313,19,0)</f>
        <v>90.430462274132125</v>
      </c>
      <c r="S13" s="414">
        <f>VLOOKUP($A13,'ANNEX 2_MUNICIPIS'!$A$4:$V$313,20,0)</f>
        <v>253</v>
      </c>
      <c r="T13" s="415">
        <f>VLOOKUP($A13,'ANNEX 2_MUNICIPIS'!$A$4:$V$313,21,0)</f>
        <v>127.07901012914415</v>
      </c>
      <c r="U13" s="414">
        <f>VLOOKUP($A13,'ANNEX 2_MUNICIPIS'!$A$4:$V$313,22,0)</f>
        <v>7</v>
      </c>
      <c r="V13" s="535"/>
    </row>
    <row r="14" spans="1:22" ht="15" customHeight="1">
      <c r="A14" s="400" t="s">
        <v>365</v>
      </c>
      <c r="B14" s="401" t="s">
        <v>366</v>
      </c>
      <c r="C14" s="402">
        <f>VLOOKUP($A14,'ANNEX 2_MUNICIPIS'!$A$4:$Q$313,4,0)</f>
        <v>915</v>
      </c>
      <c r="D14" s="403">
        <f>VLOOKUP($A14,'ANNEX 2_MUNICIPIS'!$A$4:$Q$313,5,0)</f>
        <v>15.36</v>
      </c>
      <c r="E14" s="404">
        <f>VLOOKUP($A14,'ANNEX 2_MUNICIPIS'!$A$4:$Q$313,6,0)</f>
        <v>23398.264957264957</v>
      </c>
      <c r="F14" s="405">
        <f>VLOOKUP($A14,'ANNEX 2_MUNICIPIS'!$A$4:$Q$313,7,0)</f>
        <v>25.642926990349569</v>
      </c>
      <c r="G14" s="406">
        <f>VLOOKUP($A14,'ANNEX 2_MUNICIPIS'!$A$4:$Q$313,8,0)</f>
        <v>2.0765027322404372</v>
      </c>
      <c r="H14" s="407">
        <f>VLOOKUP($A14,'ANNEX 2_MUNICIPIS'!$A$4:$Q$313,9,0)</f>
        <v>2.19</v>
      </c>
      <c r="I14" s="408">
        <f>VLOOKUP($A14,'ANNEX 2_MUNICIPIS'!$A$4:$Q$313,10,0)</f>
        <v>60</v>
      </c>
      <c r="J14" s="409">
        <f>VLOOKUP($A14,'ANNEX 2_MUNICIPIS'!$A$4:$Q$313,11,0)</f>
        <v>67.503838615945511</v>
      </c>
      <c r="K14" s="410">
        <f>VLOOKUP($A14,'ANNEX 2_MUNICIPIS'!$A$4:$Q$313,12,0)</f>
        <v>92.251953029759591</v>
      </c>
      <c r="L14" s="410">
        <f>VLOOKUP($A14,'ANNEX 2_MUNICIPIS'!$A$4:$Q$313,13,0)</f>
        <v>135.67054760043024</v>
      </c>
      <c r="M14" s="411">
        <f>VLOOKUP($A14,'ANNEX 2_MUNICIPIS'!$A$4:$Q$313,14,0)</f>
        <v>139.98247913239996</v>
      </c>
      <c r="N14" s="410">
        <f>VLOOKUP($A14,'ANNEX 2_MUNICIPIS'!$A$4:$Q$313,15,0)</f>
        <v>496.21572137464261</v>
      </c>
      <c r="O14" s="412">
        <f>VLOOKUP($A14,'ANNEX 2_MUNICIPIS'!$A$4:$Q$313,16,0)</f>
        <v>72.403023877098732</v>
      </c>
      <c r="P14" s="413">
        <f>VLOOKUP($A14,'ANNEX 2_MUNICIPIS'!$A$4:$Q$313,17,0)</f>
        <v>91.672742820169688</v>
      </c>
      <c r="Q14" s="414">
        <f>VLOOKUP($A14,'ANNEX 2_MUNICIPIS'!$A$4:$R$313,18,0)</f>
        <v>274</v>
      </c>
      <c r="R14" s="415">
        <f>VLOOKUP($A14,'ANNEX 2_MUNICIPIS'!$A$4:$V$313,19,0)</f>
        <v>95.48360188243322</v>
      </c>
      <c r="S14" s="414">
        <f>VLOOKUP($A14,'ANNEX 2_MUNICIPIS'!$A$4:$V$313,20,0)</f>
        <v>192</v>
      </c>
      <c r="T14" s="415">
        <f>VLOOKUP($A14,'ANNEX 2_MUNICIPIS'!$A$4:$V$313,21,0)</f>
        <v>87.861883757906142</v>
      </c>
      <c r="U14" s="414">
        <f>VLOOKUP($A14,'ANNEX 2_MUNICIPIS'!$A$4:$V$313,22,0)</f>
        <v>283</v>
      </c>
      <c r="V14" s="535"/>
    </row>
    <row r="15" spans="1:22" ht="15" customHeight="1">
      <c r="A15" s="400" t="s">
        <v>367</v>
      </c>
      <c r="B15" s="401" t="s">
        <v>368</v>
      </c>
      <c r="C15" s="402">
        <f>VLOOKUP($A15,'ANNEX 2_MUNICIPIS'!$A$4:$Q$313,4,0)</f>
        <v>39031</v>
      </c>
      <c r="D15" s="403">
        <f>VLOOKUP($A15,'ANNEX 2_MUNICIPIS'!$A$4:$Q$313,5,0)</f>
        <v>11.83</v>
      </c>
      <c r="E15" s="404">
        <f>VLOOKUP($A15,'ANNEX 2_MUNICIPIS'!$A$4:$Q$313,6,0)</f>
        <v>22283.976005003697</v>
      </c>
      <c r="F15" s="416">
        <f>VLOOKUP($A15,'ANNEX 2_MUNICIPIS'!$A$4:$Q$313,7,0)</f>
        <v>35.746133784524119</v>
      </c>
      <c r="G15" s="406">
        <f>VLOOKUP($A15,'ANNEX 2_MUNICIPIS'!$A$4:$Q$313,8,0)</f>
        <v>2.2648663882554891</v>
      </c>
      <c r="H15" s="407">
        <f>VLOOKUP($A15,'ANNEX 2_MUNICIPIS'!$A$4:$Q$313,9,0)</f>
        <v>11.24</v>
      </c>
      <c r="I15" s="408">
        <f>VLOOKUP($A15,'ANNEX 2_MUNICIPIS'!$A$4:$Q$313,10,0)</f>
        <v>85.685071574642109</v>
      </c>
      <c r="J15" s="409">
        <f>VLOOKUP($A15,'ANNEX 2_MUNICIPIS'!$A$4:$Q$313,11,0)</f>
        <v>87.64657321563169</v>
      </c>
      <c r="K15" s="410">
        <f>VLOOKUP($A15,'ANNEX 2_MUNICIPIS'!$A$4:$Q$313,12,0)</f>
        <v>87.858664370393896</v>
      </c>
      <c r="L15" s="410">
        <f>VLOOKUP($A15,'ANNEX 2_MUNICIPIS'!$A$4:$Q$313,13,0)</f>
        <v>97.324929398791866</v>
      </c>
      <c r="M15" s="411">
        <f>VLOOKUP($A15,'ANNEX 2_MUNICIPIS'!$A$4:$Q$313,14,0)</f>
        <v>128.34046277145288</v>
      </c>
      <c r="N15" s="410">
        <f>VLOOKUP($A15,'ANNEX 2_MUNICIPIS'!$A$4:$Q$313,15,0)</f>
        <v>96.682600516945485</v>
      </c>
      <c r="O15" s="412">
        <f>VLOOKUP($A15,'ANNEX 2_MUNICIPIS'!$A$4:$Q$313,16,0)</f>
        <v>103.39763805216212</v>
      </c>
      <c r="P15" s="413">
        <f>VLOOKUP($A15,'ANNEX 2_MUNICIPIS'!$A$4:$Q$313,17,0)</f>
        <v>94.658403100381577</v>
      </c>
      <c r="Q15" s="414">
        <f>VLOOKUP($A15,'ANNEX 2_MUNICIPIS'!$A$4:$R$313,18,0)</f>
        <v>228</v>
      </c>
      <c r="R15" s="415">
        <f>VLOOKUP($A15,'ANNEX 2_MUNICIPIS'!$A$4:$V$313,19,0)</f>
        <v>86.401695855649493</v>
      </c>
      <c r="S15" s="414">
        <f>VLOOKUP($A15,'ANNEX 2_MUNICIPIS'!$A$4:$V$313,20,0)</f>
        <v>283</v>
      </c>
      <c r="T15" s="415">
        <f>VLOOKUP($A15,'ANNEX 2_MUNICIPIS'!$A$4:$V$313,21,0)</f>
        <v>102.91511034511366</v>
      </c>
      <c r="U15" s="414">
        <f>VLOOKUP($A15,'ANNEX 2_MUNICIPIS'!$A$4:$V$313,22,0)</f>
        <v>99</v>
      </c>
      <c r="V15" s="535"/>
    </row>
    <row r="16" spans="1:22" ht="15" customHeight="1">
      <c r="A16" s="400" t="s">
        <v>373</v>
      </c>
      <c r="B16" s="401" t="s">
        <v>36</v>
      </c>
      <c r="C16" s="402">
        <f>VLOOKUP($A16,'ANNEX 2_MUNICIPIS'!$A$4:$Q$313,4,0)</f>
        <v>79007</v>
      </c>
      <c r="D16" s="403">
        <f>VLOOKUP($A16,'ANNEX 2_MUNICIPIS'!$A$4:$Q$313,5,0)</f>
        <v>11.959999999999999</v>
      </c>
      <c r="E16" s="404">
        <f>VLOOKUP($A16,'ANNEX 2_MUNICIPIS'!$A$4:$Q$313,6,0)</f>
        <v>23698.74700586206</v>
      </c>
      <c r="F16" s="416">
        <f>VLOOKUP($A16,'ANNEX 2_MUNICIPIS'!$A$4:$Q$313,7,0)</f>
        <v>34.848628147264918</v>
      </c>
      <c r="G16" s="406">
        <f>VLOOKUP($A16,'ANNEX 2_MUNICIPIS'!$A$4:$Q$313,8,0)</f>
        <v>2.2327135570265928</v>
      </c>
      <c r="H16" s="407">
        <f>VLOOKUP($A16,'ANNEX 2_MUNICIPIS'!$A$4:$Q$313,9,0)</f>
        <v>11.39</v>
      </c>
      <c r="I16" s="408">
        <f>VLOOKUP($A16,'ANNEX 2_MUNICIPIS'!$A$4:$Q$313,10,0)</f>
        <v>79.611650485436897</v>
      </c>
      <c r="J16" s="409">
        <f>VLOOKUP($A16,'ANNEX 2_MUNICIPIS'!$A$4:$Q$313,11,0)</f>
        <v>86.693893071983524</v>
      </c>
      <c r="K16" s="410">
        <f>VLOOKUP($A16,'ANNEX 2_MUNICIPIS'!$A$4:$Q$313,12,0)</f>
        <v>93.436658642936223</v>
      </c>
      <c r="L16" s="410">
        <f>VLOOKUP($A16,'ANNEX 2_MUNICIPIS'!$A$4:$Q$313,13,0)</f>
        <v>99.831474919382899</v>
      </c>
      <c r="M16" s="411">
        <f>VLOOKUP($A16,'ANNEX 2_MUNICIPIS'!$A$4:$Q$313,14,0)</f>
        <v>130.18866637389993</v>
      </c>
      <c r="N16" s="410">
        <f>VLOOKUP($A16,'ANNEX 2_MUNICIPIS'!$A$4:$Q$313,15,0)</f>
        <v>95.409344144904935</v>
      </c>
      <c r="O16" s="412">
        <f>VLOOKUP($A16,'ANNEX 2_MUNICIPIS'!$A$4:$Q$313,16,0)</f>
        <v>96.068737183205442</v>
      </c>
      <c r="P16" s="413">
        <f>VLOOKUP($A16,'ANNEX 2_MUNICIPIS'!$A$4:$Q$313,17,0)</f>
        <v>93.630080372112275</v>
      </c>
      <c r="Q16" s="414">
        <f>VLOOKUP($A16,'ANNEX 2_MUNICIPIS'!$A$4:$R$313,18,0)</f>
        <v>245</v>
      </c>
      <c r="R16" s="415">
        <f>VLOOKUP($A16,'ANNEX 2_MUNICIPIS'!$A$4:$V$313,19,0)</f>
        <v>88.941779664023144</v>
      </c>
      <c r="S16" s="414">
        <f>VLOOKUP($A16,'ANNEX 2_MUNICIPIS'!$A$4:$V$313,20,0)</f>
        <v>266</v>
      </c>
      <c r="T16" s="415">
        <f>VLOOKUP($A16,'ANNEX 2_MUNICIPIS'!$A$4:$V$313,21,0)</f>
        <v>98.318381080201434</v>
      </c>
      <c r="U16" s="414">
        <f>VLOOKUP($A16,'ANNEX 2_MUNICIPIS'!$A$4:$V$313,22,0)</f>
        <v>163</v>
      </c>
      <c r="V16" s="535"/>
    </row>
    <row r="17" spans="1:22" ht="15" customHeight="1">
      <c r="A17" s="400" t="s">
        <v>376</v>
      </c>
      <c r="B17" s="401" t="s">
        <v>41</v>
      </c>
      <c r="C17" s="402">
        <f>VLOOKUP($A17,'ANNEX 2_MUNICIPIS'!$A$4:$Q$313,4,0)</f>
        <v>215760</v>
      </c>
      <c r="D17" s="403">
        <f>VLOOKUP($A17,'ANNEX 2_MUNICIPIS'!$A$4:$Q$313,5,0)</f>
        <v>11.600000000000001</v>
      </c>
      <c r="E17" s="404">
        <f>VLOOKUP($A17,'ANNEX 2_MUNICIPIS'!$A$4:$Q$313,6,0)</f>
        <v>24687.158399320408</v>
      </c>
      <c r="F17" s="416">
        <f>VLOOKUP($A17,'ANNEX 2_MUNICIPIS'!$A$4:$Q$313,7,0)</f>
        <v>34.193527578531615</v>
      </c>
      <c r="G17" s="406">
        <f>VLOOKUP($A17,'ANNEX 2_MUNICIPIS'!$A$4:$Q$313,8,0)</f>
        <v>3.2744716351501668</v>
      </c>
      <c r="H17" s="407">
        <f>VLOOKUP($A17,'ANNEX 2_MUNICIPIS'!$A$4:$Q$313,9,0)</f>
        <v>12.08</v>
      </c>
      <c r="I17" s="408">
        <f>VLOOKUP($A17,'ANNEX 2_MUNICIPIS'!$A$4:$Q$313,10,0)</f>
        <v>82.802811078958257</v>
      </c>
      <c r="J17" s="409">
        <f>VLOOKUP($A17,'ANNEX 2_MUNICIPIS'!$A$4:$Q$313,11,0)</f>
        <v>89.38439320180369</v>
      </c>
      <c r="K17" s="410">
        <f>VLOOKUP($A17,'ANNEX 2_MUNICIPIS'!$A$4:$Q$313,12,0)</f>
        <v>97.333651928974191</v>
      </c>
      <c r="L17" s="410">
        <f>VLOOKUP($A17,'ANNEX 2_MUNICIPIS'!$A$4:$Q$313,13,0)</f>
        <v>101.74410753229392</v>
      </c>
      <c r="M17" s="411">
        <f>VLOOKUP($A17,'ANNEX 2_MUNICIPIS'!$A$4:$Q$313,14,0)</f>
        <v>88.769741433685752</v>
      </c>
      <c r="N17" s="410">
        <f>VLOOKUP($A17,'ANNEX 2_MUNICIPIS'!$A$4:$Q$313,15,0)</f>
        <v>89.959638229343312</v>
      </c>
      <c r="O17" s="412">
        <f>VLOOKUP($A17,'ANNEX 2_MUNICIPIS'!$A$4:$Q$313,16,0)</f>
        <v>99.91956512734518</v>
      </c>
      <c r="P17" s="413">
        <f>VLOOKUP($A17,'ANNEX 2_MUNICIPIS'!$A$4:$Q$313,17,0)</f>
        <v>92.796259135412896</v>
      </c>
      <c r="Q17" s="414">
        <f>VLOOKUP($A17,'ANNEX 2_MUNICIPIS'!$A$4:$R$313,18,0)</f>
        <v>261</v>
      </c>
      <c r="R17" s="415">
        <f>VLOOKUP($A17,'ANNEX 2_MUNICIPIS'!$A$4:$V$313,19,0)</f>
        <v>91.075382877814278</v>
      </c>
      <c r="S17" s="414">
        <f>VLOOKUP($A17,'ANNEX 2_MUNICIPIS'!$A$4:$V$313,20,0)</f>
        <v>245</v>
      </c>
      <c r="T17" s="415">
        <f>VLOOKUP($A17,'ANNEX 2_MUNICIPIS'!$A$4:$V$313,21,0)</f>
        <v>94.517135393011515</v>
      </c>
      <c r="U17" s="414">
        <f>VLOOKUP($A17,'ANNEX 2_MUNICIPIS'!$A$4:$V$313,22,0)</f>
        <v>222</v>
      </c>
      <c r="V17" s="535"/>
    </row>
    <row r="18" spans="1:22" ht="15" customHeight="1">
      <c r="A18" s="400" t="s">
        <v>407</v>
      </c>
      <c r="B18" s="401" t="s">
        <v>10</v>
      </c>
      <c r="C18" s="402">
        <f>VLOOKUP($A18,'ANNEX 2_MUNICIPIS'!$A$4:$Q$313,4,0)</f>
        <v>95725</v>
      </c>
      <c r="D18" s="403">
        <f>VLOOKUP($A18,'ANNEX 2_MUNICIPIS'!$A$4:$Q$313,5,0)</f>
        <v>5.79</v>
      </c>
      <c r="E18" s="404">
        <f>VLOOKUP($A18,'ANNEX 2_MUNICIPIS'!$A$4:$Q$313,6,0)</f>
        <v>45531.675870875901</v>
      </c>
      <c r="F18" s="416">
        <f>VLOOKUP($A18,'ANNEX 2_MUNICIPIS'!$A$4:$Q$313,7,0)</f>
        <v>32.705497035703949</v>
      </c>
      <c r="G18" s="406">
        <f>VLOOKUP($A18,'ANNEX 2_MUNICIPIS'!$A$4:$Q$313,8,0)</f>
        <v>2.1425959780621571</v>
      </c>
      <c r="H18" s="407">
        <f>VLOOKUP($A18,'ANNEX 2_MUNICIPIS'!$A$4:$Q$313,9,0)</f>
        <v>6.47</v>
      </c>
      <c r="I18" s="408">
        <f>VLOOKUP($A18,'ANNEX 2_MUNICIPIS'!$A$4:$Q$313,10,0)</f>
        <v>80.98113207547172</v>
      </c>
      <c r="J18" s="409">
        <f>VLOOKUP($A18,'ANNEX 2_MUNICIPIS'!$A$4:$Q$313,11,0)</f>
        <v>179.07754078426993</v>
      </c>
      <c r="K18" s="410">
        <f>VLOOKUP($A18,'ANNEX 2_MUNICIPIS'!$A$4:$Q$313,12,0)</f>
        <v>179.51698689958201</v>
      </c>
      <c r="L18" s="410">
        <f>VLOOKUP($A18,'ANNEX 2_MUNICIPIS'!$A$4:$Q$313,13,0)</f>
        <v>106.37324799132799</v>
      </c>
      <c r="M18" s="411">
        <f>VLOOKUP($A18,'ANNEX 2_MUNICIPIS'!$A$4:$Q$313,14,0)</f>
        <v>135.66440120321462</v>
      </c>
      <c r="N18" s="410">
        <f>VLOOKUP($A18,'ANNEX 2_MUNICIPIS'!$A$4:$Q$313,15,0)</f>
        <v>167.96173567395167</v>
      </c>
      <c r="O18" s="412">
        <f>VLOOKUP($A18,'ANNEX 2_MUNICIPIS'!$A$4:$Q$313,16,0)</f>
        <v>97.721313987581098</v>
      </c>
      <c r="P18" s="413">
        <f>VLOOKUP($A18,'ANNEX 2_MUNICIPIS'!$A$4:$Q$313,17,0)</f>
        <v>115.68715294513952</v>
      </c>
      <c r="Q18" s="414">
        <f>VLOOKUP($A18,'ANNEX 2_MUNICIPIS'!$A$4:$R$313,18,0)</f>
        <v>19</v>
      </c>
      <c r="R18" s="415">
        <f>VLOOKUP($A18,'ANNEX 2_MUNICIPIS'!$A$4:$V$313,19,0)</f>
        <v>130.44323077909601</v>
      </c>
      <c r="S18" s="414">
        <f>VLOOKUP($A18,'ANNEX 2_MUNICIPIS'!$A$4:$V$313,20,0)</f>
        <v>9</v>
      </c>
      <c r="T18" s="415">
        <f>VLOOKUP($A18,'ANNEX 2_MUNICIPIS'!$A$4:$V$313,21,0)</f>
        <v>100.93107511118301</v>
      </c>
      <c r="U18" s="414">
        <f>VLOOKUP($A18,'ANNEX 2_MUNICIPIS'!$A$4:$V$313,22,0)</f>
        <v>127</v>
      </c>
      <c r="V18" s="535"/>
    </row>
    <row r="19" spans="1:22" ht="15" customHeight="1">
      <c r="A19" s="400" t="s">
        <v>439</v>
      </c>
      <c r="B19" s="401" t="s">
        <v>440</v>
      </c>
      <c r="C19" s="402">
        <f>VLOOKUP($A19,'ANNEX 2_MUNICIPIS'!$A$4:$Q$313,4,0)</f>
        <v>2524</v>
      </c>
      <c r="D19" s="403">
        <f>VLOOKUP($A19,'ANNEX 2_MUNICIPIS'!$A$4:$Q$313,5,0)</f>
        <v>10.39</v>
      </c>
      <c r="E19" s="404">
        <f>VLOOKUP($A19,'ANNEX 2_MUNICIPIS'!$A$4:$Q$313,6,0)</f>
        <v>21632.905763952425</v>
      </c>
      <c r="F19" s="416">
        <f>VLOOKUP($A19,'ANNEX 2_MUNICIPIS'!$A$4:$Q$313,7,0)</f>
        <v>28.608558214759487</v>
      </c>
      <c r="G19" s="406">
        <f>VLOOKUP($A19,'ANNEX 2_MUNICIPIS'!$A$4:$Q$313,8,0)</f>
        <v>3.724247226624406</v>
      </c>
      <c r="H19" s="407">
        <f>VLOOKUP($A19,'ANNEX 2_MUNICIPIS'!$A$4:$Q$313,9,0)</f>
        <v>3.94</v>
      </c>
      <c r="I19" s="408">
        <f>VLOOKUP($A19,'ANNEX 2_MUNICIPIS'!$A$4:$Q$313,10,0)</f>
        <v>88.888888888888886</v>
      </c>
      <c r="J19" s="409">
        <f>VLOOKUP($A19,'ANNEX 2_MUNICIPIS'!$A$4:$Q$313,11,0)</f>
        <v>99.793932737336178</v>
      </c>
      <c r="K19" s="410">
        <f>VLOOKUP($A19,'ANNEX 2_MUNICIPIS'!$A$4:$Q$313,12,0)</f>
        <v>85.291700477719147</v>
      </c>
      <c r="L19" s="410">
        <f>VLOOKUP($A19,'ANNEX 2_MUNICIPIS'!$A$4:$Q$313,13,0)</f>
        <v>121.60661578057881</v>
      </c>
      <c r="M19" s="411">
        <f>VLOOKUP($A19,'ANNEX 2_MUNICIPIS'!$A$4:$Q$313,14,0)</f>
        <v>78.049061379762492</v>
      </c>
      <c r="N19" s="410">
        <f>VLOOKUP($A19,'ANNEX 2_MUNICIPIS'!$A$4:$Q$313,15,0)</f>
        <v>275.81533751534704</v>
      </c>
      <c r="O19" s="412">
        <f>VLOOKUP($A19,'ANNEX 2_MUNICIPIS'!$A$4:$Q$313,16,0)</f>
        <v>107.26373907718332</v>
      </c>
      <c r="P19" s="413">
        <f>VLOOKUP($A19,'ANNEX 2_MUNICIPIS'!$A$4:$Q$313,17,0)</f>
        <v>96.048409541731544</v>
      </c>
      <c r="Q19" s="414">
        <f>VLOOKUP($A19,'ANNEX 2_MUNICIPIS'!$A$4:$R$313,18,0)</f>
        <v>198</v>
      </c>
      <c r="R19" s="415">
        <f>VLOOKUP($A19,'ANNEX 2_MUNICIPIS'!$A$4:$V$313,19,0)</f>
        <v>92.589672801769595</v>
      </c>
      <c r="S19" s="414">
        <f>VLOOKUP($A19,'ANNEX 2_MUNICIPIS'!$A$4:$V$313,20,0)</f>
        <v>225</v>
      </c>
      <c r="T19" s="415">
        <f>VLOOKUP($A19,'ANNEX 2_MUNICIPIS'!$A$4:$V$313,21,0)</f>
        <v>99.507146281693508</v>
      </c>
      <c r="U19" s="414">
        <f>VLOOKUP($A19,'ANNEX 2_MUNICIPIS'!$A$4:$V$313,22,0)</f>
        <v>150</v>
      </c>
      <c r="V19" s="535"/>
    </row>
    <row r="20" spans="1:22" ht="15" customHeight="1">
      <c r="A20" s="400" t="s">
        <v>468</v>
      </c>
      <c r="B20" s="401" t="s">
        <v>469</v>
      </c>
      <c r="C20" s="402">
        <f>VLOOKUP($A20,'ANNEX 2_MUNICIPIS'!$A$4:$Q$313,4,0)</f>
        <v>20180</v>
      </c>
      <c r="D20" s="403">
        <f>VLOOKUP($A20,'ANNEX 2_MUNICIPIS'!$A$4:$Q$313,5,0)</f>
        <v>6.8199999999999994</v>
      </c>
      <c r="E20" s="404">
        <f>VLOOKUP($A20,'ANNEX 2_MUNICIPIS'!$A$4:$Q$313,6,0)</f>
        <v>36487.953660797037</v>
      </c>
      <c r="F20" s="416">
        <f>VLOOKUP($A20,'ANNEX 2_MUNICIPIS'!$A$4:$Q$313,7,0)</f>
        <v>28.024240706058436</v>
      </c>
      <c r="G20" s="406">
        <f>VLOOKUP($A20,'ANNEX 2_MUNICIPIS'!$A$4:$Q$313,8,0)</f>
        <v>2.5074331020812686</v>
      </c>
      <c r="H20" s="407">
        <f>VLOOKUP($A20,'ANNEX 2_MUNICIPIS'!$A$4:$Q$313,9,0)</f>
        <v>3.61</v>
      </c>
      <c r="I20" s="408">
        <f>VLOOKUP($A20,'ANNEX 2_MUNICIPIS'!$A$4:$Q$313,10,0)</f>
        <v>87.748344370860934</v>
      </c>
      <c r="J20" s="409">
        <f>VLOOKUP($A20,'ANNEX 2_MUNICIPIS'!$A$4:$Q$313,11,0)</f>
        <v>152.03210573913827</v>
      </c>
      <c r="K20" s="410">
        <f>VLOOKUP($A20,'ANNEX 2_MUNICIPIS'!$A$4:$Q$313,12,0)</f>
        <v>143.86045261970389</v>
      </c>
      <c r="L20" s="410">
        <f>VLOOKUP($A20,'ANNEX 2_MUNICIPIS'!$A$4:$Q$313,13,0)</f>
        <v>124.14216618209646</v>
      </c>
      <c r="M20" s="411">
        <f>VLOOKUP($A20,'ANNEX 2_MUNICIPIS'!$A$4:$Q$313,14,0)</f>
        <v>115.92492742595908</v>
      </c>
      <c r="N20" s="410">
        <f>VLOOKUP($A20,'ANNEX 2_MUNICIPIS'!$A$4:$Q$313,15,0)</f>
        <v>301.02837390871667</v>
      </c>
      <c r="O20" s="412">
        <f>VLOOKUP($A20,'ANNEX 2_MUNICIPIS'!$A$4:$Q$313,16,0)</f>
        <v>105.88742454432213</v>
      </c>
      <c r="P20" s="413">
        <f>VLOOKUP($A20,'ANNEX 2_MUNICIPIS'!$A$4:$Q$313,17,0)</f>
        <v>111.97199898173353</v>
      </c>
      <c r="Q20" s="414">
        <f>VLOOKUP($A20,'ANNEX 2_MUNICIPIS'!$A$4:$R$313,18,0)</f>
        <v>28</v>
      </c>
      <c r="R20" s="415">
        <f>VLOOKUP($A20,'ANNEX 2_MUNICIPIS'!$A$4:$V$313,19,0)</f>
        <v>119.34642225855515</v>
      </c>
      <c r="S20" s="414">
        <f>VLOOKUP($A20,'ANNEX 2_MUNICIPIS'!$A$4:$V$313,20,0)</f>
        <v>21</v>
      </c>
      <c r="T20" s="415">
        <f>VLOOKUP($A20,'ANNEX 2_MUNICIPIS'!$A$4:$V$313,21,0)</f>
        <v>104.59757570491193</v>
      </c>
      <c r="U20" s="414">
        <f>VLOOKUP($A20,'ANNEX 2_MUNICIPIS'!$A$4:$V$313,22,0)</f>
        <v>81</v>
      </c>
      <c r="V20" s="535"/>
    </row>
    <row r="21" spans="1:22" ht="15" customHeight="1">
      <c r="A21" s="400" t="s">
        <v>509</v>
      </c>
      <c r="B21" s="401" t="s">
        <v>17</v>
      </c>
      <c r="C21" s="402">
        <f>VLOOKUP($A21,'ANNEX 2_MUNICIPIS'!$A$4:$Q$313,4,0)</f>
        <v>25930</v>
      </c>
      <c r="D21" s="403">
        <f>VLOOKUP($A21,'ANNEX 2_MUNICIPIS'!$A$4:$Q$313,5,0)</f>
        <v>10.8</v>
      </c>
      <c r="E21" s="404">
        <f>VLOOKUP($A21,'ANNEX 2_MUNICIPIS'!$A$4:$Q$313,6,0)</f>
        <v>24268.545061224489</v>
      </c>
      <c r="F21" s="416">
        <f>VLOOKUP($A21,'ANNEX 2_MUNICIPIS'!$A$4:$Q$313,7,0)</f>
        <v>33.293098103245953</v>
      </c>
      <c r="G21" s="406">
        <f>VLOOKUP($A21,'ANNEX 2_MUNICIPIS'!$A$4:$Q$313,8,0)</f>
        <v>2.0632472040107981</v>
      </c>
      <c r="H21" s="407">
        <f>VLOOKUP($A21,'ANNEX 2_MUNICIPIS'!$A$4:$Q$313,9,0)</f>
        <v>9.36</v>
      </c>
      <c r="I21" s="408">
        <f>VLOOKUP($A21,'ANNEX 2_MUNICIPIS'!$A$4:$Q$313,10,0)</f>
        <v>83.430232558139537</v>
      </c>
      <c r="J21" s="409">
        <f>VLOOKUP($A21,'ANNEX 2_MUNICIPIS'!$A$4:$Q$313,11,0)</f>
        <v>96.005459364900261</v>
      </c>
      <c r="K21" s="410">
        <f>VLOOKUP($A21,'ANNEX 2_MUNICIPIS'!$A$4:$Q$313,12,0)</f>
        <v>95.683192030593347</v>
      </c>
      <c r="L21" s="410">
        <f>VLOOKUP($A21,'ANNEX 2_MUNICIPIS'!$A$4:$Q$313,13,0)</f>
        <v>104.49583081964337</v>
      </c>
      <c r="M21" s="411">
        <f>VLOOKUP($A21,'ANNEX 2_MUNICIPIS'!$A$4:$Q$313,14,0)</f>
        <v>140.8818099058465</v>
      </c>
      <c r="N21" s="410">
        <f>VLOOKUP($A21,'ANNEX 2_MUNICIPIS'!$A$4:$Q$313,15,0)</f>
        <v>116.10175532163112</v>
      </c>
      <c r="O21" s="412">
        <f>VLOOKUP($A21,'ANNEX 2_MUNICIPIS'!$A$4:$Q$313,16,0)</f>
        <v>100.67668533298129</v>
      </c>
      <c r="P21" s="413">
        <f>VLOOKUP($A21,'ANNEX 2_MUNICIPIS'!$A$4:$Q$313,17,0)</f>
        <v>97.492525361209118</v>
      </c>
      <c r="Q21" s="414">
        <f>VLOOKUP($A21,'ANNEX 2_MUNICIPIS'!$A$4:$R$313,18,0)</f>
        <v>170</v>
      </c>
      <c r="R21" s="415">
        <f>VLOOKUP($A21,'ANNEX 2_MUNICIPIS'!$A$4:$V$313,19,0)</f>
        <v>91.78445571457182</v>
      </c>
      <c r="S21" s="414">
        <f>VLOOKUP($A21,'ANNEX 2_MUNICIPIS'!$A$4:$V$313,20,0)</f>
        <v>238</v>
      </c>
      <c r="T21" s="415">
        <f>VLOOKUP($A21,'ANNEX 2_MUNICIPIS'!$A$4:$V$313,21,0)</f>
        <v>103.20059500784647</v>
      </c>
      <c r="U21" s="414">
        <f>VLOOKUP($A21,'ANNEX 2_MUNICIPIS'!$A$4:$V$313,22,0)</f>
        <v>96</v>
      </c>
      <c r="V21" s="535"/>
    </row>
    <row r="22" spans="1:22" ht="15" customHeight="1">
      <c r="A22" s="400" t="s">
        <v>520</v>
      </c>
      <c r="B22" s="401" t="s">
        <v>521</v>
      </c>
      <c r="C22" s="402">
        <f>VLOOKUP($A22,'ANNEX 2_MUNICIPIS'!$A$4:$Q$313,4,0)</f>
        <v>9417</v>
      </c>
      <c r="D22" s="403">
        <f>VLOOKUP($A22,'ANNEX 2_MUNICIPIS'!$A$4:$Q$313,5,0)</f>
        <v>8.23</v>
      </c>
      <c r="E22" s="404">
        <f>VLOOKUP($A22,'ANNEX 2_MUNICIPIS'!$A$4:$Q$313,6,0)</f>
        <v>23692.439429423037</v>
      </c>
      <c r="F22" s="416">
        <f>VLOOKUP($A22,'ANNEX 2_MUNICIPIS'!$A$4:$Q$313,7,0)</f>
        <v>31.64250523723214</v>
      </c>
      <c r="G22" s="406">
        <f>VLOOKUP($A22,'ANNEX 2_MUNICIPIS'!$A$4:$Q$313,8,0)</f>
        <v>2.1769140915365828</v>
      </c>
      <c r="H22" s="407">
        <f>VLOOKUP($A22,'ANNEX 2_MUNICIPIS'!$A$4:$Q$313,9,0)</f>
        <v>5.16</v>
      </c>
      <c r="I22" s="408">
        <f>VLOOKUP($A22,'ANNEX 2_MUNICIPIS'!$A$4:$Q$313,10,0)</f>
        <v>88.888888888888886</v>
      </c>
      <c r="J22" s="409">
        <f>VLOOKUP($A22,'ANNEX 2_MUNICIPIS'!$A$4:$Q$313,11,0)</f>
        <v>125.98529296973547</v>
      </c>
      <c r="K22" s="410">
        <f>VLOOKUP($A22,'ANNEX 2_MUNICIPIS'!$A$4:$Q$313,12,0)</f>
        <v>93.411789865424424</v>
      </c>
      <c r="L22" s="410">
        <f>VLOOKUP($A22,'ANNEX 2_MUNICIPIS'!$A$4:$Q$313,13,0)</f>
        <v>109.94672895763723</v>
      </c>
      <c r="M22" s="411">
        <f>VLOOKUP($A22,'ANNEX 2_MUNICIPIS'!$A$4:$Q$313,14,0)</f>
        <v>133.52571032283834</v>
      </c>
      <c r="N22" s="410">
        <f>VLOOKUP($A22,'ANNEX 2_MUNICIPIS'!$A$4:$Q$313,15,0)</f>
        <v>210.60318407179597</v>
      </c>
      <c r="O22" s="412">
        <f>VLOOKUP($A22,'ANNEX 2_MUNICIPIS'!$A$4:$Q$313,16,0)</f>
        <v>107.26373907718332</v>
      </c>
      <c r="P22" s="413">
        <f>VLOOKUP($A22,'ANNEX 2_MUNICIPIS'!$A$4:$Q$313,17,0)</f>
        <v>101.24824141662258</v>
      </c>
      <c r="Q22" s="414">
        <f>VLOOKUP($A22,'ANNEX 2_MUNICIPIS'!$A$4:$R$313,18,0)</f>
        <v>115</v>
      </c>
      <c r="R22" s="415">
        <f>VLOOKUP($A22,'ANNEX 2_MUNICIPIS'!$A$4:$V$313,19,0)</f>
        <v>95.154534358692572</v>
      </c>
      <c r="S22" s="414">
        <f>VLOOKUP($A22,'ANNEX 2_MUNICIPIS'!$A$4:$V$313,20,0)</f>
        <v>197</v>
      </c>
      <c r="T22" s="415">
        <f>VLOOKUP($A22,'ANNEX 2_MUNICIPIS'!$A$4:$V$313,21,0)</f>
        <v>107.34194847455257</v>
      </c>
      <c r="U22" s="414">
        <f>VLOOKUP($A22,'ANNEX 2_MUNICIPIS'!$A$4:$V$313,22,0)</f>
        <v>58</v>
      </c>
      <c r="V22" s="535"/>
    </row>
    <row r="23" spans="1:22" ht="15" customHeight="1">
      <c r="A23" s="400" t="s">
        <v>543</v>
      </c>
      <c r="B23" s="401" t="s">
        <v>43</v>
      </c>
      <c r="C23" s="402">
        <f>VLOOKUP($A23,'ANNEX 2_MUNICIPIS'!$A$4:$Q$313,4,0)</f>
        <v>224114</v>
      </c>
      <c r="D23" s="403">
        <f>VLOOKUP($A23,'ANNEX 2_MUNICIPIS'!$A$4:$Q$313,5,0)</f>
        <v>11.57</v>
      </c>
      <c r="E23" s="404">
        <f>VLOOKUP($A23,'ANNEX 2_MUNICIPIS'!$A$4:$Q$313,6,0)</f>
        <v>24244.325739636392</v>
      </c>
      <c r="F23" s="416">
        <f>VLOOKUP($A23,'ANNEX 2_MUNICIPIS'!$A$4:$Q$313,7,0)</f>
        <v>32.198521436802999</v>
      </c>
      <c r="G23" s="406">
        <f>VLOOKUP($A23,'ANNEX 2_MUNICIPIS'!$A$4:$Q$313,8,0)</f>
        <v>2.8690755597597652</v>
      </c>
      <c r="H23" s="407">
        <f>VLOOKUP($A23,'ANNEX 2_MUNICIPIS'!$A$4:$Q$313,9,0)</f>
        <v>12.29</v>
      </c>
      <c r="I23" s="408">
        <f>VLOOKUP($A23,'ANNEX 2_MUNICIPIS'!$A$4:$Q$313,10,0)</f>
        <v>83.519876495561562</v>
      </c>
      <c r="J23" s="409">
        <f>VLOOKUP($A23,'ANNEX 2_MUNICIPIS'!$A$4:$Q$313,11,0)</f>
        <v>89.616159130589708</v>
      </c>
      <c r="K23" s="410">
        <f>VLOOKUP($A23,'ANNEX 2_MUNICIPIS'!$A$4:$Q$313,12,0)</f>
        <v>95.587702911137754</v>
      </c>
      <c r="L23" s="410">
        <f>VLOOKUP($A23,'ANNEX 2_MUNICIPIS'!$A$4:$Q$313,13,0)</f>
        <v>108.04812741749326</v>
      </c>
      <c r="M23" s="411">
        <f>VLOOKUP($A23,'ANNEX 2_MUNICIPIS'!$A$4:$Q$313,14,0)</f>
        <v>101.31277281820955</v>
      </c>
      <c r="N23" s="410">
        <f>VLOOKUP($A23,'ANNEX 2_MUNICIPIS'!$A$4:$Q$313,15,0)</f>
        <v>88.42249225471663</v>
      </c>
      <c r="O23" s="412">
        <f>VLOOKUP($A23,'ANNEX 2_MUNICIPIS'!$A$4:$Q$313,16,0)</f>
        <v>100.78486020200803</v>
      </c>
      <c r="P23" s="413">
        <f>VLOOKUP($A23,'ANNEX 2_MUNICIPIS'!$A$4:$Q$313,17,0)</f>
        <v>94.500468648834968</v>
      </c>
      <c r="Q23" s="414">
        <f>VLOOKUP($A23,'ANNEX 2_MUNICIPIS'!$A$4:$R$313,18,0)</f>
        <v>232</v>
      </c>
      <c r="R23" s="415">
        <f>VLOOKUP($A23,'ANNEX 2_MUNICIPIS'!$A$4:$V$313,19,0)</f>
        <v>92.013773363057112</v>
      </c>
      <c r="S23" s="414">
        <f>VLOOKUP($A23,'ANNEX 2_MUNICIPIS'!$A$4:$V$313,20,0)</f>
        <v>233</v>
      </c>
      <c r="T23" s="415">
        <f>VLOOKUP($A23,'ANNEX 2_MUNICIPIS'!$A$4:$V$313,21,0)</f>
        <v>96.987163934612838</v>
      </c>
      <c r="U23" s="414">
        <f>VLOOKUP($A23,'ANNEX 2_MUNICIPIS'!$A$4:$V$313,22,0)</f>
        <v>182</v>
      </c>
      <c r="V23" s="535"/>
    </row>
    <row r="24" spans="1:22" ht="15" customHeight="1">
      <c r="A24" s="400" t="s">
        <v>560</v>
      </c>
      <c r="B24" s="401" t="s">
        <v>561</v>
      </c>
      <c r="C24" s="402">
        <f>VLOOKUP($A24,'ANNEX 2_MUNICIPIS'!$A$4:$Q$313,4,0)</f>
        <v>2139</v>
      </c>
      <c r="D24" s="403">
        <f>VLOOKUP($A24,'ANNEX 2_MUNICIPIS'!$A$4:$Q$313,5,0)</f>
        <v>7.7700000000000005</v>
      </c>
      <c r="E24" s="404">
        <f>VLOOKUP($A24,'ANNEX 2_MUNICIPIS'!$A$4:$Q$313,6,0)</f>
        <v>27016.760930232558</v>
      </c>
      <c r="F24" s="416">
        <f>VLOOKUP($A24,'ANNEX 2_MUNICIPIS'!$A$4:$Q$313,7,0)</f>
        <v>38.679692310213767</v>
      </c>
      <c r="G24" s="406">
        <f>VLOOKUP($A24,'ANNEX 2_MUNICIPIS'!$A$4:$Q$313,8,0)</f>
        <v>1.7765310892940627</v>
      </c>
      <c r="H24" s="407">
        <f>VLOOKUP($A24,'ANNEX 2_MUNICIPIS'!$A$4:$Q$313,9,0)</f>
        <v>1.1000000000000001</v>
      </c>
      <c r="I24" s="408">
        <f>VLOOKUP($A24,'ANNEX 2_MUNICIPIS'!$A$4:$Q$313,10,0)</f>
        <v>93.103448275862064</v>
      </c>
      <c r="J24" s="409">
        <f>VLOOKUP($A24,'ANNEX 2_MUNICIPIS'!$A$4:$Q$313,11,0)</f>
        <v>133.4438817427185</v>
      </c>
      <c r="K24" s="410">
        <f>VLOOKUP($A24,'ANNEX 2_MUNICIPIS'!$A$4:$Q$313,12,0)</f>
        <v>106.5185373746358</v>
      </c>
      <c r="L24" s="410">
        <f>VLOOKUP($A24,'ANNEX 2_MUNICIPIS'!$A$4:$Q$313,13,0)</f>
        <v>89.943578634412148</v>
      </c>
      <c r="M24" s="411">
        <f>VLOOKUP($A24,'ANNEX 2_MUNICIPIS'!$A$4:$Q$313,14,0)</f>
        <v>163.61886495311668</v>
      </c>
      <c r="N24" s="410">
        <f>VLOOKUP($A24,'ANNEX 2_MUNICIPIS'!$A$4:$Q$313,15,0)</f>
        <v>987.92039073678836</v>
      </c>
      <c r="O24" s="412">
        <f>VLOOKUP($A24,'ANNEX 2_MUNICIPIS'!$A$4:$Q$313,16,0)</f>
        <v>112.34951980929114</v>
      </c>
      <c r="P24" s="413">
        <f>VLOOKUP($A24,'ANNEX 2_MUNICIPIS'!$A$4:$Q$313,17,0)</f>
        <v>109.14744315193741</v>
      </c>
      <c r="Q24" s="414">
        <f>VLOOKUP($A24,'ANNEX 2_MUNICIPIS'!$A$4:$R$313,18,0)</f>
        <v>38</v>
      </c>
      <c r="R24" s="415">
        <f>VLOOKUP($A24,'ANNEX 2_MUNICIPIS'!$A$4:$V$313,19,0)</f>
        <v>95.690879578429062</v>
      </c>
      <c r="S24" s="414">
        <f>VLOOKUP($A24,'ANNEX 2_MUNICIPIS'!$A$4:$V$313,20,0)</f>
        <v>190</v>
      </c>
      <c r="T24" s="415">
        <f>VLOOKUP($A24,'ANNEX 2_MUNICIPIS'!$A$4:$V$313,21,0)</f>
        <v>122.60400672544579</v>
      </c>
      <c r="U24" s="414">
        <f>VLOOKUP($A24,'ANNEX 2_MUNICIPIS'!$A$4:$V$313,22,0)</f>
        <v>8</v>
      </c>
      <c r="V24" s="535"/>
    </row>
    <row r="25" spans="1:22" ht="15" customHeight="1">
      <c r="A25" s="400" t="s">
        <v>562</v>
      </c>
      <c r="B25" s="401" t="s">
        <v>563</v>
      </c>
      <c r="C25" s="402">
        <f>VLOOKUP($A25,'ANNEX 2_MUNICIPIS'!$A$4:$Q$313,4,0)</f>
        <v>7325</v>
      </c>
      <c r="D25" s="403">
        <f>VLOOKUP($A25,'ANNEX 2_MUNICIPIS'!$A$4:$Q$313,5,0)</f>
        <v>10.79</v>
      </c>
      <c r="E25" s="404">
        <f>VLOOKUP($A25,'ANNEX 2_MUNICIPIS'!$A$4:$Q$313,6,0)</f>
        <v>25563.189440092836</v>
      </c>
      <c r="F25" s="416">
        <f>VLOOKUP($A25,'ANNEX 2_MUNICIPIS'!$A$4:$Q$313,7,0)</f>
        <v>43.380326332079655</v>
      </c>
      <c r="G25" s="406">
        <f>VLOOKUP($A25,'ANNEX 2_MUNICIPIS'!$A$4:$Q$313,8,0)</f>
        <v>2.006825938566553</v>
      </c>
      <c r="H25" s="407">
        <f>VLOOKUP($A25,'ANNEX 2_MUNICIPIS'!$A$4:$Q$313,9,0)</f>
        <v>2.7</v>
      </c>
      <c r="I25" s="408">
        <f>VLOOKUP($A25,'ANNEX 2_MUNICIPIS'!$A$4:$Q$313,10,0)</f>
        <v>75.700934579439249</v>
      </c>
      <c r="J25" s="409">
        <f>VLOOKUP($A25,'ANNEX 2_MUNICIPIS'!$A$4:$Q$313,11,0)</f>
        <v>96.094435694246798</v>
      </c>
      <c r="K25" s="410">
        <f>VLOOKUP($A25,'ANNEX 2_MUNICIPIS'!$A$4:$Q$313,12,0)</f>
        <v>100.78756505345382</v>
      </c>
      <c r="L25" s="410">
        <f>VLOOKUP($A25,'ANNEX 2_MUNICIPIS'!$A$4:$Q$313,13,0)</f>
        <v>80.197412998386625</v>
      </c>
      <c r="M25" s="411">
        <f>VLOOKUP($A25,'ANNEX 2_MUNICIPIS'!$A$4:$Q$313,14,0)</f>
        <v>144.84265665404087</v>
      </c>
      <c r="N25" s="410">
        <f>VLOOKUP($A25,'ANNEX 2_MUNICIPIS'!$A$4:$Q$313,15,0)</f>
        <v>402.48608511498787</v>
      </c>
      <c r="O25" s="412">
        <f>VLOOKUP($A25,'ANNEX 2_MUNICIPIS'!$A$4:$Q$313,16,0)</f>
        <v>91.349609564563821</v>
      </c>
      <c r="P25" s="413">
        <f>VLOOKUP($A25,'ANNEX 2_MUNICIPIS'!$A$4:$Q$313,17,0)</f>
        <v>93.987538552844939</v>
      </c>
      <c r="Q25" s="414">
        <f>VLOOKUP($A25,'ANNEX 2_MUNICIPIS'!$A$4:$R$313,18,0)</f>
        <v>239</v>
      </c>
      <c r="R25" s="415">
        <f>VLOOKUP($A25,'ANNEX 2_MUNICIPIS'!$A$4:$V$313,19,0)</f>
        <v>87.673697350650741</v>
      </c>
      <c r="S25" s="414">
        <f>VLOOKUP($A25,'ANNEX 2_MUNICIPIS'!$A$4:$V$313,20,0)</f>
        <v>278</v>
      </c>
      <c r="T25" s="415">
        <f>VLOOKUP($A25,'ANNEX 2_MUNICIPIS'!$A$4:$V$313,21,0)</f>
        <v>100.30137975503912</v>
      </c>
      <c r="U25" s="414">
        <f>VLOOKUP($A25,'ANNEX 2_MUNICIPIS'!$A$4:$V$313,22,0)</f>
        <v>139</v>
      </c>
      <c r="V25" s="535"/>
    </row>
    <row r="26" spans="1:22" ht="15" customHeight="1" thickBot="1">
      <c r="A26" s="417" t="s">
        <v>579</v>
      </c>
      <c r="B26" s="418" t="s">
        <v>580</v>
      </c>
      <c r="C26" s="402">
        <f>VLOOKUP($A26,'ANNEX 2_MUNICIPIS'!$A$4:$Q$313,4,0)</f>
        <v>7644</v>
      </c>
      <c r="D26" s="403">
        <f>VLOOKUP($A26,'ANNEX 2_MUNICIPIS'!$A$4:$Q$313,5,0)</f>
        <v>8.89</v>
      </c>
      <c r="E26" s="404">
        <f>VLOOKUP($A26,'ANNEX 2_MUNICIPIS'!$A$4:$Q$313,6,0)</f>
        <v>29233.1868244982</v>
      </c>
      <c r="F26" s="416">
        <f>VLOOKUP($A26,'ANNEX 2_MUNICIPIS'!$A$4:$Q$313,7,0)</f>
        <v>32.867478616869398</v>
      </c>
      <c r="G26" s="406">
        <f>VLOOKUP($A26,'ANNEX 2_MUNICIPIS'!$A$4:$Q$313,8,0)</f>
        <v>2.001569858712716</v>
      </c>
      <c r="H26" s="407">
        <f>VLOOKUP($A26,'ANNEX 2_MUNICIPIS'!$A$4:$Q$313,9,0)</f>
        <v>1.38</v>
      </c>
      <c r="I26" s="408">
        <f>VLOOKUP($A26,'ANNEX 2_MUNICIPIS'!$A$4:$Q$313,10,0)</f>
        <v>86</v>
      </c>
      <c r="J26" s="409">
        <f>VLOOKUP($A26,'ANNEX 2_MUNICIPIS'!$A$4:$Q$313,11,0)</f>
        <v>116.63205412158862</v>
      </c>
      <c r="K26" s="410">
        <f>VLOOKUP($A26,'ANNEX 2_MUNICIPIS'!$A$4:$Q$313,12,0)</f>
        <v>115.25720316311131</v>
      </c>
      <c r="L26" s="410">
        <f>VLOOKUP($A26,'ANNEX 2_MUNICIPIS'!$A$4:$Q$313,13,0)</f>
        <v>105.8490061684552</v>
      </c>
      <c r="M26" s="411">
        <f>VLOOKUP($A26,'ANNEX 2_MUNICIPIS'!$A$4:$Q$313,14,0)</f>
        <v>145.22301038803701</v>
      </c>
      <c r="N26" s="410">
        <f>VLOOKUP($A26,'ANNEX 2_MUNICIPIS'!$A$4:$Q$313,15,0)</f>
        <v>787.47277522497632</v>
      </c>
      <c r="O26" s="412">
        <f>VLOOKUP($A26,'ANNEX 2_MUNICIPIS'!$A$4:$Q$313,16,0)</f>
        <v>103.77766755717487</v>
      </c>
      <c r="P26" s="413">
        <f>VLOOKUP($A26,'ANNEX 2_MUNICIPIS'!$A$4:$Q$313,17,0)</f>
        <v>106.69025885470506</v>
      </c>
      <c r="Q26" s="442">
        <f>VLOOKUP($A26,'ANNEX 2_MUNICIPIS'!$A$4:$R$313,18,0)</f>
        <v>53</v>
      </c>
      <c r="R26" s="415">
        <f>VLOOKUP($A26,'ANNEX 2_MUNICIPIS'!$A$4:$V$313,19,0)</f>
        <v>101.15235680775938</v>
      </c>
      <c r="S26" s="442">
        <f>VLOOKUP($A26,'ANNEX 2_MUNICIPIS'!$A$4:$V$313,20,0)</f>
        <v>129</v>
      </c>
      <c r="T26" s="415">
        <f>VLOOKUP($A26,'ANNEX 2_MUNICIPIS'!$A$4:$V$313,21,0)</f>
        <v>112.22816090165075</v>
      </c>
      <c r="U26" s="442">
        <f>VLOOKUP($A26,'ANNEX 2_MUNICIPIS'!$A$4:$V$313,22,0)</f>
        <v>31</v>
      </c>
      <c r="V26" s="535"/>
    </row>
    <row r="27" spans="1:22" ht="15.75" customHeight="1" thickBot="1">
      <c r="A27" s="538" t="s">
        <v>1035</v>
      </c>
      <c r="B27" s="539"/>
      <c r="C27" s="540"/>
      <c r="D27" s="504">
        <v>10.39799048976438</v>
      </c>
      <c r="E27" s="505">
        <v>27134.831011162183</v>
      </c>
      <c r="F27" s="506">
        <v>33.311476381398052</v>
      </c>
      <c r="G27" s="507">
        <v>2.6792973819218373</v>
      </c>
      <c r="H27" s="508">
        <v>9.7708541037602004</v>
      </c>
      <c r="I27" s="509">
        <v>83.69871984650959</v>
      </c>
      <c r="J27" s="510">
        <v>99.717244611984469</v>
      </c>
      <c r="K27" s="511">
        <v>106.98405033382457</v>
      </c>
      <c r="L27" s="511">
        <v>104.43817941378703</v>
      </c>
      <c r="M27" s="512">
        <v>108.48889053730964</v>
      </c>
      <c r="N27" s="511">
        <v>111.21979903397171</v>
      </c>
      <c r="O27" s="513">
        <v>101.00067352549054</v>
      </c>
      <c r="P27" s="514">
        <v>105.81980569145882</v>
      </c>
      <c r="Q27" s="453"/>
      <c r="R27" s="514">
        <v>104.35352516842703</v>
      </c>
      <c r="S27" s="453"/>
      <c r="T27" s="514">
        <v>107.28608621449064</v>
      </c>
      <c r="U27" s="453"/>
      <c r="V27" s="535"/>
    </row>
    <row r="28" spans="1:22" ht="15.75" customHeight="1" thickBot="1">
      <c r="A28" s="538" t="s">
        <v>1044</v>
      </c>
      <c r="B28" s="539"/>
      <c r="C28" s="540"/>
      <c r="D28" s="473">
        <f>'ANNEX 2_MUNICIPIS'!$E$314</f>
        <v>10.368589611409229</v>
      </c>
      <c r="E28" s="474">
        <f>'ANNEX 2_MUNICIPIS'!$F$314</f>
        <v>25363.435882725324</v>
      </c>
      <c r="F28" s="475">
        <f>'ANNEX 2_MUNICIPIS'!$G$314</f>
        <v>34.789899468585787</v>
      </c>
      <c r="G28" s="476">
        <f>'ANNEX 2_MUNICIPIS'!$H$314</f>
        <v>2.9067400038421849</v>
      </c>
      <c r="H28" s="477">
        <f>'ANNEX 2_MUNICIPIS'!$I$314</f>
        <v>10.867124298104672</v>
      </c>
      <c r="I28" s="478">
        <f>'ANNEX 2_MUNICIPIS'!$J$314</f>
        <v>82.86946702923295</v>
      </c>
      <c r="J28" s="515">
        <v>100</v>
      </c>
      <c r="K28" s="516">
        <v>100</v>
      </c>
      <c r="L28" s="516">
        <v>100</v>
      </c>
      <c r="M28" s="517">
        <v>100</v>
      </c>
      <c r="N28" s="516">
        <v>100</v>
      </c>
      <c r="O28" s="518">
        <v>100</v>
      </c>
      <c r="P28" s="519">
        <v>100</v>
      </c>
      <c r="Q28" s="453"/>
      <c r="R28" s="519">
        <v>100</v>
      </c>
      <c r="S28" s="453"/>
      <c r="T28" s="519">
        <v>100</v>
      </c>
      <c r="U28" s="453"/>
      <c r="V28" s="535"/>
    </row>
    <row r="29" spans="1:22" ht="9" customHeight="1">
      <c r="A29" s="525"/>
      <c r="B29" s="479"/>
      <c r="C29" s="526"/>
      <c r="D29" s="480"/>
      <c r="E29" s="481"/>
      <c r="F29" s="482"/>
      <c r="G29" s="483"/>
      <c r="H29" s="480"/>
      <c r="I29" s="484"/>
      <c r="J29" s="450"/>
      <c r="K29" s="450"/>
      <c r="L29" s="450"/>
      <c r="M29" s="451"/>
      <c r="N29" s="450"/>
      <c r="O29" s="451"/>
      <c r="P29" s="452"/>
      <c r="Q29" s="453"/>
      <c r="R29" s="452"/>
      <c r="S29" s="453"/>
      <c r="T29" s="452"/>
      <c r="U29" s="453"/>
      <c r="V29" s="535"/>
    </row>
    <row r="30" spans="1:22" ht="28.5" customHeight="1">
      <c r="A30" s="545" t="s">
        <v>1043</v>
      </c>
      <c r="B30" s="545"/>
      <c r="C30" s="545"/>
      <c r="D30" s="545"/>
      <c r="E30" s="545"/>
      <c r="F30" s="545"/>
      <c r="G30" s="545"/>
      <c r="H30" s="545"/>
      <c r="I30" s="545"/>
      <c r="J30" s="545"/>
      <c r="K30" s="545"/>
      <c r="L30" s="545"/>
      <c r="M30" s="545"/>
      <c r="N30" s="545"/>
      <c r="O30" s="545"/>
      <c r="P30" s="545"/>
      <c r="Q30" s="545"/>
      <c r="R30" s="452"/>
      <c r="S30" s="453"/>
      <c r="T30" s="452"/>
      <c r="U30" s="453"/>
      <c r="V30" s="535"/>
    </row>
    <row r="31" spans="1:22" ht="15.75" customHeight="1">
      <c r="B31" s="479"/>
      <c r="C31" s="526"/>
      <c r="D31" s="480"/>
      <c r="E31" s="481"/>
      <c r="F31" s="482"/>
      <c r="G31" s="483"/>
      <c r="H31" s="480"/>
      <c r="I31" s="484"/>
      <c r="J31" s="450"/>
      <c r="K31" s="450"/>
      <c r="L31" s="450"/>
      <c r="M31" s="451"/>
      <c r="N31" s="450"/>
      <c r="O31" s="451"/>
      <c r="P31" s="452"/>
      <c r="Q31" s="453"/>
      <c r="R31" s="452"/>
      <c r="S31" s="453"/>
      <c r="T31" s="452"/>
      <c r="U31" s="453"/>
      <c r="V31" s="535"/>
    </row>
    <row r="32" spans="1:22" ht="15.75" customHeight="1">
      <c r="A32" s="525"/>
      <c r="B32" s="479"/>
      <c r="C32" s="526"/>
      <c r="D32" s="480"/>
      <c r="E32" s="481"/>
      <c r="F32" s="482"/>
      <c r="G32" s="483"/>
      <c r="H32" s="480"/>
      <c r="I32" s="484"/>
      <c r="J32" s="450"/>
      <c r="K32" s="450"/>
      <c r="L32" s="450"/>
      <c r="M32" s="451"/>
      <c r="N32" s="450"/>
      <c r="O32" s="451"/>
      <c r="P32" s="452"/>
      <c r="Q32" s="453"/>
      <c r="R32" s="452"/>
      <c r="S32" s="453"/>
      <c r="T32" s="452"/>
      <c r="U32" s="453"/>
      <c r="V32" s="535"/>
    </row>
    <row r="33" spans="1:22" ht="15.75" customHeight="1">
      <c r="A33" s="525"/>
      <c r="B33" s="479"/>
      <c r="C33" s="526"/>
      <c r="D33" s="480"/>
      <c r="E33" s="481"/>
      <c r="F33" s="482"/>
      <c r="G33" s="483"/>
      <c r="H33" s="480"/>
      <c r="I33" s="484"/>
      <c r="J33" s="450"/>
      <c r="K33" s="450"/>
      <c r="L33" s="450"/>
      <c r="M33" s="451"/>
      <c r="N33" s="450"/>
      <c r="O33" s="451"/>
      <c r="P33" s="452"/>
      <c r="Q33" s="453"/>
      <c r="R33" s="452"/>
      <c r="S33" s="453"/>
      <c r="T33" s="452"/>
      <c r="U33" s="453"/>
      <c r="V33" s="535"/>
    </row>
    <row r="34" spans="1:22" ht="15" customHeight="1">
      <c r="A34" s="527"/>
      <c r="D34" s="485"/>
      <c r="E34" s="485"/>
      <c r="F34" s="485"/>
      <c r="G34" s="485"/>
      <c r="H34" s="485"/>
      <c r="I34" s="485"/>
      <c r="U34" s="453"/>
      <c r="V34" s="453"/>
    </row>
    <row r="35" spans="1:22" ht="15" customHeight="1">
      <c r="A35" s="527"/>
      <c r="U35" s="453"/>
      <c r="V35" s="453"/>
    </row>
    <row r="36" spans="1:22" ht="15" customHeight="1">
      <c r="A36" s="527"/>
      <c r="R36" s="452"/>
      <c r="S36" s="453"/>
      <c r="T36" s="452"/>
      <c r="U36" s="453"/>
      <c r="V36" s="453"/>
    </row>
    <row r="37" spans="1:22">
      <c r="D37" s="369"/>
      <c r="E37" s="369"/>
      <c r="F37" s="369"/>
      <c r="G37" s="369"/>
      <c r="H37" s="369"/>
      <c r="I37" s="369"/>
      <c r="M37" s="369"/>
      <c r="O37" s="369"/>
      <c r="P37" s="369"/>
      <c r="U37" s="453"/>
    </row>
    <row r="38" spans="1:22">
      <c r="C38" s="528"/>
      <c r="F38" s="369"/>
    </row>
    <row r="41" spans="1:22">
      <c r="R41" s="369"/>
      <c r="T41" s="369"/>
    </row>
  </sheetData>
  <mergeCells count="5">
    <mergeCell ref="D2:I2"/>
    <mergeCell ref="A27:C27"/>
    <mergeCell ref="A28:C28"/>
    <mergeCell ref="A30:Q30"/>
    <mergeCell ref="J2:U2"/>
  </mergeCells>
  <conditionalFormatting sqref="J4:P26">
    <cfRule type="cellIs" dxfId="167" priority="40" operator="greaterThanOrEqual">
      <formula>110</formula>
    </cfRule>
    <cfRule type="cellIs" dxfId="166" priority="41" operator="between">
      <formula>100.0001</formula>
      <formula>110</formula>
    </cfRule>
    <cfRule type="cellIs" dxfId="165" priority="42" operator="between">
      <formula>90.0001</formula>
      <formula>100</formula>
    </cfRule>
    <cfRule type="cellIs" dxfId="164" priority="43" operator="lessThanOrEqual">
      <formula>90</formula>
    </cfRule>
  </conditionalFormatting>
  <conditionalFormatting sqref="R4:R26">
    <cfRule type="cellIs" dxfId="163" priority="5" operator="greaterThanOrEqual">
      <formula>110</formula>
    </cfRule>
    <cfRule type="cellIs" dxfId="162" priority="6" operator="between">
      <formula>100.0001</formula>
      <formula>110</formula>
    </cfRule>
    <cfRule type="cellIs" dxfId="161" priority="7" operator="between">
      <formula>90.0001</formula>
      <formula>100</formula>
    </cfRule>
    <cfRule type="cellIs" dxfId="160" priority="8" operator="lessThanOrEqual">
      <formula>90</formula>
    </cfRule>
  </conditionalFormatting>
  <conditionalFormatting sqref="T4:T26">
    <cfRule type="cellIs" dxfId="159" priority="1" operator="greaterThanOrEqual">
      <formula>110</formula>
    </cfRule>
    <cfRule type="cellIs" dxfId="158" priority="2" operator="between">
      <formula>100.0001</formula>
      <formula>110</formula>
    </cfRule>
    <cfRule type="cellIs" dxfId="157" priority="3" operator="between">
      <formula>90.0001</formula>
      <formula>100</formula>
    </cfRule>
    <cfRule type="cellIs" dxfId="156" priority="4" operator="lessThanOrEqual">
      <formula>90</formula>
    </cfRule>
  </conditionalFormatting>
  <conditionalFormatting sqref="V4:V26">
    <cfRule type="containsText" dxfId="155" priority="9" operator="containsText" text="ê">
      <formula>NOT(ISERROR(SEARCH("ê",V4)))</formula>
    </cfRule>
    <cfRule type="containsText" dxfId="154" priority="10" operator="containsText" text="é">
      <formula>NOT(ISERROR(SEARCH("é",V4)))</formula>
    </cfRule>
    <cfRule type="containsText" dxfId="153" priority="11" operator="containsText" text="è">
      <formula>NOT(ISERROR(SEARCH("è",V4)))</formula>
    </cfRule>
  </conditionalFormatting>
  <pageMargins left="0.23622047244094491" right="0.23622047244094491" top="0.55118110236220474" bottom="0.55118110236220474" header="0.31496062992125984" footer="0.31496062992125984"/>
  <pageSetup paperSize="8" scale="73" fitToHeight="5" orientation="landscape" r:id="rId1"/>
  <headerFooter>
    <oddHeader>&amp;L&amp;"Arial Rounded MT Bold,Negreta"&amp;16&amp;K08-019Annex 4: Valor dels municipis a l'Índex de Vulnerabilitat Social (per comarques). 2022</oddHeader>
    <oddFooter>&amp;L&amp;"Segoe UI,Normal"Els municipis apareixen per ordre alfabètic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U54"/>
  <sheetViews>
    <sheetView zoomScale="85" zoomScaleNormal="85" workbookViewId="0">
      <pane xSplit="3" ySplit="3" topLeftCell="D37" activePane="bottomRight" state="frozen"/>
      <selection activeCell="D14" sqref="D14"/>
      <selection pane="topRight" activeCell="D14" sqref="D14"/>
      <selection pane="bottomLeft" activeCell="D14" sqref="D14"/>
      <selection pane="bottomRight" activeCell="A43" sqref="A43:XFD43"/>
    </sheetView>
  </sheetViews>
  <sheetFormatPr defaultColWidth="9.1796875" defaultRowHeight="14.5"/>
  <cols>
    <col min="1" max="1" width="11.7265625" style="300" customWidth="1"/>
    <col min="2" max="2" width="33.453125" customWidth="1"/>
    <col min="3" max="3" width="11" customWidth="1"/>
    <col min="4" max="6" width="13" style="10" customWidth="1"/>
    <col min="7" max="7" width="13" style="48" customWidth="1"/>
    <col min="8" max="8" width="13" style="10" customWidth="1"/>
    <col min="9" max="9" width="13.81640625" style="10" customWidth="1"/>
    <col min="10" max="12" width="13.1796875" customWidth="1"/>
    <col min="13" max="13" width="13.1796875" style="53" customWidth="1"/>
    <col min="14" max="14" width="13.1796875" customWidth="1"/>
    <col min="15" max="15" width="13.7265625" style="53" customWidth="1"/>
    <col min="16" max="16" width="15.6328125" style="53" customWidth="1"/>
    <col min="17" max="17" width="7.7265625" customWidth="1"/>
    <col min="18" max="18" width="14" style="53" customWidth="1"/>
    <col min="19" max="19" width="7.7265625" customWidth="1"/>
    <col min="20" max="20" width="14" style="53" customWidth="1"/>
    <col min="21" max="21" width="7.7265625" customWidth="1"/>
  </cols>
  <sheetData>
    <row r="1" spans="1:21" ht="21.5" thickBot="1">
      <c r="A1" s="522" t="s">
        <v>636</v>
      </c>
      <c r="B1" s="369"/>
      <c r="C1" s="369"/>
      <c r="D1" s="460"/>
      <c r="E1" s="460"/>
      <c r="F1" s="460"/>
      <c r="G1" s="461"/>
      <c r="H1" s="460"/>
      <c r="I1" s="460"/>
      <c r="J1" s="369"/>
      <c r="K1" s="369"/>
      <c r="L1" s="369"/>
      <c r="M1" s="462"/>
      <c r="N1" s="369"/>
      <c r="O1" s="462"/>
      <c r="P1" s="462"/>
      <c r="Q1" s="369"/>
      <c r="R1" s="462"/>
      <c r="S1" s="369"/>
      <c r="T1" s="462"/>
      <c r="U1" s="369"/>
    </row>
    <row r="2" spans="1:21" ht="15.75" customHeight="1" thickBot="1">
      <c r="A2" s="368"/>
      <c r="B2" s="369"/>
      <c r="C2" s="369"/>
      <c r="D2" s="536" t="s">
        <v>1017</v>
      </c>
      <c r="E2" s="537"/>
      <c r="F2" s="537"/>
      <c r="G2" s="537"/>
      <c r="H2" s="537"/>
      <c r="I2" s="537"/>
      <c r="J2" s="542" t="s">
        <v>1046</v>
      </c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4"/>
    </row>
    <row r="3" spans="1:21" ht="80" customHeight="1" thickBot="1">
      <c r="A3" s="370" t="s">
        <v>57</v>
      </c>
      <c r="B3" s="371" t="s">
        <v>1021</v>
      </c>
      <c r="C3" s="372" t="s">
        <v>644</v>
      </c>
      <c r="D3" s="373" t="s">
        <v>2</v>
      </c>
      <c r="E3" s="374" t="s">
        <v>3</v>
      </c>
      <c r="F3" s="374" t="s">
        <v>4</v>
      </c>
      <c r="G3" s="375" t="s">
        <v>1037</v>
      </c>
      <c r="H3" s="374" t="s">
        <v>1039</v>
      </c>
      <c r="I3" s="374" t="s">
        <v>645</v>
      </c>
      <c r="J3" s="376" t="s">
        <v>1045</v>
      </c>
      <c r="K3" s="377" t="s">
        <v>1049</v>
      </c>
      <c r="L3" s="377" t="s">
        <v>1023</v>
      </c>
      <c r="M3" s="378" t="s">
        <v>1038</v>
      </c>
      <c r="N3" s="377" t="s">
        <v>1040</v>
      </c>
      <c r="O3" s="379" t="s">
        <v>1020</v>
      </c>
      <c r="P3" s="381" t="s">
        <v>1032</v>
      </c>
      <c r="Q3" s="381" t="s">
        <v>1016</v>
      </c>
      <c r="R3" s="382" t="s">
        <v>1041</v>
      </c>
      <c r="S3" s="383" t="s">
        <v>1016</v>
      </c>
      <c r="T3" s="384" t="s">
        <v>1042</v>
      </c>
      <c r="U3" s="385" t="s">
        <v>1016</v>
      </c>
    </row>
    <row r="4" spans="1:21" ht="15" customHeight="1">
      <c r="A4" s="400" t="s">
        <v>83</v>
      </c>
      <c r="B4" s="401" t="s">
        <v>84</v>
      </c>
      <c r="C4" s="402">
        <f>VLOOKUP($A4,'ANNEX 2_MUNICIPIS'!$A$4:$Q$313,4,0)</f>
        <v>2552</v>
      </c>
      <c r="D4" s="403">
        <f>VLOOKUP($A4,'ANNEX 2_MUNICIPIS'!$A$4:$Q$313,5,0)</f>
        <v>9.59</v>
      </c>
      <c r="E4" s="404">
        <f>VLOOKUP($A4,'ANNEX 2_MUNICIPIS'!$A$4:$Q$313,6,0)</f>
        <v>23909.688018085908</v>
      </c>
      <c r="F4" s="416">
        <f>VLOOKUP($A4,'ANNEX 2_MUNICIPIS'!$A$4:$Q$313,7,0)</f>
        <v>30.692682254479948</v>
      </c>
      <c r="G4" s="406">
        <f>VLOOKUP($A4,'ANNEX 2_MUNICIPIS'!$A$4:$Q$313,8,0)</f>
        <v>3.9184952978056429</v>
      </c>
      <c r="H4" s="407">
        <f>VLOOKUP($A4,'ANNEX 2_MUNICIPIS'!$A$4:$Q$313,9,0)</f>
        <v>3.44</v>
      </c>
      <c r="I4" s="408">
        <f>VLOOKUP($A4,'ANNEX 2_MUNICIPIS'!$A$4:$Q$313,10,0)</f>
        <v>88.461538461538453</v>
      </c>
      <c r="J4" s="409">
        <f>VLOOKUP($A4,'ANNEX 2_MUNICIPIS'!$A$4:$Q$313,11,0)</f>
        <v>108.11876549957486</v>
      </c>
      <c r="K4" s="410">
        <f>VLOOKUP($A4,'ANNEX 2_MUNICIPIS'!$A$4:$Q$313,12,0)</f>
        <v>94.268332289989388</v>
      </c>
      <c r="L4" s="410">
        <f>VLOOKUP($A4,'ANNEX 2_MUNICIPIS'!$A$4:$Q$313,13,0)</f>
        <v>113.34916635872645</v>
      </c>
      <c r="M4" s="411">
        <f>VLOOKUP($A4,'ANNEX 2_MUNICIPIS'!$A$4:$Q$313,14,0)</f>
        <v>74.180004898052559</v>
      </c>
      <c r="N4" s="410">
        <f>VLOOKUP($A4,'ANNEX 2_MUNICIPIS'!$A$4:$Q$313,15,0)</f>
        <v>315.90477610769398</v>
      </c>
      <c r="O4" s="412">
        <f>VLOOKUP($A4,'ANNEX 2_MUNICIPIS'!$A$4:$Q$313,16,0)</f>
        <v>106.74804802392762</v>
      </c>
      <c r="P4" s="413">
        <f>VLOOKUP($A4,'ANNEX 2_MUNICIPIS'!$A$4:$Q$313,17,0)</f>
        <v>96.775550471149018</v>
      </c>
      <c r="Q4" s="414">
        <f>VLOOKUP($A4,'ANNEX 2_MUNICIPIS'!$A$4:$R$313,18,0)</f>
        <v>185</v>
      </c>
      <c r="R4" s="415">
        <f>VLOOKUP($A4,'ANNEX 2_MUNICIPIS'!$A$4:$V$313,19,0)</f>
        <v>94.598862089617612</v>
      </c>
      <c r="S4" s="398">
        <f>VLOOKUP($A4,'ANNEX 2_MUNICIPIS'!$A$4:$V$313,20,0)</f>
        <v>207</v>
      </c>
      <c r="T4" s="415">
        <f>VLOOKUP($A4,'ANNEX 2_MUNICIPIS'!$A$4:$V$313,21,0)</f>
        <v>98.952238852680452</v>
      </c>
      <c r="U4" s="398">
        <f>VLOOKUP($A4,'ANNEX 2_MUNICIPIS'!$A$4:$V$313,22,0)</f>
        <v>158</v>
      </c>
    </row>
    <row r="5" spans="1:21" ht="15" customHeight="1">
      <c r="A5" s="400" t="s">
        <v>66</v>
      </c>
      <c r="B5" s="401" t="s">
        <v>604</v>
      </c>
      <c r="C5" s="402">
        <f>VLOOKUP($A5,'ANNEX 2_MUNICIPIS'!$A$4:$Q$313,4,0)</f>
        <v>9020</v>
      </c>
      <c r="D5" s="403">
        <f>VLOOKUP($A5,'ANNEX 2_MUNICIPIS'!$A$4:$Q$313,5,0)</f>
        <v>7.51</v>
      </c>
      <c r="E5" s="404">
        <f>VLOOKUP($A5,'ANNEX 2_MUNICIPIS'!$A$4:$Q$313,6,0)</f>
        <v>34606.243405532921</v>
      </c>
      <c r="F5" s="416">
        <f>VLOOKUP($A5,'ANNEX 2_MUNICIPIS'!$A$4:$Q$313,7,0)</f>
        <v>35.188912250016209</v>
      </c>
      <c r="G5" s="406">
        <f>VLOOKUP($A5,'ANNEX 2_MUNICIPIS'!$A$4:$Q$313,8,0)</f>
        <v>2.3392461197339247</v>
      </c>
      <c r="H5" s="407">
        <f>VLOOKUP($A5,'ANNEX 2_MUNICIPIS'!$A$4:$Q$313,9,0)</f>
        <v>2.92</v>
      </c>
      <c r="I5" s="408">
        <f>VLOOKUP($A5,'ANNEX 2_MUNICIPIS'!$A$4:$Q$313,10,0)</f>
        <v>92.913385826771645</v>
      </c>
      <c r="J5" s="409">
        <f>VLOOKUP($A5,'ANNEX 2_MUNICIPIS'!$A$4:$Q$313,11,0)</f>
        <v>138.06377645018947</v>
      </c>
      <c r="K5" s="410">
        <f>VLOOKUP($A5,'ANNEX 2_MUNICIPIS'!$A$4:$Q$313,12,0)</f>
        <v>136.44146465622484</v>
      </c>
      <c r="L5" s="410">
        <f>VLOOKUP($A5,'ANNEX 2_MUNICIPIS'!$A$4:$Q$313,13,0)</f>
        <v>98.866083786291981</v>
      </c>
      <c r="M5" s="411">
        <f>VLOOKUP($A5,'ANNEX 2_MUNICIPIS'!$A$4:$Q$313,14,0)</f>
        <v>124.25969115950952</v>
      </c>
      <c r="N5" s="410">
        <f>VLOOKUP($A5,'ANNEX 2_MUNICIPIS'!$A$4:$Q$313,15,0)</f>
        <v>372.16179103098193</v>
      </c>
      <c r="O5" s="412">
        <f>VLOOKUP($A5,'ANNEX 2_MUNICIPIS'!$A$4:$Q$313,16,0)</f>
        <v>112.12016820863059</v>
      </c>
      <c r="P5" s="413">
        <f>VLOOKUP($A5,'ANNEX 2_MUNICIPIS'!$A$4:$Q$313,17,0)</f>
        <v>109.90308127478171</v>
      </c>
      <c r="Q5" s="414">
        <f>VLOOKUP($A5,'ANNEX 2_MUNICIPIS'!$A$4:$R$313,18,0)</f>
        <v>35</v>
      </c>
      <c r="R5" s="415">
        <f>VLOOKUP($A5,'ANNEX 2_MUNICIPIS'!$A$4:$V$313,19,0)</f>
        <v>109.13276911393528</v>
      </c>
      <c r="S5" s="414">
        <f>VLOOKUP($A5,'ANNEX 2_MUNICIPIS'!$A$4:$V$313,20,0)</f>
        <v>52</v>
      </c>
      <c r="T5" s="415">
        <f>VLOOKUP($A5,'ANNEX 2_MUNICIPIS'!$A$4:$V$313,21,0)</f>
        <v>110.67339343562817</v>
      </c>
      <c r="U5" s="414">
        <f>VLOOKUP($A5,'ANNEX 2_MUNICIPIS'!$A$4:$V$313,22,0)</f>
        <v>35</v>
      </c>
    </row>
    <row r="6" spans="1:21" ht="15" customHeight="1">
      <c r="A6" s="400" t="s">
        <v>98</v>
      </c>
      <c r="B6" s="401" t="s">
        <v>99</v>
      </c>
      <c r="C6" s="402">
        <f>VLOOKUP($A6,'ANNEX 2_MUNICIPIS'!$A$4:$Q$313,4,0)</f>
        <v>9757</v>
      </c>
      <c r="D6" s="403">
        <f>VLOOKUP($A6,'ANNEX 2_MUNICIPIS'!$A$4:$Q$313,5,0)</f>
        <v>10.530000000000001</v>
      </c>
      <c r="E6" s="404">
        <f>VLOOKUP($A6,'ANNEX 2_MUNICIPIS'!$A$4:$Q$313,6,0)</f>
        <v>26923.488832701223</v>
      </c>
      <c r="F6" s="416">
        <f>VLOOKUP($A6,'ANNEX 2_MUNICIPIS'!$A$4:$Q$313,7,0)</f>
        <v>35.59869468548996</v>
      </c>
      <c r="G6" s="406">
        <f>VLOOKUP($A6,'ANNEX 2_MUNICIPIS'!$A$4:$Q$313,8,0)</f>
        <v>1.7935840934713541</v>
      </c>
      <c r="H6" s="407">
        <f>VLOOKUP($A6,'ANNEX 2_MUNICIPIS'!$A$4:$Q$313,9,0)</f>
        <v>2.89</v>
      </c>
      <c r="I6" s="408">
        <f>VLOOKUP($A6,'ANNEX 2_MUNICIPIS'!$A$4:$Q$313,10,0)</f>
        <v>85.526315789473685</v>
      </c>
      <c r="J6" s="409">
        <f>VLOOKUP($A6,'ANNEX 2_MUNICIPIS'!$A$4:$Q$313,11,0)</f>
        <v>98.467137810154114</v>
      </c>
      <c r="K6" s="410">
        <f>VLOOKUP($A6,'ANNEX 2_MUNICIPIS'!$A$4:$Q$313,12,0)</f>
        <v>106.15079501527011</v>
      </c>
      <c r="L6" s="410">
        <f>VLOOKUP($A6,'ANNEX 2_MUNICIPIS'!$A$4:$Q$313,13,0)</f>
        <v>97.728020018571527</v>
      </c>
      <c r="M6" s="411">
        <f>VLOOKUP($A6,'ANNEX 2_MUNICIPIS'!$A$4:$Q$313,14,0)</f>
        <v>162.06321267136113</v>
      </c>
      <c r="N6" s="410">
        <f>VLOOKUP($A6,'ANNEX 2_MUNICIPIS'!$A$4:$Q$313,15,0)</f>
        <v>376.02506221815474</v>
      </c>
      <c r="O6" s="412">
        <f>VLOOKUP($A6,'ANNEX 2_MUNICIPIS'!$A$4:$Q$313,16,0)</f>
        <v>103.2060647370925</v>
      </c>
      <c r="P6" s="413">
        <f>VLOOKUP($A6,'ANNEX 2_MUNICIPIS'!$A$4:$Q$313,17,0)</f>
        <v>102.34368717530687</v>
      </c>
      <c r="Q6" s="414">
        <f>VLOOKUP($A6,'ANNEX 2_MUNICIPIS'!$A$4:$R$313,18,0)</f>
        <v>97</v>
      </c>
      <c r="R6" s="415">
        <f>VLOOKUP($A6,'ANNEX 2_MUNICIPIS'!$A$4:$V$313,19,0)</f>
        <v>94.140039865011161</v>
      </c>
      <c r="S6" s="414">
        <f>VLOOKUP($A6,'ANNEX 2_MUNICIPIS'!$A$4:$V$313,20,0)</f>
        <v>212</v>
      </c>
      <c r="T6" s="415">
        <f>VLOOKUP($A6,'ANNEX 2_MUNICIPIS'!$A$4:$V$313,21,0)</f>
        <v>110.5473344856026</v>
      </c>
      <c r="U6" s="414">
        <f>VLOOKUP($A6,'ANNEX 2_MUNICIPIS'!$A$4:$V$313,22,0)</f>
        <v>36</v>
      </c>
    </row>
    <row r="7" spans="1:21" ht="15" customHeight="1">
      <c r="A7" s="400" t="s">
        <v>115</v>
      </c>
      <c r="B7" s="401" t="s">
        <v>116</v>
      </c>
      <c r="C7" s="402">
        <f>VLOOKUP($A7,'ANNEX 2_MUNICIPIS'!$A$4:$Q$313,4,0)</f>
        <v>17932</v>
      </c>
      <c r="D7" s="403">
        <f>VLOOKUP($A7,'ANNEX 2_MUNICIPIS'!$A$4:$Q$313,5,0)</f>
        <v>8.84</v>
      </c>
      <c r="E7" s="404">
        <f>VLOOKUP($A7,'ANNEX 2_MUNICIPIS'!$A$4:$Q$313,6,0)</f>
        <v>26193.456815344456</v>
      </c>
      <c r="F7" s="416">
        <f>VLOOKUP($A7,'ANNEX 2_MUNICIPIS'!$A$4:$Q$313,7,0)</f>
        <v>33.051562310156918</v>
      </c>
      <c r="G7" s="406">
        <f>VLOOKUP($A7,'ANNEX 2_MUNICIPIS'!$A$4:$Q$313,8,0)</f>
        <v>3.2344412223957169</v>
      </c>
      <c r="H7" s="407">
        <f>VLOOKUP($A7,'ANNEX 2_MUNICIPIS'!$A$4:$Q$313,9,0)</f>
        <v>6.77</v>
      </c>
      <c r="I7" s="408">
        <f>VLOOKUP($A7,'ANNEX 2_MUNICIPIS'!$A$4:$Q$313,10,0)</f>
        <v>90.384615384615387</v>
      </c>
      <c r="J7" s="409">
        <f>VLOOKUP($A7,'ANNEX 2_MUNICIPIS'!$A$4:$Q$313,11,0)</f>
        <v>117.29173768562477</v>
      </c>
      <c r="K7" s="410">
        <f>VLOOKUP($A7,'ANNEX 2_MUNICIPIS'!$A$4:$Q$313,12,0)</f>
        <v>103.27250983051728</v>
      </c>
      <c r="L7" s="410">
        <f>VLOOKUP($A7,'ANNEX 2_MUNICIPIS'!$A$4:$Q$313,13,0)</f>
        <v>105.2594704665282</v>
      </c>
      <c r="M7" s="411">
        <f>VLOOKUP($A7,'ANNEX 2_MUNICIPIS'!$A$4:$Q$313,14,0)</f>
        <v>89.868382325686326</v>
      </c>
      <c r="N7" s="410">
        <f>VLOOKUP($A7,'ANNEX 2_MUNICIPIS'!$A$4:$Q$313,15,0)</f>
        <v>160.51882271941909</v>
      </c>
      <c r="O7" s="412">
        <f>VLOOKUP($A7,'ANNEX 2_MUNICIPIS'!$A$4:$Q$313,16,0)</f>
        <v>109.06865776357823</v>
      </c>
      <c r="P7" s="413">
        <f>VLOOKUP($A7,'ANNEX 2_MUNICIPIS'!$A$4:$Q$313,17,0)</f>
        <v>99.080987565760594</v>
      </c>
      <c r="Q7" s="414">
        <f>VLOOKUP($A7,'ANNEX 2_MUNICIPIS'!$A$4:$R$313,18,0)</f>
        <v>146</v>
      </c>
      <c r="R7" s="415">
        <f>VLOOKUP($A7,'ANNEX 2_MUNICIPIS'!$A$4:$V$313,19,0)</f>
        <v>96.739889269070602</v>
      </c>
      <c r="S7" s="414">
        <f>VLOOKUP($A7,'ANNEX 2_MUNICIPIS'!$A$4:$V$313,20,0)</f>
        <v>173</v>
      </c>
      <c r="T7" s="415">
        <f>VLOOKUP($A7,'ANNEX 2_MUNICIPIS'!$A$4:$V$313,21,0)</f>
        <v>101.4220858624506</v>
      </c>
      <c r="U7" s="414">
        <f>VLOOKUP($A7,'ANNEX 2_MUNICIPIS'!$A$4:$V$313,22,0)</f>
        <v>122</v>
      </c>
    </row>
    <row r="8" spans="1:21" ht="15" customHeight="1">
      <c r="A8" s="400" t="s">
        <v>127</v>
      </c>
      <c r="B8" s="401" t="s">
        <v>128</v>
      </c>
      <c r="C8" s="402">
        <f>VLOOKUP($A8,'ANNEX 2_MUNICIPIS'!$A$4:$Q$313,4,0)</f>
        <v>557</v>
      </c>
      <c r="D8" s="403">
        <f>VLOOKUP($A8,'ANNEX 2_MUNICIPIS'!$A$4:$Q$313,5,0)</f>
        <v>6.92</v>
      </c>
      <c r="E8" s="404">
        <f>VLOOKUP($A8,'ANNEX 2_MUNICIPIS'!$A$4:$Q$313,6,0)</f>
        <v>29415.909433962264</v>
      </c>
      <c r="F8" s="405">
        <f>VLOOKUP($A8,'ANNEX 2_MUNICIPIS'!$A$4:$Q$313,7,0)</f>
        <v>33.561116695952222</v>
      </c>
      <c r="G8" s="406">
        <f>VLOOKUP($A8,'ANNEX 2_MUNICIPIS'!$A$4:$Q$313,8,0)</f>
        <v>1.7953321364452424</v>
      </c>
      <c r="H8" s="407">
        <f>VLOOKUP($A8,'ANNEX 2_MUNICIPIS'!$A$4:$Q$313,9,0)</f>
        <v>3.33</v>
      </c>
      <c r="I8" s="408">
        <f>VLOOKUP($A8,'ANNEX 2_MUNICIPIS'!$A$4:$Q$313,10,0)</f>
        <v>83.138969987119694</v>
      </c>
      <c r="J8" s="409">
        <f>VLOOKUP($A8,'ANNEX 2_MUNICIPIS'!$A$4:$Q$313,11,0)</f>
        <v>149.83510999146284</v>
      </c>
      <c r="K8" s="410">
        <f>VLOOKUP($A8,'ANNEX 2_MUNICIPIS'!$A$4:$Q$313,12,0)</f>
        <v>115.97762057938303</v>
      </c>
      <c r="L8" s="410">
        <f>VLOOKUP($A8,'ANNEX 2_MUNICIPIS'!$A$4:$Q$313,13,0)</f>
        <v>103.66132862552146</v>
      </c>
      <c r="M8" s="411">
        <f>VLOOKUP($A8,'ANNEX 2_MUNICIPIS'!$A$4:$Q$313,14,0)</f>
        <v>161.9054182140097</v>
      </c>
      <c r="N8" s="410">
        <f>VLOOKUP($A8,'ANNEX 2_MUNICIPIS'!$A$4:$Q$313,15,0)</f>
        <v>326.3400690121523</v>
      </c>
      <c r="O8" s="412">
        <f>VLOOKUP($A8,'ANNEX 2_MUNICIPIS'!$A$4:$Q$313,16,0)</f>
        <v>100.32521381824704</v>
      </c>
      <c r="P8" s="413">
        <f>VLOOKUP($A8,'ANNEX 2_MUNICIPIS'!$A$4:$Q$313,17,0)</f>
        <v>106.08959007111082</v>
      </c>
      <c r="Q8" s="414">
        <f>VLOOKUP($A8,'ANNEX 2_MUNICIPIS'!$A$4:$R$313,18,0)</f>
        <v>60</v>
      </c>
      <c r="R8" s="415">
        <f>VLOOKUP($A8,'ANNEX 2_MUNICIPIS'!$A$4:$V$313,19,0)</f>
        <v>104.03547375987735</v>
      </c>
      <c r="S8" s="414">
        <f>VLOOKUP($A8,'ANNEX 2_MUNICIPIS'!$A$4:$V$313,20,0)</f>
        <v>85</v>
      </c>
      <c r="T8" s="415">
        <f>VLOOKUP($A8,'ANNEX 2_MUNICIPIS'!$A$4:$V$313,21,0)</f>
        <v>108.14370638234432</v>
      </c>
      <c r="U8" s="414">
        <f>VLOOKUP($A8,'ANNEX 2_MUNICIPIS'!$A$4:$V$313,22,0)</f>
        <v>49</v>
      </c>
    </row>
    <row r="9" spans="1:21" ht="15" customHeight="1">
      <c r="A9" s="400" t="s">
        <v>131</v>
      </c>
      <c r="B9" s="401" t="s">
        <v>45</v>
      </c>
      <c r="C9" s="402">
        <f>VLOOKUP($A9,'ANNEX 2_MUNICIPIS'!$A$4:$Q$313,4,0)</f>
        <v>16761</v>
      </c>
      <c r="D9" s="403">
        <f>VLOOKUP($A9,'ANNEX 2_MUNICIPIS'!$A$4:$Q$313,5,0)</f>
        <v>14.81</v>
      </c>
      <c r="E9" s="404">
        <f>VLOOKUP($A9,'ANNEX 2_MUNICIPIS'!$A$4:$Q$313,6,0)</f>
        <v>20972.712016473011</v>
      </c>
      <c r="F9" s="416">
        <f>VLOOKUP($A9,'ANNEX 2_MUNICIPIS'!$A$4:$Q$313,7,0)</f>
        <v>34.422196420423006</v>
      </c>
      <c r="G9" s="406">
        <f>VLOOKUP($A9,'ANNEX 2_MUNICIPIS'!$A$4:$Q$313,8,0)</f>
        <v>1.950957580096653</v>
      </c>
      <c r="H9" s="407">
        <f>VLOOKUP($A9,'ANNEX 2_MUNICIPIS'!$A$4:$Q$313,9,0)</f>
        <v>18.48</v>
      </c>
      <c r="I9" s="408">
        <f>VLOOKUP($A9,'ANNEX 2_MUNICIPIS'!$A$4:$Q$313,10,0)</f>
        <v>68.421052631578945</v>
      </c>
      <c r="J9" s="409">
        <f>VLOOKUP($A9,'ANNEX 2_MUNICIPIS'!$A$4:$Q$313,11,0)</f>
        <v>70.010733365356032</v>
      </c>
      <c r="K9" s="410">
        <f>VLOOKUP($A9,'ANNEX 2_MUNICIPIS'!$A$4:$Q$313,12,0)</f>
        <v>82.6887654868449</v>
      </c>
      <c r="L9" s="410">
        <f>VLOOKUP($A9,'ANNEX 2_MUNICIPIS'!$A$4:$Q$313,13,0)</f>
        <v>101.06821494965561</v>
      </c>
      <c r="M9" s="411">
        <f>VLOOKUP($A9,'ANNEX 2_MUNICIPIS'!$A$4:$Q$313,14,0)</f>
        <v>148.99042570152557</v>
      </c>
      <c r="N9" s="410">
        <f>VLOOKUP($A9,'ANNEX 2_MUNICIPIS'!$A$4:$Q$313,15,0)</f>
        <v>58.804785162904068</v>
      </c>
      <c r="O9" s="412">
        <f>VLOOKUP($A9,'ANNEX 2_MUNICIPIS'!$A$4:$Q$313,16,0)</f>
        <v>82.564851789673995</v>
      </c>
      <c r="P9" s="413">
        <f>VLOOKUP($A9,'ANNEX 2_MUNICIPIS'!$A$4:$Q$313,17,0)</f>
        <v>87.822627407029657</v>
      </c>
      <c r="Q9" s="414">
        <f>VLOOKUP($A9,'ANNEX 2_MUNICIPIS'!$A$4:$R$313,18,0)</f>
        <v>293</v>
      </c>
      <c r="R9" s="415">
        <f>VLOOKUP($A9,'ANNEX 2_MUNICIPIS'!$A$4:$V$313,19,0)</f>
        <v>83.774035514331729</v>
      </c>
      <c r="S9" s="414">
        <f>VLOOKUP($A9,'ANNEX 2_MUNICIPIS'!$A$4:$V$313,20,0)</f>
        <v>295</v>
      </c>
      <c r="T9" s="415">
        <f>VLOOKUP($A9,'ANNEX 2_MUNICIPIS'!$A$4:$V$313,21,0)</f>
        <v>91.871219299727599</v>
      </c>
      <c r="U9" s="414">
        <f>VLOOKUP($A9,'ANNEX 2_MUNICIPIS'!$A$4:$V$313,22,0)</f>
        <v>253</v>
      </c>
    </row>
    <row r="10" spans="1:21" ht="15" customHeight="1">
      <c r="A10" s="400" t="s">
        <v>132</v>
      </c>
      <c r="B10" s="401" t="s">
        <v>133</v>
      </c>
      <c r="C10" s="402">
        <f>VLOOKUP($A10,'ANNEX 2_MUNICIPIS'!$A$4:$Q$313,4,0)</f>
        <v>3289</v>
      </c>
      <c r="D10" s="403">
        <f>VLOOKUP($A10,'ANNEX 2_MUNICIPIS'!$A$4:$Q$313,5,0)</f>
        <v>11.18</v>
      </c>
      <c r="E10" s="404">
        <f>VLOOKUP($A10,'ANNEX 2_MUNICIPIS'!$A$4:$Q$313,6,0)</f>
        <v>25172.491558441558</v>
      </c>
      <c r="F10" s="416">
        <f>VLOOKUP($A10,'ANNEX 2_MUNICIPIS'!$A$4:$Q$313,7,0)</f>
        <v>47.591098542410528</v>
      </c>
      <c r="G10" s="406">
        <f>VLOOKUP($A10,'ANNEX 2_MUNICIPIS'!$A$4:$Q$313,8,0)</f>
        <v>2.2803283672848891</v>
      </c>
      <c r="H10" s="407">
        <f>VLOOKUP($A10,'ANNEX 2_MUNICIPIS'!$A$4:$Q$313,9,0)</f>
        <v>2.02</v>
      </c>
      <c r="I10" s="408">
        <f>VLOOKUP($A10,'ANNEX 2_MUNICIPIS'!$A$4:$Q$313,10,0)</f>
        <v>94.594594594594597</v>
      </c>
      <c r="J10" s="409">
        <f>VLOOKUP($A10,'ANNEX 2_MUNICIPIS'!$A$4:$Q$313,11,0)</f>
        <v>92.742304216540518</v>
      </c>
      <c r="K10" s="410">
        <f>VLOOKUP($A10,'ANNEX 2_MUNICIPIS'!$A$4:$Q$313,12,0)</f>
        <v>99.247166964418199</v>
      </c>
      <c r="L10" s="410">
        <f>VLOOKUP($A10,'ANNEX 2_MUNICIPIS'!$A$4:$Q$313,13,0)</f>
        <v>73.101694506133271</v>
      </c>
      <c r="M10" s="411">
        <f>VLOOKUP($A10,'ANNEX 2_MUNICIPIS'!$A$4:$Q$313,14,0)</f>
        <v>127.47023830182596</v>
      </c>
      <c r="N10" s="410">
        <f>VLOOKUP($A10,'ANNEX 2_MUNICIPIS'!$A$4:$Q$313,15,0)</f>
        <v>537.97645040122143</v>
      </c>
      <c r="O10" s="412">
        <f>VLOOKUP($A10,'ANNEX 2_MUNICIPIS'!$A$4:$Q$313,16,0)</f>
        <v>114.14891151794846</v>
      </c>
      <c r="P10" s="413">
        <f>VLOOKUP($A10,'ANNEX 2_MUNICIPIS'!$A$4:$Q$313,17,0)</f>
        <v>99.561847324590246</v>
      </c>
      <c r="Q10" s="414">
        <f>VLOOKUP($A10,'ANNEX 2_MUNICIPIS'!$A$4:$R$313,18,0)</f>
        <v>133</v>
      </c>
      <c r="R10" s="415">
        <f>VLOOKUP($A10,'ANNEX 2_MUNICIPIS'!$A$4:$V$313,19,0)</f>
        <v>85.056561721187862</v>
      </c>
      <c r="S10" s="414">
        <f>VLOOKUP($A10,'ANNEX 2_MUNICIPIS'!$A$4:$V$313,20,0)</f>
        <v>290</v>
      </c>
      <c r="T10" s="415">
        <f>VLOOKUP($A10,'ANNEX 2_MUNICIPIS'!$A$4:$V$313,21,0)</f>
        <v>114.06713292799266</v>
      </c>
      <c r="U10" s="414">
        <f>VLOOKUP($A10,'ANNEX 2_MUNICIPIS'!$A$4:$V$313,22,0)</f>
        <v>25</v>
      </c>
    </row>
    <row r="11" spans="1:21" ht="15" customHeight="1">
      <c r="A11" s="400" t="s">
        <v>140</v>
      </c>
      <c r="B11" s="401" t="s">
        <v>16</v>
      </c>
      <c r="C11" s="402">
        <f>VLOOKUP($A11,'ANNEX 2_MUNICIPIS'!$A$4:$Q$313,4,0)</f>
        <v>18785</v>
      </c>
      <c r="D11" s="403">
        <f>VLOOKUP($A11,'ANNEX 2_MUNICIPIS'!$A$4:$Q$313,5,0)</f>
        <v>8.86</v>
      </c>
      <c r="E11" s="404">
        <f>VLOOKUP($A11,'ANNEX 2_MUNICIPIS'!$A$4:$Q$313,6,0)</f>
        <v>27713.346088071827</v>
      </c>
      <c r="F11" s="416">
        <f>VLOOKUP($A11,'ANNEX 2_MUNICIPIS'!$A$4:$Q$313,7,0)</f>
        <v>32.077904449771253</v>
      </c>
      <c r="G11" s="406">
        <f>VLOOKUP($A11,'ANNEX 2_MUNICIPIS'!$A$4:$Q$313,8,0)</f>
        <v>2.9012509981368115</v>
      </c>
      <c r="H11" s="407">
        <f>VLOOKUP($A11,'ANNEX 2_MUNICIPIS'!$A$4:$Q$313,9,0)</f>
        <v>4.58</v>
      </c>
      <c r="I11" s="408">
        <f>VLOOKUP($A11,'ANNEX 2_MUNICIPIS'!$A$4:$Q$313,10,0)</f>
        <v>87.547169811320771</v>
      </c>
      <c r="J11" s="409">
        <f>VLOOKUP($A11,'ANNEX 2_MUNICIPIS'!$A$4:$Q$313,11,0)</f>
        <v>117.02697078339989</v>
      </c>
      <c r="K11" s="410">
        <f>VLOOKUP($A11,'ANNEX 2_MUNICIPIS'!$A$4:$Q$313,12,0)</f>
        <v>109.2649521784507</v>
      </c>
      <c r="L11" s="410">
        <f>VLOOKUP($A11,'ANNEX 2_MUNICIPIS'!$A$4:$Q$313,13,0)</f>
        <v>108.45440207311881</v>
      </c>
      <c r="M11" s="411">
        <f>VLOOKUP($A11,'ANNEX 2_MUNICIPIS'!$A$4:$Q$313,14,0)</f>
        <v>100.18919444435861</v>
      </c>
      <c r="N11" s="410">
        <f>VLOOKUP($A11,'ANNEX 2_MUNICIPIS'!$A$4:$Q$313,15,0)</f>
        <v>237.27345629049503</v>
      </c>
      <c r="O11" s="412">
        <f>VLOOKUP($A11,'ANNEX 2_MUNICIPIS'!$A$4:$Q$313,16,0)</f>
        <v>105.64466377035792</v>
      </c>
      <c r="P11" s="413">
        <f>VLOOKUP($A11,'ANNEX 2_MUNICIPIS'!$A$4:$Q$313,17,0)</f>
        <v>100.55273187283927</v>
      </c>
      <c r="Q11" s="414">
        <f>VLOOKUP($A11,'ANNEX 2_MUNICIPIS'!$A$4:$R$313,18,0)</f>
        <v>127</v>
      </c>
      <c r="R11" s="415">
        <f>VLOOKUP($A11,'ANNEX 2_MUNICIPIS'!$A$4:$V$313,19,0)</f>
        <v>99.664147266564257</v>
      </c>
      <c r="S11" s="414">
        <f>VLOOKUP($A11,'ANNEX 2_MUNICIPIS'!$A$4:$V$313,20,0)</f>
        <v>141</v>
      </c>
      <c r="T11" s="415">
        <f>VLOOKUP($A11,'ANNEX 2_MUNICIPIS'!$A$4:$V$313,21,0)</f>
        <v>101.44131647911433</v>
      </c>
      <c r="U11" s="414">
        <f>VLOOKUP($A11,'ANNEX 2_MUNICIPIS'!$A$4:$V$313,22,0)</f>
        <v>121</v>
      </c>
    </row>
    <row r="12" spans="1:21" ht="15" customHeight="1">
      <c r="A12" s="400" t="s">
        <v>290</v>
      </c>
      <c r="B12" s="401" t="s">
        <v>291</v>
      </c>
      <c r="C12" s="402">
        <f>VLOOKUP($A12,'ANNEX 2_MUNICIPIS'!$A$4:$Q$313,4,0)</f>
        <v>1108</v>
      </c>
      <c r="D12" s="403">
        <f>VLOOKUP($A12,'ANNEX 2_MUNICIPIS'!$A$4:$Q$313,5,0)</f>
        <v>10.92</v>
      </c>
      <c r="E12" s="404">
        <f>VLOOKUP($A12,'ANNEX 2_MUNICIPIS'!$A$4:$Q$313,6,0)</f>
        <v>23074.320388349515</v>
      </c>
      <c r="F12" s="416">
        <f>VLOOKUP($A12,'ANNEX 2_MUNICIPIS'!$A$4:$Q$313,7,0)</f>
        <v>31.206639583784778</v>
      </c>
      <c r="G12" s="406">
        <f>VLOOKUP($A12,'ANNEX 2_MUNICIPIS'!$A$4:$Q$313,8,0)</f>
        <v>4.3321299638989164</v>
      </c>
      <c r="H12" s="407">
        <f>VLOOKUP($A12,'ANNEX 2_MUNICIPIS'!$A$4:$Q$313,9,0)</f>
        <v>6.74</v>
      </c>
      <c r="I12" s="408">
        <f>VLOOKUP($A12,'ANNEX 2_MUNICIPIS'!$A$4:$Q$313,10,0)</f>
        <v>75</v>
      </c>
      <c r="J12" s="409">
        <f>VLOOKUP($A12,'ANNEX 2_MUNICIPIS'!$A$4:$Q$313,11,0)</f>
        <v>94.950454316934341</v>
      </c>
      <c r="K12" s="410">
        <f>VLOOKUP($A12,'ANNEX 2_MUNICIPIS'!$A$4:$Q$313,12,0)</f>
        <v>90.974742125001711</v>
      </c>
      <c r="L12" s="410">
        <f>VLOOKUP($A12,'ANNEX 2_MUNICIPIS'!$A$4:$Q$313,13,0)</f>
        <v>111.48236379370658</v>
      </c>
      <c r="M12" s="411">
        <f>VLOOKUP($A12,'ANNEX 2_MUNICIPIS'!$A$4:$Q$313,14,0)</f>
        <v>67.097248422023782</v>
      </c>
      <c r="N12" s="410">
        <f>VLOOKUP($A12,'ANNEX 2_MUNICIPIS'!$A$4:$Q$313,15,0)</f>
        <v>161.23329819146397</v>
      </c>
      <c r="O12" s="412">
        <f>VLOOKUP($A12,'ANNEX 2_MUNICIPIS'!$A$4:$Q$313,16,0)</f>
        <v>90.503779846373419</v>
      </c>
      <c r="P12" s="413">
        <f>VLOOKUP($A12,'ANNEX 2_MUNICIPIS'!$A$4:$Q$313,17,0)</f>
        <v>88.666134628864583</v>
      </c>
      <c r="Q12" s="414">
        <f>VLOOKUP($A12,'ANNEX 2_MUNICIPIS'!$A$4:$R$313,18,0)</f>
        <v>288</v>
      </c>
      <c r="R12" s="415">
        <f>VLOOKUP($A12,'ANNEX 2_MUNICIPIS'!$A$4:$V$313,19,0)</f>
        <v>91.697432365028178</v>
      </c>
      <c r="S12" s="414">
        <f>VLOOKUP($A12,'ANNEX 2_MUNICIPIS'!$A$4:$V$313,20,0)</f>
        <v>241</v>
      </c>
      <c r="T12" s="415">
        <f>VLOOKUP($A12,'ANNEX 2_MUNICIPIS'!$A$4:$V$313,21,0)</f>
        <v>85.634836892701003</v>
      </c>
      <c r="U12" s="414">
        <f>VLOOKUP($A12,'ANNEX 2_MUNICIPIS'!$A$4:$V$313,22,0)</f>
        <v>295</v>
      </c>
    </row>
    <row r="13" spans="1:21" ht="15" customHeight="1">
      <c r="A13" s="421" t="s">
        <v>204</v>
      </c>
      <c r="B13" s="422" t="s">
        <v>205</v>
      </c>
      <c r="C13" s="423">
        <f>VLOOKUP($A13,'ANNEX 2_MUNICIPIS'!$A$4:$Q$313,4,0)</f>
        <v>493</v>
      </c>
      <c r="D13" s="403">
        <f>VLOOKUP($A13,'ANNEX 2_MUNICIPIS'!$A$4:$Q$313,5,0)</f>
        <v>6.419999999999999</v>
      </c>
      <c r="E13" s="404">
        <f>VLOOKUP($A13,'ANNEX 2_MUNICIPIS'!$A$4:$Q$313,6,0)</f>
        <v>22972.125</v>
      </c>
      <c r="F13" s="405">
        <f>VLOOKUP($A13,'ANNEX 2_MUNICIPIS'!$A$4:$Q$313,7,0)</f>
        <v>40.648893687888041</v>
      </c>
      <c r="G13" s="406">
        <f>VLOOKUP($A13,'ANNEX 2_MUNICIPIS'!$A$4:$Q$313,8,0)</f>
        <v>2.8397565922920891</v>
      </c>
      <c r="H13" s="407">
        <f>VLOOKUP($A13,'ANNEX 2_MUNICIPIS'!$A$4:$Q$313,9,0)</f>
        <v>2.78</v>
      </c>
      <c r="I13" s="408">
        <f>VLOOKUP($A13,'ANNEX 2_MUNICIPIS'!$A$4:$Q$313,10,0)</f>
        <v>80.874334720518107</v>
      </c>
      <c r="J13" s="409">
        <f>VLOOKUP($A13,'ANNEX 2_MUNICIPIS'!$A$4:$Q$313,11,0)</f>
        <v>161.50451108114066</v>
      </c>
      <c r="K13" s="410">
        <f>VLOOKUP($A13,'ANNEX 2_MUNICIPIS'!$A$4:$Q$313,12,0)</f>
        <v>90.571818054217132</v>
      </c>
      <c r="L13" s="410">
        <f>VLOOKUP($A13,'ANNEX 2_MUNICIPIS'!$A$4:$Q$313,13,0)</f>
        <v>85.58633781207179</v>
      </c>
      <c r="M13" s="411">
        <f>VLOOKUP($A13,'ANNEX 2_MUNICIPIS'!$A$4:$Q$313,14,0)</f>
        <v>102.35877299244267</v>
      </c>
      <c r="N13" s="410">
        <f>VLOOKUP($A13,'ANNEX 2_MUNICIPIS'!$A$4:$Q$313,15,0)</f>
        <v>390.90375173038393</v>
      </c>
      <c r="O13" s="412">
        <f>VLOOKUP($A13,'ANNEX 2_MUNICIPIS'!$A$4:$Q$313,16,0)</f>
        <v>97.592439796902468</v>
      </c>
      <c r="P13" s="413">
        <f>VLOOKUP($A13,'ANNEX 2_MUNICIPIS'!$A$4:$Q$313,17,0)</f>
        <v>94.6991059247854</v>
      </c>
      <c r="Q13" s="414">
        <f>VLOOKUP($A13,'ANNEX 2_MUNICIPIS'!$A$4:$R$313,18,0)</f>
        <v>227</v>
      </c>
      <c r="R13" s="415">
        <f>VLOOKUP($A13,'ANNEX 2_MUNICIPIS'!$A$4:$V$313,19,0)</f>
        <v>91.529630556775814</v>
      </c>
      <c r="S13" s="414">
        <f>VLOOKUP($A13,'ANNEX 2_MUNICIPIS'!$A$4:$V$313,20,0)</f>
        <v>243</v>
      </c>
      <c r="T13" s="415">
        <f>VLOOKUP($A13,'ANNEX 2_MUNICIPIS'!$A$4:$V$313,21,0)</f>
        <v>97.868581292795014</v>
      </c>
      <c r="U13" s="414">
        <f>VLOOKUP($A13,'ANNEX 2_MUNICIPIS'!$A$4:$V$313,22,0)</f>
        <v>167</v>
      </c>
    </row>
    <row r="14" spans="1:21" ht="15" customHeight="1">
      <c r="A14" s="400" t="s">
        <v>214</v>
      </c>
      <c r="B14" s="401" t="s">
        <v>610</v>
      </c>
      <c r="C14" s="402">
        <f>VLOOKUP($A14,'ANNEX 2_MUNICIPIS'!$A$4:$Q$313,4,0)</f>
        <v>20322</v>
      </c>
      <c r="D14" s="403">
        <f>VLOOKUP($A14,'ANNEX 2_MUNICIPIS'!$A$4:$Q$313,5,0)</f>
        <v>10.65</v>
      </c>
      <c r="E14" s="404">
        <f>VLOOKUP($A14,'ANNEX 2_MUNICIPIS'!$A$4:$Q$313,6,0)</f>
        <v>24217.380711728783</v>
      </c>
      <c r="F14" s="416">
        <f>VLOOKUP($A14,'ANNEX 2_MUNICIPIS'!$A$4:$Q$313,7,0)</f>
        <v>33.731723273450605</v>
      </c>
      <c r="G14" s="406">
        <f>VLOOKUP($A14,'ANNEX 2_MUNICIPIS'!$A$4:$Q$313,8,0)</f>
        <v>2.140537348686153</v>
      </c>
      <c r="H14" s="407">
        <f>VLOOKUP($A14,'ANNEX 2_MUNICIPIS'!$A$4:$Q$313,9,0)</f>
        <v>9.3800000000000008</v>
      </c>
      <c r="I14" s="408">
        <f>VLOOKUP($A14,'ANNEX 2_MUNICIPIS'!$A$4:$Q$313,10,0)</f>
        <v>85.897435897435898</v>
      </c>
      <c r="J14" s="409">
        <f>VLOOKUP($A14,'ANNEX 2_MUNICIPIS'!$A$4:$Q$313,11,0)</f>
        <v>97.357648933419995</v>
      </c>
      <c r="K14" s="410">
        <f>VLOOKUP($A14,'ANNEX 2_MUNICIPIS'!$A$4:$Q$313,12,0)</f>
        <v>95.481467194367369</v>
      </c>
      <c r="L14" s="410">
        <f>VLOOKUP($A14,'ANNEX 2_MUNICIPIS'!$A$4:$Q$313,13,0)</f>
        <v>103.13703568168438</v>
      </c>
      <c r="M14" s="411">
        <f>VLOOKUP($A14,'ANNEX 2_MUNICIPIS'!$A$4:$Q$313,14,0)</f>
        <v>135.79487438639285</v>
      </c>
      <c r="N14" s="410">
        <f>VLOOKUP($A14,'ANNEX 2_MUNICIPIS'!$A$4:$Q$313,15,0)</f>
        <v>115.85420360452741</v>
      </c>
      <c r="O14" s="412">
        <f>VLOOKUP($A14,'ANNEX 2_MUNICIPIS'!$A$4:$Q$313,16,0)</f>
        <v>103.65390170439349</v>
      </c>
      <c r="P14" s="413">
        <f>VLOOKUP($A14,'ANNEX 2_MUNICIPIS'!$A$4:$Q$313,17,0)</f>
        <v>97.953609998051689</v>
      </c>
      <c r="Q14" s="414">
        <f>VLOOKUP($A14,'ANNEX 2_MUNICIPIS'!$A$4:$R$313,18,0)</f>
        <v>158</v>
      </c>
      <c r="R14" s="415">
        <f>VLOOKUP($A14,'ANNEX 2_MUNICIPIS'!$A$4:$V$313,19,0)</f>
        <v>91.506750293608476</v>
      </c>
      <c r="S14" s="414">
        <f>VLOOKUP($A14,'ANNEX 2_MUNICIPIS'!$A$4:$V$313,20,0)</f>
        <v>244</v>
      </c>
      <c r="T14" s="415">
        <f>VLOOKUP($A14,'ANNEX 2_MUNICIPIS'!$A$4:$V$313,21,0)</f>
        <v>104.40046970249489</v>
      </c>
      <c r="U14" s="414">
        <f>VLOOKUP($A14,'ANNEX 2_MUNICIPIS'!$A$4:$V$313,22,0)</f>
        <v>83</v>
      </c>
    </row>
    <row r="15" spans="1:21" ht="15" customHeight="1">
      <c r="A15" s="400" t="s">
        <v>217</v>
      </c>
      <c r="B15" s="401" t="s">
        <v>611</v>
      </c>
      <c r="C15" s="402">
        <f>VLOOKUP($A15,'ANNEX 2_MUNICIPIS'!$A$4:$Q$313,4,0)</f>
        <v>16788</v>
      </c>
      <c r="D15" s="403">
        <f>VLOOKUP($A15,'ANNEX 2_MUNICIPIS'!$A$4:$Q$313,5,0)</f>
        <v>7.1800000000000006</v>
      </c>
      <c r="E15" s="404">
        <f>VLOOKUP($A15,'ANNEX 2_MUNICIPIS'!$A$4:$Q$313,6,0)</f>
        <v>28251.250177179307</v>
      </c>
      <c r="F15" s="416">
        <f>VLOOKUP($A15,'ANNEX 2_MUNICIPIS'!$A$4:$Q$313,7,0)</f>
        <v>32.225290783543024</v>
      </c>
      <c r="G15" s="406">
        <f>VLOOKUP($A15,'ANNEX 2_MUNICIPIS'!$A$4:$Q$313,8,0)</f>
        <v>3.1451036454610435</v>
      </c>
      <c r="H15" s="407">
        <f>VLOOKUP($A15,'ANNEX 2_MUNICIPIS'!$A$4:$Q$313,9,0)</f>
        <v>5.63</v>
      </c>
      <c r="I15" s="408">
        <f>VLOOKUP($A15,'ANNEX 2_MUNICIPIS'!$A$4:$Q$313,10,0)</f>
        <v>84.433962264150935</v>
      </c>
      <c r="J15" s="409">
        <f>VLOOKUP($A15,'ANNEX 2_MUNICIPIS'!$A$4:$Q$313,11,0)</f>
        <v>144.40932606419537</v>
      </c>
      <c r="K15" s="410">
        <f>VLOOKUP($A15,'ANNEX 2_MUNICIPIS'!$A$4:$Q$313,12,0)</f>
        <v>111.38573775180369</v>
      </c>
      <c r="L15" s="410">
        <f>VLOOKUP($A15,'ANNEX 2_MUNICIPIS'!$A$4:$Q$313,13,0)</f>
        <v>107.9583725163854</v>
      </c>
      <c r="M15" s="411">
        <f>VLOOKUP($A15,'ANNEX 2_MUNICIPIS'!$A$4:$Q$313,14,0)</f>
        <v>92.421119667618569</v>
      </c>
      <c r="N15" s="410">
        <f>VLOOKUP($A15,'ANNEX 2_MUNICIPIS'!$A$4:$Q$313,15,0)</f>
        <v>193.0217459698876</v>
      </c>
      <c r="O15" s="412">
        <f>VLOOKUP($A15,'ANNEX 2_MUNICIPIS'!$A$4:$Q$313,16,0)</f>
        <v>101.88790309748957</v>
      </c>
      <c r="P15" s="413">
        <f>VLOOKUP($A15,'ANNEX 2_MUNICIPIS'!$A$4:$Q$313,17,0)</f>
        <v>100.13143533835941</v>
      </c>
      <c r="Q15" s="414">
        <f>VLOOKUP($A15,'ANNEX 2_MUNICIPIS'!$A$4:$R$313,18,0)</f>
        <v>131</v>
      </c>
      <c r="R15" s="415">
        <f>VLOOKUP($A15,'ANNEX 2_MUNICIPIS'!$A$4:$V$313,19,0)</f>
        <v>102.91454044469958</v>
      </c>
      <c r="S15" s="414">
        <f>VLOOKUP($A15,'ANNEX 2_MUNICIPIS'!$A$4:$V$313,20,0)</f>
        <v>101</v>
      </c>
      <c r="T15" s="415">
        <f>VLOOKUP($A15,'ANNEX 2_MUNICIPIS'!$A$4:$V$313,21,0)</f>
        <v>97.348330232019251</v>
      </c>
      <c r="U15" s="414">
        <f>VLOOKUP($A15,'ANNEX 2_MUNICIPIS'!$A$4:$V$313,22,0)</f>
        <v>175</v>
      </c>
    </row>
    <row r="16" spans="1:21" ht="15" customHeight="1">
      <c r="A16" s="400" t="s">
        <v>230</v>
      </c>
      <c r="B16" s="401" t="s">
        <v>46</v>
      </c>
      <c r="C16" s="402">
        <f>VLOOKUP($A16,'ANNEX 2_MUNICIPIS'!$A$4:$Q$313,4,0)</f>
        <v>61983</v>
      </c>
      <c r="D16" s="403">
        <f>VLOOKUP($A16,'ANNEX 2_MUNICIPIS'!$A$4:$Q$313,5,0)</f>
        <v>10.84</v>
      </c>
      <c r="E16" s="404">
        <f>VLOOKUP($A16,'ANNEX 2_MUNICIPIS'!$A$4:$Q$313,6,0)</f>
        <v>25317.932103570824</v>
      </c>
      <c r="F16" s="416">
        <f>VLOOKUP($A16,'ANNEX 2_MUNICIPIS'!$A$4:$Q$313,7,0)</f>
        <v>33.755402740984849</v>
      </c>
      <c r="G16" s="406">
        <f>VLOOKUP($A16,'ANNEX 2_MUNICIPIS'!$A$4:$Q$313,8,0)</f>
        <v>3.0169562622009263</v>
      </c>
      <c r="H16" s="407">
        <f>VLOOKUP($A16,'ANNEX 2_MUNICIPIS'!$A$4:$Q$313,9,0)</f>
        <v>13.32</v>
      </c>
      <c r="I16" s="408">
        <f>VLOOKUP($A16,'ANNEX 2_MUNICIPIS'!$A$4:$Q$313,10,0)</f>
        <v>83.619344773790942</v>
      </c>
      <c r="J16" s="409">
        <f>VLOOKUP($A16,'ANNEX 2_MUNICIPIS'!$A$4:$Q$313,11,0)</f>
        <v>95.651195677206914</v>
      </c>
      <c r="K16" s="410">
        <f>VLOOKUP($A16,'ANNEX 2_MUNICIPIS'!$A$4:$Q$313,12,0)</f>
        <v>99.82059300102361</v>
      </c>
      <c r="L16" s="410">
        <f>VLOOKUP($A16,'ANNEX 2_MUNICIPIS'!$A$4:$Q$313,13,0)</f>
        <v>103.064684890709</v>
      </c>
      <c r="M16" s="411">
        <f>VLOOKUP($A16,'ANNEX 2_MUNICIPIS'!$A$4:$Q$313,14,0)</f>
        <v>96.346773079224675</v>
      </c>
      <c r="N16" s="410">
        <f>VLOOKUP($A16,'ANNEX 2_MUNICIPIS'!$A$4:$Q$313,15,0)</f>
        <v>81.585017253038075</v>
      </c>
      <c r="O16" s="412">
        <f>VLOOKUP($A16,'ANNEX 2_MUNICIPIS'!$A$4:$Q$313,16,0)</f>
        <v>100.90489027073562</v>
      </c>
      <c r="P16" s="413">
        <f>VLOOKUP($A16,'ANNEX 2_MUNICIPIS'!$A$4:$Q$313,17,0)</f>
        <v>94.570473720738036</v>
      </c>
      <c r="Q16" s="414">
        <f>VLOOKUP($A16,'ANNEX 2_MUNICIPIS'!$A$4:$R$313,18,0)</f>
        <v>229</v>
      </c>
      <c r="R16" s="415">
        <f>VLOOKUP($A16,'ANNEX 2_MUNICIPIS'!$A$4:$V$313,19,0)</f>
        <v>92.894501803956089</v>
      </c>
      <c r="S16" s="414">
        <f>VLOOKUP($A16,'ANNEX 2_MUNICIPIS'!$A$4:$V$313,20,0)</f>
        <v>220</v>
      </c>
      <c r="T16" s="415">
        <f>VLOOKUP($A16,'ANNEX 2_MUNICIPIS'!$A$4:$V$313,21,0)</f>
        <v>96.246445637519969</v>
      </c>
      <c r="U16" s="414">
        <f>VLOOKUP($A16,'ANNEX 2_MUNICIPIS'!$A$4:$V$313,22,0)</f>
        <v>195</v>
      </c>
    </row>
    <row r="17" spans="1:21" ht="15" customHeight="1">
      <c r="A17" s="400" t="s">
        <v>231</v>
      </c>
      <c r="B17" s="401" t="s">
        <v>232</v>
      </c>
      <c r="C17" s="402">
        <f>VLOOKUP($A17,'ANNEX 2_MUNICIPIS'!$A$4:$Q$313,4,0)</f>
        <v>1610</v>
      </c>
      <c r="D17" s="403">
        <f>VLOOKUP($A17,'ANNEX 2_MUNICIPIS'!$A$4:$Q$313,5,0)</f>
        <v>12.57</v>
      </c>
      <c r="E17" s="404">
        <f>VLOOKUP($A17,'ANNEX 2_MUNICIPIS'!$A$4:$Q$313,6,0)</f>
        <v>27391.47074468085</v>
      </c>
      <c r="F17" s="416">
        <f>VLOOKUP($A17,'ANNEX 2_MUNICIPIS'!$A$4:$Q$313,7,0)</f>
        <v>25.558719194618629</v>
      </c>
      <c r="G17" s="406">
        <f>VLOOKUP($A17,'ANNEX 2_MUNICIPIS'!$A$4:$Q$313,8,0)</f>
        <v>1.8633540372670807</v>
      </c>
      <c r="H17" s="407">
        <f>VLOOKUP($A17,'ANNEX 2_MUNICIPIS'!$A$4:$Q$313,9,0)</f>
        <v>4.0999999999999996</v>
      </c>
      <c r="I17" s="408">
        <f>VLOOKUP($A17,'ANNEX 2_MUNICIPIS'!$A$4:$Q$313,10,0)</f>
        <v>86.206896551724128</v>
      </c>
      <c r="J17" s="409">
        <f>VLOOKUP($A17,'ANNEX 2_MUNICIPIS'!$A$4:$Q$313,11,0)</f>
        <v>82.486790862444138</v>
      </c>
      <c r="K17" s="410">
        <f>VLOOKUP($A17,'ANNEX 2_MUNICIPIS'!$A$4:$Q$313,12,0)</f>
        <v>107.995899575013</v>
      </c>
      <c r="L17" s="410">
        <f>VLOOKUP($A17,'ANNEX 2_MUNICIPIS'!$A$4:$Q$313,13,0)</f>
        <v>136.11753861246214</v>
      </c>
      <c r="M17" s="411">
        <f>VLOOKUP($A17,'ANNEX 2_MUNICIPIS'!$A$4:$Q$313,14,0)</f>
        <v>155.99504687286395</v>
      </c>
      <c r="N17" s="410">
        <f>VLOOKUP($A17,'ANNEX 2_MUNICIPIS'!$A$4:$Q$313,15,0)</f>
        <v>265.0518121488945</v>
      </c>
      <c r="O17" s="412">
        <f>VLOOKUP($A17,'ANNEX 2_MUNICIPIS'!$A$4:$Q$313,16,0)</f>
        <v>104.02733315675106</v>
      </c>
      <c r="P17" s="413">
        <f>VLOOKUP($A17,'ANNEX 2_MUNICIPIS'!$A$4:$Q$313,17,0)</f>
        <v>105.91704976459437</v>
      </c>
      <c r="Q17" s="414">
        <f>VLOOKUP($A17,'ANNEX 2_MUNICIPIS'!$A$4:$R$313,18,0)</f>
        <v>61</v>
      </c>
      <c r="R17" s="415">
        <f>VLOOKUP($A17,'ANNEX 2_MUNICIPIS'!$A$4:$V$313,19,0)</f>
        <v>102.70806742049304</v>
      </c>
      <c r="S17" s="414">
        <f>VLOOKUP($A17,'ANNEX 2_MUNICIPIS'!$A$4:$V$313,20,0)</f>
        <v>105</v>
      </c>
      <c r="T17" s="415">
        <f>VLOOKUP($A17,'ANNEX 2_MUNICIPIS'!$A$4:$V$313,21,0)</f>
        <v>109.1260321086957</v>
      </c>
      <c r="U17" s="414">
        <f>VLOOKUP($A17,'ANNEX 2_MUNICIPIS'!$A$4:$V$313,22,0)</f>
        <v>43</v>
      </c>
    </row>
    <row r="18" spans="1:21" ht="15" customHeight="1">
      <c r="A18" s="421" t="s">
        <v>244</v>
      </c>
      <c r="B18" s="420" t="s">
        <v>614</v>
      </c>
      <c r="C18" s="402">
        <f>VLOOKUP($A18,'ANNEX 2_MUNICIPIS'!$A$4:$Q$313,4,0)</f>
        <v>13155</v>
      </c>
      <c r="D18" s="403">
        <f>VLOOKUP($A18,'ANNEX 2_MUNICIPIS'!$A$4:$Q$313,5,0)</f>
        <v>12.07</v>
      </c>
      <c r="E18" s="404">
        <f>VLOOKUP($A18,'ANNEX 2_MUNICIPIS'!$A$4:$Q$313,6,0)</f>
        <v>20968.859224153064</v>
      </c>
      <c r="F18" s="416">
        <f>VLOOKUP($A18,'ANNEX 2_MUNICIPIS'!$A$4:$Q$313,7,0)</f>
        <v>38.207678348500522</v>
      </c>
      <c r="G18" s="406">
        <f>VLOOKUP($A18,'ANNEX 2_MUNICIPIS'!$A$4:$Q$313,8,0)</f>
        <v>2.7518053971873813</v>
      </c>
      <c r="H18" s="407">
        <f>VLOOKUP($A18,'ANNEX 2_MUNICIPIS'!$A$4:$Q$313,9,0)</f>
        <v>11</v>
      </c>
      <c r="I18" s="408">
        <f>VLOOKUP($A18,'ANNEX 2_MUNICIPIS'!$A$4:$Q$313,10,0)</f>
        <v>77.999999999999986</v>
      </c>
      <c r="J18" s="409">
        <f>VLOOKUP($A18,'ANNEX 2_MUNICIPIS'!$A$4:$Q$313,11,0)</f>
        <v>85.903807882429405</v>
      </c>
      <c r="K18" s="410">
        <f>VLOOKUP($A18,'ANNEX 2_MUNICIPIS'!$A$4:$Q$313,12,0)</f>
        <v>82.673575146160132</v>
      </c>
      <c r="L18" s="410">
        <f>VLOOKUP($A18,'ANNEX 2_MUNICIPIS'!$A$4:$Q$313,13,0)</f>
        <v>91.054732902793958</v>
      </c>
      <c r="M18" s="411">
        <f>VLOOKUP($A18,'ANNEX 2_MUNICIPIS'!$A$4:$Q$313,14,0)</f>
        <v>105.6302893661435</v>
      </c>
      <c r="N18" s="410">
        <f>VLOOKUP($A18,'ANNEX 2_MUNICIPIS'!$A$4:$Q$313,15,0)</f>
        <v>98.792039073678836</v>
      </c>
      <c r="O18" s="412">
        <f>VLOOKUP($A18,'ANNEX 2_MUNICIPIS'!$A$4:$Q$313,16,0)</f>
        <v>94.123931040228342</v>
      </c>
      <c r="P18" s="413">
        <f>VLOOKUP($A18,'ANNEX 2_MUNICIPIS'!$A$4:$Q$313,17,0)</f>
        <v>88.071344522147172</v>
      </c>
      <c r="Q18" s="414">
        <f>VLOOKUP($A18,'ANNEX 2_MUNICIPIS'!$A$4:$R$313,18,0)</f>
        <v>291</v>
      </c>
      <c r="R18" s="415">
        <f>VLOOKUP($A18,'ANNEX 2_MUNICIPIS'!$A$4:$V$313,19,0)</f>
        <v>82.823350158718597</v>
      </c>
      <c r="S18" s="414">
        <f>VLOOKUP($A18,'ANNEX 2_MUNICIPIS'!$A$4:$V$313,20,0)</f>
        <v>300</v>
      </c>
      <c r="T18" s="415">
        <f>VLOOKUP($A18,'ANNEX 2_MUNICIPIS'!$A$4:$V$313,21,0)</f>
        <v>93.319338885575746</v>
      </c>
      <c r="U18" s="414">
        <f>VLOOKUP($A18,'ANNEX 2_MUNICIPIS'!$A$4:$V$313,22,0)</f>
        <v>236</v>
      </c>
    </row>
    <row r="19" spans="1:21" ht="15" customHeight="1">
      <c r="A19" s="400" t="s">
        <v>247</v>
      </c>
      <c r="B19" s="401" t="s">
        <v>248</v>
      </c>
      <c r="C19" s="402">
        <f>VLOOKUP($A19,'ANNEX 2_MUNICIPIS'!$A$4:$Q$313,4,0)</f>
        <v>15801</v>
      </c>
      <c r="D19" s="403">
        <f>VLOOKUP($A19,'ANNEX 2_MUNICIPIS'!$A$4:$Q$313,5,0)</f>
        <v>10.02</v>
      </c>
      <c r="E19" s="404">
        <f>VLOOKUP($A19,'ANNEX 2_MUNICIPIS'!$A$4:$Q$313,6,0)</f>
        <v>24770.176826196475</v>
      </c>
      <c r="F19" s="416">
        <f>VLOOKUP($A19,'ANNEX 2_MUNICIPIS'!$A$4:$Q$313,7,0)</f>
        <v>42.862739919400603</v>
      </c>
      <c r="G19" s="406">
        <f>VLOOKUP($A19,'ANNEX 2_MUNICIPIS'!$A$4:$Q$313,8,0)</f>
        <v>2.0694892728308334</v>
      </c>
      <c r="H19" s="407">
        <f>VLOOKUP($A19,'ANNEX 2_MUNICIPIS'!$A$4:$Q$313,9,0)</f>
        <v>2.2400000000000002</v>
      </c>
      <c r="I19" s="408">
        <f>VLOOKUP($A19,'ANNEX 2_MUNICIPIS'!$A$4:$Q$313,10,0)</f>
        <v>80.476190476190482</v>
      </c>
      <c r="J19" s="409">
        <f>VLOOKUP($A19,'ANNEX 2_MUNICIPIS'!$A$4:$Q$313,11,0)</f>
        <v>103.47893823761706</v>
      </c>
      <c r="K19" s="410">
        <f>VLOOKUP($A19,'ANNEX 2_MUNICIPIS'!$A$4:$Q$313,12,0)</f>
        <v>97.66096731029684</v>
      </c>
      <c r="L19" s="410">
        <f>VLOOKUP($A19,'ANNEX 2_MUNICIPIS'!$A$4:$Q$313,13,0)</f>
        <v>81.165831988353887</v>
      </c>
      <c r="M19" s="411">
        <f>VLOOKUP($A19,'ANNEX 2_MUNICIPIS'!$A$4:$Q$313,14,0)</f>
        <v>140.45687706639256</v>
      </c>
      <c r="N19" s="410">
        <f>VLOOKUP($A19,'ANNEX 2_MUNICIPIS'!$A$4:$Q$313,15,0)</f>
        <v>485.13947759395853</v>
      </c>
      <c r="O19" s="412">
        <f>VLOOKUP($A19,'ANNEX 2_MUNICIPIS'!$A$4:$Q$313,16,0)</f>
        <v>97.111992343092751</v>
      </c>
      <c r="P19" s="413">
        <f>VLOOKUP($A19,'ANNEX 2_MUNICIPIS'!$A$4:$Q$313,17,0)</f>
        <v>95.860252530833534</v>
      </c>
      <c r="Q19" s="414">
        <f>VLOOKUP($A19,'ANNEX 2_MUNICIPIS'!$A$4:$R$313,18,0)</f>
        <v>200</v>
      </c>
      <c r="R19" s="415">
        <f>VLOOKUP($A19,'ANNEX 2_MUNICIPIS'!$A$4:$V$313,19,0)</f>
        <v>87.484351153947557</v>
      </c>
      <c r="S19" s="414">
        <f>VLOOKUP($A19,'ANNEX 2_MUNICIPIS'!$A$4:$V$313,20,0)</f>
        <v>280</v>
      </c>
      <c r="T19" s="415">
        <f>VLOOKUP($A19,'ANNEX 2_MUNICIPIS'!$A$4:$V$313,21,0)</f>
        <v>104.23615390771954</v>
      </c>
      <c r="U19" s="414">
        <f>VLOOKUP($A19,'ANNEX 2_MUNICIPIS'!$A$4:$V$313,22,0)</f>
        <v>84</v>
      </c>
    </row>
    <row r="20" spans="1:21" ht="15" customHeight="1">
      <c r="A20" s="424" t="s">
        <v>249</v>
      </c>
      <c r="B20" s="425" t="s">
        <v>250</v>
      </c>
      <c r="C20" s="423">
        <f>VLOOKUP($A20,'ANNEX 2_MUNICIPIS'!$A$4:$Q$313,4,0)</f>
        <v>6760</v>
      </c>
      <c r="D20" s="403">
        <f>VLOOKUP($A20,'ANNEX 2_MUNICIPIS'!$A$4:$Q$313,5,0)</f>
        <v>7.8</v>
      </c>
      <c r="E20" s="404">
        <f>VLOOKUP($A20,'ANNEX 2_MUNICIPIS'!$A$4:$Q$313,6,0)</f>
        <v>26680.662204500142</v>
      </c>
      <c r="F20" s="416">
        <f>VLOOKUP($A20,'ANNEX 2_MUNICIPIS'!$A$4:$Q$313,7,0)</f>
        <v>41.380285845574384</v>
      </c>
      <c r="G20" s="406">
        <f>VLOOKUP($A20,'ANNEX 2_MUNICIPIS'!$A$4:$Q$313,8,0)</f>
        <v>2.4852071005917158</v>
      </c>
      <c r="H20" s="407">
        <f>VLOOKUP($A20,'ANNEX 2_MUNICIPIS'!$A$4:$Q$313,9,0)</f>
        <v>2.5499999999999998</v>
      </c>
      <c r="I20" s="408">
        <f>VLOOKUP($A20,'ANNEX 2_MUNICIPIS'!$A$4:$Q$313,10,0)</f>
        <v>85.416666666666657</v>
      </c>
      <c r="J20" s="409">
        <f>VLOOKUP($A20,'ANNEX 2_MUNICIPIS'!$A$4:$Q$313,11,0)</f>
        <v>132.93063604370806</v>
      </c>
      <c r="K20" s="410">
        <f>VLOOKUP($A20,'ANNEX 2_MUNICIPIS'!$A$4:$Q$313,12,0)</f>
        <v>105.19340647641499</v>
      </c>
      <c r="L20" s="410">
        <f>VLOOKUP($A20,'ANNEX 2_MUNICIPIS'!$A$4:$Q$313,13,0)</f>
        <v>84.073608380611418</v>
      </c>
      <c r="M20" s="411">
        <f>VLOOKUP($A20,'ANNEX 2_MUNICIPIS'!$A$4:$Q$313,14,0)</f>
        <v>116.96168110698318</v>
      </c>
      <c r="N20" s="410">
        <f>VLOOKUP($A20,'ANNEX 2_MUNICIPIS'!$A$4:$Q$313,15,0)</f>
        <v>426.16173718057541</v>
      </c>
      <c r="O20" s="412">
        <f>VLOOKUP($A20,'ANNEX 2_MUNICIPIS'!$A$4:$Q$313,16,0)</f>
        <v>103.07374926948084</v>
      </c>
      <c r="P20" s="413">
        <f>VLOOKUP($A20,'ANNEX 2_MUNICIPIS'!$A$4:$Q$313,17,0)</f>
        <v>98.892699166358113</v>
      </c>
      <c r="Q20" s="414">
        <f>VLOOKUP($A20,'ANNEX 2_MUNICIPIS'!$A$4:$R$313,18,0)</f>
        <v>148</v>
      </c>
      <c r="R20" s="415">
        <f>VLOOKUP($A20,'ANNEX 2_MUNICIPIS'!$A$4:$V$313,19,0)</f>
        <v>93.722527416779727</v>
      </c>
      <c r="S20" s="414">
        <f>VLOOKUP($A20,'ANNEX 2_MUNICIPIS'!$A$4:$V$313,20,0)</f>
        <v>215</v>
      </c>
      <c r="T20" s="415">
        <f>VLOOKUP($A20,'ANNEX 2_MUNICIPIS'!$A$4:$V$313,21,0)</f>
        <v>104.0628709159365</v>
      </c>
      <c r="U20" s="414">
        <f>VLOOKUP($A20,'ANNEX 2_MUNICIPIS'!$A$4:$V$313,22,0)</f>
        <v>85</v>
      </c>
    </row>
    <row r="21" spans="1:21" ht="15" customHeight="1">
      <c r="A21" s="400" t="s">
        <v>245</v>
      </c>
      <c r="B21" s="401" t="s">
        <v>246</v>
      </c>
      <c r="C21" s="402">
        <f>VLOOKUP($A21,'ANNEX 2_MUNICIPIS'!$A$4:$Q$313,4,0)</f>
        <v>10205</v>
      </c>
      <c r="D21" s="403">
        <f>VLOOKUP($A21,'ANNEX 2_MUNICIPIS'!$A$4:$Q$313,5,0)</f>
        <v>10.57</v>
      </c>
      <c r="E21" s="404">
        <f>VLOOKUP($A21,'ANNEX 2_MUNICIPIS'!$A$4:$Q$313,6,0)</f>
        <v>25518.844774903238</v>
      </c>
      <c r="F21" s="416">
        <f>VLOOKUP($A21,'ANNEX 2_MUNICIPIS'!$A$4:$Q$313,7,0)</f>
        <v>34.871486114930825</v>
      </c>
      <c r="G21" s="406">
        <f>VLOOKUP($A21,'ANNEX 2_MUNICIPIS'!$A$4:$Q$313,8,0)</f>
        <v>2.9005389514943656</v>
      </c>
      <c r="H21" s="407">
        <f>VLOOKUP($A21,'ANNEX 2_MUNICIPIS'!$A$4:$Q$313,9,0)</f>
        <v>6.46</v>
      </c>
      <c r="I21" s="408">
        <f>VLOOKUP($A21,'ANNEX 2_MUNICIPIS'!$A$4:$Q$313,10,0)</f>
        <v>86.36363636363636</v>
      </c>
      <c r="J21" s="409">
        <f>VLOOKUP($A21,'ANNEX 2_MUNICIPIS'!$A$4:$Q$313,11,0)</f>
        <v>98.09450909564076</v>
      </c>
      <c r="K21" s="410">
        <f>VLOOKUP($A21,'ANNEX 2_MUNICIPIS'!$A$4:$Q$313,12,0)</f>
        <v>100.61272807397425</v>
      </c>
      <c r="L21" s="410">
        <f>VLOOKUP($A21,'ANNEX 2_MUNICIPIS'!$A$4:$Q$313,13,0)</f>
        <v>99.766036222040711</v>
      </c>
      <c r="M21" s="411">
        <f>VLOOKUP($A21,'ANNEX 2_MUNICIPIS'!$A$4:$Q$313,14,0)</f>
        <v>100.21378965949155</v>
      </c>
      <c r="N21" s="410">
        <f>VLOOKUP($A21,'ANNEX 2_MUNICIPIS'!$A$4:$Q$313,15,0)</f>
        <v>168.22173836075345</v>
      </c>
      <c r="O21" s="412">
        <f>VLOOKUP($A21,'ANNEX 2_MUNICIPIS'!$A$4:$Q$313,16,0)</f>
        <v>104.21647376249061</v>
      </c>
      <c r="P21" s="413">
        <f>VLOOKUP($A21,'ANNEX 2_MUNICIPIS'!$A$4:$Q$313,17,0)</f>
        <v>96.225843381618915</v>
      </c>
      <c r="Q21" s="414">
        <f>VLOOKUP($A21,'ANNEX 2_MUNICIPIS'!$A$4:$R$313,18,0)</f>
        <v>193</v>
      </c>
      <c r="R21" s="415">
        <f>VLOOKUP($A21,'ANNEX 2_MUNICIPIS'!$A$4:$V$313,19,0)</f>
        <v>92.603648910843546</v>
      </c>
      <c r="S21" s="414">
        <f>VLOOKUP($A21,'ANNEX 2_MUNICIPIS'!$A$4:$V$313,20,0)</f>
        <v>224</v>
      </c>
      <c r="T21" s="415">
        <f>VLOOKUP($A21,'ANNEX 2_MUNICIPIS'!$A$4:$V$313,21,0)</f>
        <v>99.848037852394313</v>
      </c>
      <c r="U21" s="414">
        <f>VLOOKUP($A21,'ANNEX 2_MUNICIPIS'!$A$4:$V$313,22,0)</f>
        <v>145</v>
      </c>
    </row>
    <row r="22" spans="1:21" ht="15" customHeight="1">
      <c r="A22" s="400" t="s">
        <v>260</v>
      </c>
      <c r="B22" s="401" t="s">
        <v>261</v>
      </c>
      <c r="C22" s="402">
        <f>VLOOKUP($A22,'ANNEX 2_MUNICIPIS'!$A$4:$Q$313,4,0)</f>
        <v>4859</v>
      </c>
      <c r="D22" s="403">
        <f>VLOOKUP($A22,'ANNEX 2_MUNICIPIS'!$A$4:$Q$313,5,0)</f>
        <v>10.220000000000001</v>
      </c>
      <c r="E22" s="404">
        <f>VLOOKUP($A22,'ANNEX 2_MUNICIPIS'!$A$4:$Q$313,6,0)</f>
        <v>24532.101652892561</v>
      </c>
      <c r="F22" s="416">
        <f>VLOOKUP($A22,'ANNEX 2_MUNICIPIS'!$A$4:$Q$313,7,0)</f>
        <v>28.474851241418779</v>
      </c>
      <c r="G22" s="406">
        <f>VLOOKUP($A22,'ANNEX 2_MUNICIPIS'!$A$4:$Q$313,8,0)</f>
        <v>3.498662276188516</v>
      </c>
      <c r="H22" s="407">
        <f>VLOOKUP($A22,'ANNEX 2_MUNICIPIS'!$A$4:$Q$313,9,0)</f>
        <v>5.76</v>
      </c>
      <c r="I22" s="408">
        <f>VLOOKUP($A22,'ANNEX 2_MUNICIPIS'!$A$4:$Q$313,10,0)</f>
        <v>82.608695652173907</v>
      </c>
      <c r="J22" s="409">
        <f>VLOOKUP($A22,'ANNEX 2_MUNICIPIS'!$A$4:$Q$313,11,0)</f>
        <v>101.45391009206682</v>
      </c>
      <c r="K22" s="410">
        <f>VLOOKUP($A22,'ANNEX 2_MUNICIPIS'!$A$4:$Q$313,12,0)</f>
        <v>96.722312254236144</v>
      </c>
      <c r="L22" s="410">
        <f>VLOOKUP($A22,'ANNEX 2_MUNICIPIS'!$A$4:$Q$313,13,0)</f>
        <v>122.1776337780522</v>
      </c>
      <c r="M22" s="411">
        <f>VLOOKUP($A22,'ANNEX 2_MUNICIPIS'!$A$4:$Q$313,14,0)</f>
        <v>83.081468698053996</v>
      </c>
      <c r="N22" s="410">
        <f>VLOOKUP($A22,'ANNEX 2_MUNICIPIS'!$A$4:$Q$313,15,0)</f>
        <v>188.66535239765057</v>
      </c>
      <c r="O22" s="412">
        <f>VLOOKUP($A22,'ANNEX 2_MUNICIPIS'!$A$4:$Q$313,16,0)</f>
        <v>99.685322729338836</v>
      </c>
      <c r="P22" s="413">
        <f>VLOOKUP($A22,'ANNEX 2_MUNICIPIS'!$A$4:$Q$313,17,0)</f>
        <v>95.720461223188408</v>
      </c>
      <c r="Q22" s="414">
        <f>VLOOKUP($A22,'ANNEX 2_MUNICIPIS'!$A$4:$R$313,18,0)</f>
        <v>205</v>
      </c>
      <c r="R22" s="415">
        <f>VLOOKUP($A22,'ANNEX 2_MUNICIPIS'!$A$4:$V$313,19,0)</f>
        <v>97.018131252356554</v>
      </c>
      <c r="S22" s="414">
        <f>VLOOKUP($A22,'ANNEX 2_MUNICIPIS'!$A$4:$V$313,20,0)</f>
        <v>167</v>
      </c>
      <c r="T22" s="415">
        <f>VLOOKUP($A22,'ANNEX 2_MUNICIPIS'!$A$4:$V$313,21,0)</f>
        <v>94.422791194020306</v>
      </c>
      <c r="U22" s="414">
        <f>VLOOKUP($A22,'ANNEX 2_MUNICIPIS'!$A$4:$V$313,22,0)</f>
        <v>224</v>
      </c>
    </row>
    <row r="23" spans="1:21" ht="15" customHeight="1">
      <c r="A23" s="400" t="s">
        <v>272</v>
      </c>
      <c r="B23" s="401" t="s">
        <v>39</v>
      </c>
      <c r="C23" s="402">
        <f>VLOOKUP($A23,'ANNEX 2_MUNICIPIS'!$A$4:$Q$313,4,0)</f>
        <v>51294</v>
      </c>
      <c r="D23" s="403">
        <f>VLOOKUP($A23,'ANNEX 2_MUNICIPIS'!$A$4:$Q$313,5,0)</f>
        <v>10.92</v>
      </c>
      <c r="E23" s="404">
        <f>VLOOKUP($A23,'ANNEX 2_MUNICIPIS'!$A$4:$Q$313,6,0)</f>
        <v>23185.559179247644</v>
      </c>
      <c r="F23" s="416">
        <f>VLOOKUP($A23,'ANNEX 2_MUNICIPIS'!$A$4:$Q$313,7,0)</f>
        <v>34.56325990419834</v>
      </c>
      <c r="G23" s="406">
        <f>VLOOKUP($A23,'ANNEX 2_MUNICIPIS'!$A$4:$Q$313,8,0)</f>
        <v>2.6240885873591453</v>
      </c>
      <c r="H23" s="407">
        <f>VLOOKUP($A23,'ANNEX 2_MUNICIPIS'!$A$4:$Q$313,9,0)</f>
        <v>10.9</v>
      </c>
      <c r="I23" s="408">
        <f>VLOOKUP($A23,'ANNEX 2_MUNICIPIS'!$A$4:$Q$313,10,0)</f>
        <v>86.196319018404907</v>
      </c>
      <c r="J23" s="409">
        <f>VLOOKUP($A23,'ANNEX 2_MUNICIPIS'!$A$4:$Q$313,11,0)</f>
        <v>94.950454316934341</v>
      </c>
      <c r="K23" s="410">
        <f>VLOOKUP($A23,'ANNEX 2_MUNICIPIS'!$A$4:$Q$313,12,0)</f>
        <v>91.413321469742201</v>
      </c>
      <c r="L23" s="410">
        <f>VLOOKUP($A23,'ANNEX 2_MUNICIPIS'!$A$4:$Q$313,13,0)</f>
        <v>100.65572392481393</v>
      </c>
      <c r="M23" s="411">
        <f>VLOOKUP($A23,'ANNEX 2_MUNICIPIS'!$A$4:$Q$313,14,0)</f>
        <v>110.77141289530539</v>
      </c>
      <c r="N23" s="410">
        <f>VLOOKUP($A23,'ANNEX 2_MUNICIPIS'!$A$4:$Q$313,15,0)</f>
        <v>99.698388056006166</v>
      </c>
      <c r="O23" s="412">
        <f>VLOOKUP($A23,'ANNEX 2_MUNICIPIS'!$A$4:$Q$313,16,0)</f>
        <v>104.01456906679317</v>
      </c>
      <c r="P23" s="413">
        <f>VLOOKUP($A23,'ANNEX 2_MUNICIPIS'!$A$4:$Q$313,17,0)</f>
        <v>94.938253418075377</v>
      </c>
      <c r="Q23" s="414">
        <f>VLOOKUP($A23,'ANNEX 2_MUNICIPIS'!$A$4:$R$313,18,0)</f>
        <v>219</v>
      </c>
      <c r="R23" s="415">
        <f>VLOOKUP($A23,'ANNEX 2_MUNICIPIS'!$A$4:$V$313,19,0)</f>
        <v>89.198690406064827</v>
      </c>
      <c r="S23" s="414">
        <f>VLOOKUP($A23,'ANNEX 2_MUNICIPIS'!$A$4:$V$313,20,0)</f>
        <v>265</v>
      </c>
      <c r="T23" s="415">
        <f>VLOOKUP($A23,'ANNEX 2_MUNICIPIS'!$A$4:$V$313,21,0)</f>
        <v>100.67781643008594</v>
      </c>
      <c r="U23" s="414">
        <f>VLOOKUP($A23,'ANNEX 2_MUNICIPIS'!$A$4:$V$313,22,0)</f>
        <v>131</v>
      </c>
    </row>
    <row r="24" spans="1:21" ht="15" customHeight="1">
      <c r="A24" s="421" t="s">
        <v>292</v>
      </c>
      <c r="B24" s="422" t="s">
        <v>293</v>
      </c>
      <c r="C24" s="423">
        <f>VLOOKUP($A24,'ANNEX 2_MUNICIPIS'!$A$4:$Q$313,4,0)</f>
        <v>8793</v>
      </c>
      <c r="D24" s="403">
        <f>VLOOKUP($A24,'ANNEX 2_MUNICIPIS'!$A$4:$Q$313,5,0)</f>
        <v>9.67</v>
      </c>
      <c r="E24" s="404">
        <f>VLOOKUP($A24,'ANNEX 2_MUNICIPIS'!$A$4:$Q$313,6,0)</f>
        <v>22825.094547964112</v>
      </c>
      <c r="F24" s="416">
        <f>VLOOKUP($A24,'ANNEX 2_MUNICIPIS'!$A$4:$Q$313,7,0)</f>
        <v>34.74184714896073</v>
      </c>
      <c r="G24" s="406">
        <f>VLOOKUP($A24,'ANNEX 2_MUNICIPIS'!$A$4:$Q$313,8,0)</f>
        <v>2.786307289889685</v>
      </c>
      <c r="H24" s="407">
        <f>VLOOKUP($A24,'ANNEX 2_MUNICIPIS'!$A$4:$Q$313,9,0)</f>
        <v>6.44</v>
      </c>
      <c r="I24" s="408">
        <f>VLOOKUP($A24,'ANNEX 2_MUNICIPIS'!$A$4:$Q$313,10,0)</f>
        <v>88.043478260869563</v>
      </c>
      <c r="J24" s="409">
        <f>VLOOKUP($A24,'ANNEX 2_MUNICIPIS'!$A$4:$Q$313,11,0)</f>
        <v>107.22429794632089</v>
      </c>
      <c r="K24" s="410">
        <f>VLOOKUP($A24,'ANNEX 2_MUNICIPIS'!$A$4:$Q$313,12,0)</f>
        <v>89.992123517894356</v>
      </c>
      <c r="L24" s="410">
        <f>VLOOKUP($A24,'ANNEX 2_MUNICIPIS'!$A$4:$Q$313,13,0)</f>
        <v>100.13831250658328</v>
      </c>
      <c r="M24" s="411">
        <f>VLOOKUP($A24,'ANNEX 2_MUNICIPIS'!$A$4:$Q$313,14,0)</f>
        <v>104.32230552565034</v>
      </c>
      <c r="N24" s="410">
        <f>VLOOKUP($A24,'ANNEX 2_MUNICIPIS'!$A$4:$Q$313,15,0)</f>
        <v>168.74416611963775</v>
      </c>
      <c r="O24" s="412">
        <f>VLOOKUP($A24,'ANNEX 2_MUNICIPIS'!$A$4:$Q$313,16,0)</f>
        <v>106.24356764574271</v>
      </c>
      <c r="P24" s="413">
        <f>VLOOKUP($A24,'ANNEX 2_MUNICIPIS'!$A$4:$Q$313,17,0)</f>
        <v>95.775339689534647</v>
      </c>
      <c r="Q24" s="414">
        <f>VLOOKUP($A24,'ANNEX 2_MUNICIPIS'!$A$4:$R$313,18,0)</f>
        <v>203</v>
      </c>
      <c r="R24" s="415">
        <f>VLOOKUP($A24,'ANNEX 2_MUNICIPIS'!$A$4:$V$313,19,0)</f>
        <v>89.726190160615332</v>
      </c>
      <c r="S24" s="414">
        <f>VLOOKUP($A24,'ANNEX 2_MUNICIPIS'!$A$4:$V$313,20,0)</f>
        <v>260</v>
      </c>
      <c r="T24" s="415">
        <f>VLOOKUP($A24,'ANNEX 2_MUNICIPIS'!$A$4:$V$313,21,0)</f>
        <v>101.82448921845396</v>
      </c>
      <c r="U24" s="414">
        <f>VLOOKUP($A24,'ANNEX 2_MUNICIPIS'!$A$4:$V$313,22,0)</f>
        <v>115</v>
      </c>
    </row>
    <row r="25" spans="1:21" ht="15" customHeight="1">
      <c r="A25" s="400" t="s">
        <v>294</v>
      </c>
      <c r="B25" s="401" t="s">
        <v>30</v>
      </c>
      <c r="C25" s="402">
        <f>VLOOKUP($A25,'ANNEX 2_MUNICIPIS'!$A$4:$Q$313,4,0)</f>
        <v>16707</v>
      </c>
      <c r="D25" s="403">
        <f>VLOOKUP($A25,'ANNEX 2_MUNICIPIS'!$A$4:$Q$313,5,0)</f>
        <v>12.17</v>
      </c>
      <c r="E25" s="404">
        <f>VLOOKUP($A25,'ANNEX 2_MUNICIPIS'!$A$4:$Q$313,6,0)</f>
        <v>22838.187084398978</v>
      </c>
      <c r="F25" s="416">
        <f>VLOOKUP($A25,'ANNEX 2_MUNICIPIS'!$A$4:$Q$313,7,0)</f>
        <v>34.099742029523469</v>
      </c>
      <c r="G25" s="406">
        <f>VLOOKUP($A25,'ANNEX 2_MUNICIPIS'!$A$4:$Q$313,8,0)</f>
        <v>2.2026695397138925</v>
      </c>
      <c r="H25" s="407">
        <f>VLOOKUP($A25,'ANNEX 2_MUNICIPIS'!$A$4:$Q$313,9,0)</f>
        <v>10.3</v>
      </c>
      <c r="I25" s="408">
        <f>VLOOKUP($A25,'ANNEX 2_MUNICIPIS'!$A$4:$Q$313,10,0)</f>
        <v>83.333333333333343</v>
      </c>
      <c r="J25" s="409">
        <f>VLOOKUP($A25,'ANNEX 2_MUNICIPIS'!$A$4:$Q$313,11,0)</f>
        <v>85.197942575260711</v>
      </c>
      <c r="K25" s="410">
        <f>VLOOKUP($A25,'ANNEX 2_MUNICIPIS'!$A$4:$Q$313,12,0)</f>
        <v>90.043743245187628</v>
      </c>
      <c r="L25" s="410">
        <f>VLOOKUP($A25,'ANNEX 2_MUNICIPIS'!$A$4:$Q$313,13,0)</f>
        <v>102.02393742000974</v>
      </c>
      <c r="M25" s="411">
        <f>VLOOKUP($A25,'ANNEX 2_MUNICIPIS'!$A$4:$Q$313,14,0)</f>
        <v>131.96441642443313</v>
      </c>
      <c r="N25" s="410">
        <f>VLOOKUP($A25,'ANNEX 2_MUNICIPIS'!$A$4:$Q$313,15,0)</f>
        <v>105.5060611466473</v>
      </c>
      <c r="O25" s="412">
        <f>VLOOKUP($A25,'ANNEX 2_MUNICIPIS'!$A$4:$Q$313,16,0)</f>
        <v>100.55975538485937</v>
      </c>
      <c r="P25" s="413">
        <f>VLOOKUP($A25,'ANNEX 2_MUNICIPIS'!$A$4:$Q$313,17,0)</f>
        <v>94.88853820407715</v>
      </c>
      <c r="Q25" s="414">
        <f>VLOOKUP($A25,'ANNEX 2_MUNICIPIS'!$A$4:$R$313,18,0)</f>
        <v>223</v>
      </c>
      <c r="R25" s="415">
        <f>VLOOKUP($A25,'ANNEX 2_MUNICIPIS'!$A$4:$V$313,19,0)</f>
        <v>88.111525283487197</v>
      </c>
      <c r="S25" s="414">
        <f>VLOOKUP($A25,'ANNEX 2_MUNICIPIS'!$A$4:$V$313,20,0)</f>
        <v>276</v>
      </c>
      <c r="T25" s="415">
        <f>VLOOKUP($A25,'ANNEX 2_MUNICIPIS'!$A$4:$V$313,21,0)</f>
        <v>101.66555112466712</v>
      </c>
      <c r="U25" s="414">
        <f>VLOOKUP($A25,'ANNEX 2_MUNICIPIS'!$A$4:$V$313,22,0)</f>
        <v>119</v>
      </c>
    </row>
    <row r="26" spans="1:21" ht="15" customHeight="1">
      <c r="A26" s="400" t="s">
        <v>295</v>
      </c>
      <c r="B26" s="401" t="s">
        <v>296</v>
      </c>
      <c r="C26" s="402">
        <f>VLOOKUP($A26,'ANNEX 2_MUNICIPIS'!$A$4:$Q$313,4,0)</f>
        <v>370</v>
      </c>
      <c r="D26" s="403">
        <f>VLOOKUP($A26,'ANNEX 2_MUNICIPIS'!$A$4:$Q$313,5,0)</f>
        <v>8.68</v>
      </c>
      <c r="E26" s="404">
        <f>VLOOKUP($A26,'ANNEX 2_MUNICIPIS'!$A$4:$Q$313,6,0)</f>
        <v>22426.346153846152</v>
      </c>
      <c r="F26" s="405">
        <f>VLOOKUP($A26,'ANNEX 2_MUNICIPIS'!$A$4:$Q$313,7,0)</f>
        <v>28.443988711585337</v>
      </c>
      <c r="G26" s="406">
        <f>VLOOKUP($A26,'ANNEX 2_MUNICIPIS'!$A$4:$Q$313,8,0)</f>
        <v>4.5945945945945947</v>
      </c>
      <c r="H26" s="407">
        <f>VLOOKUP($A26,'ANNEX 2_MUNICIPIS'!$A$4:$Q$313,9,0)</f>
        <v>2.4900000000000002</v>
      </c>
      <c r="I26" s="408">
        <f>VLOOKUP($A26,'ANNEX 2_MUNICIPIS'!$A$4:$Q$313,10,0)</f>
        <v>80.874334720518107</v>
      </c>
      <c r="J26" s="409">
        <f>VLOOKUP($A26,'ANNEX 2_MUNICIPIS'!$A$4:$Q$313,11,0)</f>
        <v>119.45379736646578</v>
      </c>
      <c r="K26" s="410">
        <f>VLOOKUP($A26,'ANNEX 2_MUNICIPIS'!$A$4:$Q$313,12,0)</f>
        <v>88.419984806239981</v>
      </c>
      <c r="L26" s="410">
        <f>VLOOKUP($A26,'ANNEX 2_MUNICIPIS'!$A$4:$Q$313,13,0)</f>
        <v>122.31019995594266</v>
      </c>
      <c r="M26" s="411">
        <f>VLOOKUP($A26,'ANNEX 2_MUNICIPIS'!$A$4:$Q$313,14,0)</f>
        <v>63.264341260094618</v>
      </c>
      <c r="N26" s="410">
        <f>VLOOKUP($A26,'ANNEX 2_MUNICIPIS'!$A$4:$Q$313,15,0)</f>
        <v>436.43069470299884</v>
      </c>
      <c r="O26" s="412">
        <f>VLOOKUP($A26,'ANNEX 2_MUNICIPIS'!$A$4:$Q$313,16,0)</f>
        <v>97.592439796902468</v>
      </c>
      <c r="P26" s="413">
        <f>VLOOKUP($A26,'ANNEX 2_MUNICIPIS'!$A$4:$Q$313,17,0)</f>
        <v>94.053504121233829</v>
      </c>
      <c r="Q26" s="414">
        <f>VLOOKUP($A26,'ANNEX 2_MUNICIPIS'!$A$4:$R$313,18,0)</f>
        <v>236</v>
      </c>
      <c r="R26" s="415">
        <f>VLOOKUP($A26,'ANNEX 2_MUNICIPIS'!$A$4:$V$313,19,0)</f>
        <v>95.763639378892165</v>
      </c>
      <c r="S26" s="414">
        <f>VLOOKUP($A26,'ANNEX 2_MUNICIPIS'!$A$4:$V$313,20,0)</f>
        <v>188</v>
      </c>
      <c r="T26" s="415">
        <f>VLOOKUP($A26,'ANNEX 2_MUNICIPIS'!$A$4:$V$313,21,0)</f>
        <v>92.343368863575506</v>
      </c>
      <c r="U26" s="414">
        <f>VLOOKUP($A26,'ANNEX 2_MUNICIPIS'!$A$4:$V$313,22,0)</f>
        <v>247</v>
      </c>
    </row>
    <row r="27" spans="1:21" ht="15" customHeight="1">
      <c r="A27" s="400" t="s">
        <v>335</v>
      </c>
      <c r="B27" s="401" t="s">
        <v>336</v>
      </c>
      <c r="C27" s="402">
        <f>VLOOKUP($A27,'ANNEX 2_MUNICIPIS'!$A$4:$Q$313,4,0)</f>
        <v>18889</v>
      </c>
      <c r="D27" s="403">
        <f>VLOOKUP($A27,'ANNEX 2_MUNICIPIS'!$A$4:$Q$313,5,0)</f>
        <v>9.31</v>
      </c>
      <c r="E27" s="404">
        <f>VLOOKUP($A27,'ANNEX 2_MUNICIPIS'!$A$4:$Q$313,6,0)</f>
        <v>25150.13324346744</v>
      </c>
      <c r="F27" s="416">
        <f>VLOOKUP($A27,'ANNEX 2_MUNICIPIS'!$A$4:$Q$313,7,0)</f>
        <v>33.915152702565216</v>
      </c>
      <c r="G27" s="406">
        <f>VLOOKUP($A27,'ANNEX 2_MUNICIPIS'!$A$4:$Q$313,8,0)</f>
        <v>2.477632484514797</v>
      </c>
      <c r="H27" s="407">
        <f>VLOOKUP($A27,'ANNEX 2_MUNICIPIS'!$A$4:$Q$313,9,0)</f>
        <v>5.81</v>
      </c>
      <c r="I27" s="408">
        <f>VLOOKUP($A27,'ANNEX 2_MUNICIPIS'!$A$4:$Q$313,10,0)</f>
        <v>86.283185840707972</v>
      </c>
      <c r="J27" s="409">
        <f>VLOOKUP($A27,'ANNEX 2_MUNICIPIS'!$A$4:$Q$313,11,0)</f>
        <v>111.37045769505079</v>
      </c>
      <c r="K27" s="410">
        <f>VLOOKUP($A27,'ANNEX 2_MUNICIPIS'!$A$4:$Q$313,12,0)</f>
        <v>99.159015205021333</v>
      </c>
      <c r="L27" s="410">
        <f>VLOOKUP($A27,'ANNEX 2_MUNICIPIS'!$A$4:$Q$313,13,0)</f>
        <v>102.579221074698</v>
      </c>
      <c r="M27" s="411">
        <f>VLOOKUP($A27,'ANNEX 2_MUNICIPIS'!$A$4:$Q$313,14,0)</f>
        <v>117.31925626618597</v>
      </c>
      <c r="N27" s="410">
        <f>VLOOKUP($A27,'ANNEX 2_MUNICIPIS'!$A$4:$Q$313,15,0)</f>
        <v>187.04172630128525</v>
      </c>
      <c r="O27" s="412">
        <f>VLOOKUP($A27,'ANNEX 2_MUNICIPIS'!$A$4:$Q$313,16,0)</f>
        <v>104.11939274361545</v>
      </c>
      <c r="P27" s="413">
        <f>VLOOKUP($A27,'ANNEX 2_MUNICIPIS'!$A$4:$Q$313,17,0)</f>
        <v>98.298629666521776</v>
      </c>
      <c r="Q27" s="414">
        <f>VLOOKUP($A27,'ANNEX 2_MUNICIPIS'!$A$4:$R$313,18,0)</f>
        <v>155</v>
      </c>
      <c r="R27" s="415">
        <f>VLOOKUP($A27,'ANNEX 2_MUNICIPIS'!$A$4:$V$313,19,0)</f>
        <v>94.032203231605607</v>
      </c>
      <c r="S27" s="414">
        <f>VLOOKUP($A27,'ANNEX 2_MUNICIPIS'!$A$4:$V$313,20,0)</f>
        <v>213</v>
      </c>
      <c r="T27" s="415">
        <f>VLOOKUP($A27,'ANNEX 2_MUNICIPIS'!$A$4:$V$313,21,0)</f>
        <v>102.56505610143795</v>
      </c>
      <c r="U27" s="414">
        <f>VLOOKUP($A27,'ANNEX 2_MUNICIPIS'!$A$4:$V$313,22,0)</f>
        <v>105</v>
      </c>
    </row>
    <row r="28" spans="1:21" ht="15" customHeight="1">
      <c r="A28" s="400" t="s">
        <v>369</v>
      </c>
      <c r="B28" s="401" t="s">
        <v>9</v>
      </c>
      <c r="C28" s="402">
        <f>VLOOKUP($A28,'ANNEX 2_MUNICIPIS'!$A$4:$Q$313,4,0)</f>
        <v>10776</v>
      </c>
      <c r="D28" s="403">
        <f>VLOOKUP($A28,'ANNEX 2_MUNICIPIS'!$A$4:$Q$313,5,0)</f>
        <v>8.18</v>
      </c>
      <c r="E28" s="404">
        <f>VLOOKUP($A28,'ANNEX 2_MUNICIPIS'!$A$4:$Q$313,6,0)</f>
        <v>28572.771209144492</v>
      </c>
      <c r="F28" s="416">
        <f>VLOOKUP($A28,'ANNEX 2_MUNICIPIS'!$A$4:$Q$313,7,0)</f>
        <v>30.97632722821454</v>
      </c>
      <c r="G28" s="406">
        <f>VLOOKUP($A28,'ANNEX 2_MUNICIPIS'!$A$4:$Q$313,8,0)</f>
        <v>2.1250927988121751</v>
      </c>
      <c r="H28" s="407">
        <f>VLOOKUP($A28,'ANNEX 2_MUNICIPIS'!$A$4:$Q$313,9,0)</f>
        <v>3.54</v>
      </c>
      <c r="I28" s="408">
        <f>VLOOKUP($A28,'ANNEX 2_MUNICIPIS'!$A$4:$Q$313,10,0)</f>
        <v>85.350318471337587</v>
      </c>
      <c r="J28" s="409">
        <f>VLOOKUP($A28,'ANNEX 2_MUNICIPIS'!$A$4:$Q$313,11,0)</f>
        <v>126.75537422260672</v>
      </c>
      <c r="K28" s="410">
        <f>VLOOKUP($A28,'ANNEX 2_MUNICIPIS'!$A$4:$Q$313,12,0)</f>
        <v>112.65339341743126</v>
      </c>
      <c r="L28" s="410">
        <f>VLOOKUP($A28,'ANNEX 2_MUNICIPIS'!$A$4:$Q$313,13,0)</f>
        <v>112.31124727045653</v>
      </c>
      <c r="M28" s="411">
        <f>VLOOKUP($A28,'ANNEX 2_MUNICIPIS'!$A$4:$Q$313,14,0)</f>
        <v>136.78179162184887</v>
      </c>
      <c r="N28" s="410">
        <f>VLOOKUP($A28,'ANNEX 2_MUNICIPIS'!$A$4:$Q$313,15,0)</f>
        <v>306.98091237583822</v>
      </c>
      <c r="O28" s="412">
        <f>VLOOKUP($A28,'ANNEX 2_MUNICIPIS'!$A$4:$Q$313,16,0)</f>
        <v>102.99368576997063</v>
      </c>
      <c r="P28" s="413">
        <f>VLOOKUP($A28,'ANNEX 2_MUNICIPIS'!$A$4:$Q$313,17,0)</f>
        <v>104.33447224376093</v>
      </c>
      <c r="Q28" s="414">
        <f>VLOOKUP($A28,'ANNEX 2_MUNICIPIS'!$A$4:$R$313,18,0)</f>
        <v>78</v>
      </c>
      <c r="R28" s="415">
        <f>VLOOKUP($A28,'ANNEX 2_MUNICIPIS'!$A$4:$V$313,19,0)</f>
        <v>102.76091852337119</v>
      </c>
      <c r="S28" s="414">
        <f>VLOOKUP($A28,'ANNEX 2_MUNICIPIS'!$A$4:$V$313,20,0)</f>
        <v>104</v>
      </c>
      <c r="T28" s="415">
        <f>VLOOKUP($A28,'ANNEX 2_MUNICIPIS'!$A$4:$V$313,21,0)</f>
        <v>105.90802596415064</v>
      </c>
      <c r="U28" s="414">
        <f>VLOOKUP($A28,'ANNEX 2_MUNICIPIS'!$A$4:$V$313,22,0)</f>
        <v>68</v>
      </c>
    </row>
    <row r="29" spans="1:21" ht="15" customHeight="1">
      <c r="A29" s="400" t="s">
        <v>394</v>
      </c>
      <c r="B29" s="401" t="s">
        <v>395</v>
      </c>
      <c r="C29" s="402">
        <f>VLOOKUP($A29,'ANNEX 2_MUNICIPIS'!$A$4:$Q$313,4,0)</f>
        <v>6483</v>
      </c>
      <c r="D29" s="403">
        <f>VLOOKUP($A29,'ANNEX 2_MUNICIPIS'!$A$4:$Q$313,5,0)</f>
        <v>11.17</v>
      </c>
      <c r="E29" s="404">
        <f>VLOOKUP($A29,'ANNEX 2_MUNICIPIS'!$A$4:$Q$313,6,0)</f>
        <v>27734.80731707317</v>
      </c>
      <c r="F29" s="416">
        <f>VLOOKUP($A29,'ANNEX 2_MUNICIPIS'!$A$4:$Q$313,7,0)</f>
        <v>29.808250537131425</v>
      </c>
      <c r="G29" s="406">
        <f>VLOOKUP($A29,'ANNEX 2_MUNICIPIS'!$A$4:$Q$313,8,0)</f>
        <v>2.7919173222273641</v>
      </c>
      <c r="H29" s="407">
        <f>VLOOKUP($A29,'ANNEX 2_MUNICIPIS'!$A$4:$Q$313,9,0)</f>
        <v>4.3099999999999996</v>
      </c>
      <c r="I29" s="408">
        <f>VLOOKUP($A29,'ANNEX 2_MUNICIPIS'!$A$4:$Q$313,10,0)</f>
        <v>79.166666666666657</v>
      </c>
      <c r="J29" s="409">
        <f>VLOOKUP($A29,'ANNEX 2_MUNICIPIS'!$A$4:$Q$313,11,0)</f>
        <v>92.825332241801519</v>
      </c>
      <c r="K29" s="410">
        <f>VLOOKUP($A29,'ANNEX 2_MUNICIPIS'!$A$4:$Q$313,12,0)</f>
        <v>109.3495670117902</v>
      </c>
      <c r="L29" s="410">
        <f>VLOOKUP($A29,'ANNEX 2_MUNICIPIS'!$A$4:$Q$313,13,0)</f>
        <v>116.71231569007661</v>
      </c>
      <c r="M29" s="411">
        <f>VLOOKUP($A29,'ANNEX 2_MUNICIPIS'!$A$4:$Q$313,14,0)</f>
        <v>104.11268201607119</v>
      </c>
      <c r="N29" s="410">
        <f>VLOOKUP($A29,'ANNEX 2_MUNICIPIS'!$A$4:$Q$313,15,0)</f>
        <v>252.13745471240543</v>
      </c>
      <c r="O29" s="412">
        <f>VLOOKUP($A29,'ANNEX 2_MUNICIPIS'!$A$4:$Q$313,16,0)</f>
        <v>95.531767615616388</v>
      </c>
      <c r="P29" s="413">
        <f>VLOOKUP($A29,'ANNEX 2_MUNICIPIS'!$A$4:$Q$313,17,0)</f>
        <v>97.441036348480466</v>
      </c>
      <c r="Q29" s="414">
        <f>VLOOKUP($A29,'ANNEX 2_MUNICIPIS'!$A$4:$R$313,18,0)</f>
        <v>172</v>
      </c>
      <c r="R29" s="415">
        <f>VLOOKUP($A29,'ANNEX 2_MUNICIPIS'!$A$4:$V$313,19,0)</f>
        <v>99.418368676325414</v>
      </c>
      <c r="S29" s="414">
        <f>VLOOKUP($A29,'ANNEX 2_MUNICIPIS'!$A$4:$V$313,20,0)</f>
        <v>142</v>
      </c>
      <c r="T29" s="415">
        <f>VLOOKUP($A29,'ANNEX 2_MUNICIPIS'!$A$4:$V$313,21,0)</f>
        <v>95.463704020635532</v>
      </c>
      <c r="U29" s="414">
        <f>VLOOKUP($A29,'ANNEX 2_MUNICIPIS'!$A$4:$V$313,22,0)</f>
        <v>204</v>
      </c>
    </row>
    <row r="30" spans="1:21" ht="15" customHeight="1">
      <c r="A30" s="400" t="s">
        <v>401</v>
      </c>
      <c r="B30" s="401" t="s">
        <v>402</v>
      </c>
      <c r="C30" s="402">
        <f>VLOOKUP($A30,'ANNEX 2_MUNICIPIS'!$A$4:$Q$313,4,0)</f>
        <v>18285</v>
      </c>
      <c r="D30" s="403">
        <f>VLOOKUP($A30,'ANNEX 2_MUNICIPIS'!$A$4:$Q$313,5,0)</f>
        <v>11.01</v>
      </c>
      <c r="E30" s="404">
        <f>VLOOKUP($A30,'ANNEX 2_MUNICIPIS'!$A$4:$Q$313,6,0)</f>
        <v>23952.173433944186</v>
      </c>
      <c r="F30" s="416">
        <f>VLOOKUP($A30,'ANNEX 2_MUNICIPIS'!$A$4:$Q$313,7,0)</f>
        <v>32.600087728042965</v>
      </c>
      <c r="G30" s="406">
        <f>VLOOKUP($A30,'ANNEX 2_MUNICIPIS'!$A$4:$Q$313,8,0)</f>
        <v>3.2430954334153674</v>
      </c>
      <c r="H30" s="407">
        <f>VLOOKUP($A30,'ANNEX 2_MUNICIPIS'!$A$4:$Q$313,9,0)</f>
        <v>9.51</v>
      </c>
      <c r="I30" s="408">
        <f>VLOOKUP($A30,'ANNEX 2_MUNICIPIS'!$A$4:$Q$313,10,0)</f>
        <v>86.802030456852791</v>
      </c>
      <c r="J30" s="409">
        <f>VLOOKUP($A30,'ANNEX 2_MUNICIPIS'!$A$4:$Q$313,11,0)</f>
        <v>94.174292565024786</v>
      </c>
      <c r="K30" s="410">
        <f>VLOOKUP($A30,'ANNEX 2_MUNICIPIS'!$A$4:$Q$313,12,0)</f>
        <v>94.435838837819574</v>
      </c>
      <c r="L30" s="410">
        <f>VLOOKUP($A30,'ANNEX 2_MUNICIPIS'!$A$4:$Q$313,13,0)</f>
        <v>106.71719585177411</v>
      </c>
      <c r="M30" s="411">
        <f>VLOOKUP($A30,'ANNEX 2_MUNICIPIS'!$A$4:$Q$313,14,0)</f>
        <v>89.628568246634671</v>
      </c>
      <c r="N30" s="410">
        <f>VLOOKUP($A30,'ANNEX 2_MUNICIPIS'!$A$4:$Q$313,15,0)</f>
        <v>114.27049735125838</v>
      </c>
      <c r="O30" s="412">
        <f>VLOOKUP($A30,'ANNEX 2_MUNICIPIS'!$A$4:$Q$313,16,0)</f>
        <v>104.74549139580274</v>
      </c>
      <c r="P30" s="413">
        <f>VLOOKUP($A30,'ANNEX 2_MUNICIPIS'!$A$4:$Q$313,17,0)</f>
        <v>94.892635042130138</v>
      </c>
      <c r="Q30" s="414">
        <f>VLOOKUP($A30,'ANNEX 2_MUNICIPIS'!$A$4:$R$313,18,0)</f>
        <v>222</v>
      </c>
      <c r="R30" s="415">
        <f>VLOOKUP($A30,'ANNEX 2_MUNICIPIS'!$A$4:$V$313,19,0)</f>
        <v>91.704672808162343</v>
      </c>
      <c r="S30" s="521">
        <f>VLOOKUP($A30,'ANNEX 2_MUNICIPIS'!$A$4:$V$313,20,0)</f>
        <v>240</v>
      </c>
      <c r="T30" s="415">
        <f>VLOOKUP($A30,'ANNEX 2_MUNICIPIS'!$A$4:$V$313,21,0)</f>
        <v>98.080597276097933</v>
      </c>
      <c r="U30" s="521">
        <f>VLOOKUP($A30,'ANNEX 2_MUNICIPIS'!$A$4:$V$313,22,0)</f>
        <v>165</v>
      </c>
    </row>
    <row r="31" spans="1:21" ht="15" customHeight="1">
      <c r="A31" s="421" t="s">
        <v>410</v>
      </c>
      <c r="B31" s="422" t="s">
        <v>411</v>
      </c>
      <c r="C31" s="423">
        <f>VLOOKUP($A31,'ANNEX 2_MUNICIPIS'!$A$4:$Q$313,4,0)</f>
        <v>3043</v>
      </c>
      <c r="D31" s="403">
        <f>VLOOKUP($A31,'ANNEX 2_MUNICIPIS'!$A$4:$Q$313,5,0)</f>
        <v>8.15</v>
      </c>
      <c r="E31" s="404">
        <f>VLOOKUP($A31,'ANNEX 2_MUNICIPIS'!$A$4:$Q$313,6,0)</f>
        <v>28477.699726402188</v>
      </c>
      <c r="F31" s="416">
        <f>VLOOKUP($A31,'ANNEX 2_MUNICIPIS'!$A$4:$Q$313,7,0)</f>
        <v>28.526278197145622</v>
      </c>
      <c r="G31" s="406">
        <f>VLOOKUP($A31,'ANNEX 2_MUNICIPIS'!$A$4:$Q$313,8,0)</f>
        <v>2.6618468616496878</v>
      </c>
      <c r="H31" s="407">
        <f>VLOOKUP($A31,'ANNEX 2_MUNICIPIS'!$A$4:$Q$313,9,0)</f>
        <v>5.01</v>
      </c>
      <c r="I31" s="408">
        <f>VLOOKUP($A31,'ANNEX 2_MUNICIPIS'!$A$4:$Q$313,10,0)</f>
        <v>68</v>
      </c>
      <c r="J31" s="409">
        <f>VLOOKUP($A31,'ANNEX 2_MUNICIPIS'!$A$4:$Q$313,11,0)</f>
        <v>127.22195842219912</v>
      </c>
      <c r="K31" s="410">
        <f>VLOOKUP($A31,'ANNEX 2_MUNICIPIS'!$A$4:$Q$313,12,0)</f>
        <v>112.27855665169538</v>
      </c>
      <c r="L31" s="410">
        <f>VLOOKUP($A31,'ANNEX 2_MUNICIPIS'!$A$4:$Q$313,13,0)</f>
        <v>121.9573728761676</v>
      </c>
      <c r="M31" s="411">
        <f>VLOOKUP($A31,'ANNEX 2_MUNICIPIS'!$A$4:$Q$313,14,0)</f>
        <v>109.20012137891074</v>
      </c>
      <c r="N31" s="410">
        <f>VLOOKUP($A31,'ANNEX 2_MUNICIPIS'!$A$4:$Q$313,15,0)</f>
        <v>216.90866862484378</v>
      </c>
      <c r="O31" s="412">
        <f>VLOOKUP($A31,'ANNEX 2_MUNICIPIS'!$A$4:$Q$313,16,0)</f>
        <v>82.056760394045241</v>
      </c>
      <c r="P31" s="413">
        <f>VLOOKUP($A31,'ANNEX 2_MUNICIPIS'!$A$4:$Q$313,17,0)</f>
        <v>95.998854668317506</v>
      </c>
      <c r="Q31" s="414">
        <f>VLOOKUP($A31,'ANNEX 2_MUNICIPIS'!$A$4:$R$313,18,0)</f>
        <v>199</v>
      </c>
      <c r="R31" s="415">
        <f>VLOOKUP($A31,'ANNEX 2_MUNICIPIS'!$A$4:$V$313,19,0)</f>
        <v>105.03735763215127</v>
      </c>
      <c r="S31" s="414">
        <f>VLOOKUP($A31,'ANNEX 2_MUNICIPIS'!$A$4:$V$313,20,0)</f>
        <v>77</v>
      </c>
      <c r="T31" s="415">
        <f>VLOOKUP($A31,'ANNEX 2_MUNICIPIS'!$A$4:$V$313,21,0)</f>
        <v>86.960351704483784</v>
      </c>
      <c r="U31" s="414">
        <f>VLOOKUP($A31,'ANNEX 2_MUNICIPIS'!$A$4:$V$313,22,0)</f>
        <v>287</v>
      </c>
    </row>
    <row r="32" spans="1:21" ht="15" customHeight="1">
      <c r="A32" s="400" t="s">
        <v>416</v>
      </c>
      <c r="B32" s="401" t="s">
        <v>417</v>
      </c>
      <c r="C32" s="402">
        <f>VLOOKUP($A32,'ANNEX 2_MUNICIPIS'!$A$4:$Q$313,4,0)</f>
        <v>6460</v>
      </c>
      <c r="D32" s="403">
        <f>VLOOKUP($A32,'ANNEX 2_MUNICIPIS'!$A$4:$Q$313,5,0)</f>
        <v>10.68</v>
      </c>
      <c r="E32" s="404">
        <f>VLOOKUP($A32,'ANNEX 2_MUNICIPIS'!$A$4:$Q$313,6,0)</f>
        <v>23626.950771250409</v>
      </c>
      <c r="F32" s="416">
        <f>VLOOKUP($A32,'ANNEX 2_MUNICIPIS'!$A$4:$Q$313,7,0)</f>
        <v>32.338644067925685</v>
      </c>
      <c r="G32" s="406">
        <f>VLOOKUP($A32,'ANNEX 2_MUNICIPIS'!$A$4:$Q$313,8,0)</f>
        <v>3.2972136222910216</v>
      </c>
      <c r="H32" s="407">
        <f>VLOOKUP($A32,'ANNEX 2_MUNICIPIS'!$A$4:$Q$313,9,0)</f>
        <v>7.81</v>
      </c>
      <c r="I32" s="408">
        <f>VLOOKUP($A32,'ANNEX 2_MUNICIPIS'!$A$4:$Q$313,10,0)</f>
        <v>82.608695652173907</v>
      </c>
      <c r="J32" s="409">
        <f>VLOOKUP($A32,'ANNEX 2_MUNICIPIS'!$A$4:$Q$313,11,0)</f>
        <v>97.084172391472194</v>
      </c>
      <c r="K32" s="410">
        <f>VLOOKUP($A32,'ANNEX 2_MUNICIPIS'!$A$4:$Q$313,12,0)</f>
        <v>93.153588813818359</v>
      </c>
      <c r="L32" s="410">
        <f>VLOOKUP($A32,'ANNEX 2_MUNICIPIS'!$A$4:$Q$313,13,0)</f>
        <v>107.57995726571393</v>
      </c>
      <c r="M32" s="411">
        <f>VLOOKUP($A32,'ANNEX 2_MUNICIPIS'!$A$4:$Q$313,14,0)</f>
        <v>88.15746678319492</v>
      </c>
      <c r="N32" s="410">
        <f>VLOOKUP($A32,'ANNEX 2_MUNICIPIS'!$A$4:$Q$313,15,0)</f>
        <v>139.14371700518149</v>
      </c>
      <c r="O32" s="412">
        <f>VLOOKUP($A32,'ANNEX 2_MUNICIPIS'!$A$4:$Q$313,16,0)</f>
        <v>99.685322729338836</v>
      </c>
      <c r="P32" s="413">
        <f>VLOOKUP($A32,'ANNEX 2_MUNICIPIS'!$A$4:$Q$313,17,0)</f>
        <v>93.2302347095833</v>
      </c>
      <c r="Q32" s="414">
        <f>VLOOKUP($A32,'ANNEX 2_MUNICIPIS'!$A$4:$R$313,18,0)</f>
        <v>256</v>
      </c>
      <c r="R32" s="415">
        <f>VLOOKUP($A32,'ANNEX 2_MUNICIPIS'!$A$4:$V$313,19,0)</f>
        <v>91.730009808794208</v>
      </c>
      <c r="S32" s="414">
        <f>VLOOKUP($A32,'ANNEX 2_MUNICIPIS'!$A$4:$V$313,20,0)</f>
        <v>239</v>
      </c>
      <c r="T32" s="415">
        <f>VLOOKUP($A32,'ANNEX 2_MUNICIPIS'!$A$4:$V$313,21,0)</f>
        <v>94.730459610372421</v>
      </c>
      <c r="U32" s="414">
        <f>VLOOKUP($A32,'ANNEX 2_MUNICIPIS'!$A$4:$V$313,22,0)</f>
        <v>217</v>
      </c>
    </row>
    <row r="33" spans="1:21" ht="15" customHeight="1">
      <c r="A33" s="421" t="s">
        <v>414</v>
      </c>
      <c r="B33" s="422" t="s">
        <v>415</v>
      </c>
      <c r="C33" s="423">
        <f>VLOOKUP($A33,'ANNEX 2_MUNICIPIS'!$A$4:$Q$313,4,0)</f>
        <v>9064</v>
      </c>
      <c r="D33" s="403">
        <f>VLOOKUP($A33,'ANNEX 2_MUNICIPIS'!$A$4:$Q$313,5,0)</f>
        <v>8.6199999999999992</v>
      </c>
      <c r="E33" s="404">
        <f>VLOOKUP($A33,'ANNEX 2_MUNICIPIS'!$A$4:$Q$313,6,0)</f>
        <v>27352.245890715236</v>
      </c>
      <c r="F33" s="416">
        <f>VLOOKUP($A33,'ANNEX 2_MUNICIPIS'!$A$4:$Q$313,7,0)</f>
        <v>38.884095206761913</v>
      </c>
      <c r="G33" s="406">
        <f>VLOOKUP($A33,'ANNEX 2_MUNICIPIS'!$A$4:$Q$313,8,0)</f>
        <v>4.1041482789055603</v>
      </c>
      <c r="H33" s="407">
        <f>VLOOKUP($A33,'ANNEX 2_MUNICIPIS'!$A$4:$Q$313,9,0)</f>
        <v>3.16</v>
      </c>
      <c r="I33" s="408">
        <f>VLOOKUP($A33,'ANNEX 2_MUNICIPIS'!$A$4:$Q$313,10,0)</f>
        <v>84.112149532710276</v>
      </c>
      <c r="J33" s="409">
        <f>VLOOKUP($A33,'ANNEX 2_MUNICIPIS'!$A$4:$Q$313,11,0)</f>
        <v>120.28526231333214</v>
      </c>
      <c r="K33" s="410">
        <f>VLOOKUP($A33,'ANNEX 2_MUNICIPIS'!$A$4:$Q$313,12,0)</f>
        <v>107.84124839073739</v>
      </c>
      <c r="L33" s="410">
        <f>VLOOKUP($A33,'ANNEX 2_MUNICIPIS'!$A$4:$Q$313,13,0)</f>
        <v>89.470770204615306</v>
      </c>
      <c r="M33" s="411">
        <f>VLOOKUP($A33,'ANNEX 2_MUNICIPIS'!$A$4:$Q$313,14,0)</f>
        <v>70.82443923340206</v>
      </c>
      <c r="N33" s="410">
        <f>VLOOKUP($A33,'ANNEX 2_MUNICIPIS'!$A$4:$Q$313,15,0)</f>
        <v>343.89633854761621</v>
      </c>
      <c r="O33" s="412">
        <f>VLOOKUP($A33,'ANNEX 2_MUNICIPIS'!$A$4:$Q$313,16,0)</f>
        <v>101.4995661828487</v>
      </c>
      <c r="P33" s="413">
        <f>VLOOKUP($A33,'ANNEX 2_MUNICIPIS'!$A$4:$Q$313,17,0)</f>
        <v>95.009987636809797</v>
      </c>
      <c r="Q33" s="414">
        <f>VLOOKUP($A33,'ANNEX 2_MUNICIPIS'!$A$4:$R$313,18,0)</f>
        <v>214</v>
      </c>
      <c r="R33" s="415">
        <f>VLOOKUP($A33,'ANNEX 2_MUNICIPIS'!$A$4:$V$313,19,0)</f>
        <v>94.800560894028877</v>
      </c>
      <c r="S33" s="414">
        <f>VLOOKUP($A33,'ANNEX 2_MUNICIPIS'!$A$4:$V$313,20,0)</f>
        <v>205</v>
      </c>
      <c r="T33" s="415">
        <f>VLOOKUP($A33,'ANNEX 2_MUNICIPIS'!$A$4:$V$313,21,0)</f>
        <v>95.219414379590731</v>
      </c>
      <c r="U33" s="414">
        <f>VLOOKUP($A33,'ANNEX 2_MUNICIPIS'!$A$4:$V$313,22,0)</f>
        <v>206</v>
      </c>
    </row>
    <row r="34" spans="1:21" ht="15" customHeight="1">
      <c r="A34" s="400" t="s">
        <v>460</v>
      </c>
      <c r="B34" s="401" t="s">
        <v>461</v>
      </c>
      <c r="C34" s="402">
        <f>VLOOKUP($A34,'ANNEX 2_MUNICIPIS'!$A$4:$Q$313,4,0)</f>
        <v>4815</v>
      </c>
      <c r="D34" s="403">
        <f>VLOOKUP($A34,'ANNEX 2_MUNICIPIS'!$A$4:$Q$313,5,0)</f>
        <v>8.91</v>
      </c>
      <c r="E34" s="404">
        <f>VLOOKUP($A34,'ANNEX 2_MUNICIPIS'!$A$4:$Q$313,6,0)</f>
        <v>25544.229776247848</v>
      </c>
      <c r="F34" s="416">
        <f>VLOOKUP($A34,'ANNEX 2_MUNICIPIS'!$A$4:$Q$313,7,0)</f>
        <v>43.504584825823898</v>
      </c>
      <c r="G34" s="406">
        <f>VLOOKUP($A34,'ANNEX 2_MUNICIPIS'!$A$4:$Q$313,8,0)</f>
        <v>2.0560747663551404</v>
      </c>
      <c r="H34" s="407">
        <f>VLOOKUP($A34,'ANNEX 2_MUNICIPIS'!$A$4:$Q$313,9,0)</f>
        <v>3.06</v>
      </c>
      <c r="I34" s="408">
        <f>VLOOKUP($A34,'ANNEX 2_MUNICIPIS'!$A$4:$Q$313,10,0)</f>
        <v>86.206896551724128</v>
      </c>
      <c r="J34" s="409">
        <f>VLOOKUP($A34,'ANNEX 2_MUNICIPIS'!$A$4:$Q$313,11,0)</f>
        <v>116.37025377563668</v>
      </c>
      <c r="K34" s="410">
        <f>VLOOKUP($A34,'ANNEX 2_MUNICIPIS'!$A$4:$Q$313,12,0)</f>
        <v>100.71281309976484</v>
      </c>
      <c r="L34" s="410">
        <f>VLOOKUP($A34,'ANNEX 2_MUNICIPIS'!$A$4:$Q$313,13,0)</f>
        <v>79.968351859629379</v>
      </c>
      <c r="M34" s="411">
        <f>VLOOKUP($A34,'ANNEX 2_MUNICIPIS'!$A$4:$Q$313,14,0)</f>
        <v>141.37326382323354</v>
      </c>
      <c r="N34" s="410">
        <f>VLOOKUP($A34,'ANNEX 2_MUNICIPIS'!$A$4:$Q$313,15,0)</f>
        <v>355.13478098381285</v>
      </c>
      <c r="O34" s="412">
        <f>VLOOKUP($A34,'ANNEX 2_MUNICIPIS'!$A$4:$Q$313,16,0)</f>
        <v>104.02733315675106</v>
      </c>
      <c r="P34" s="413">
        <f>VLOOKUP($A34,'ANNEX 2_MUNICIPIS'!$A$4:$Q$313,17,0)</f>
        <v>98.632943330144528</v>
      </c>
      <c r="Q34" s="414">
        <f>VLOOKUP($A34,'ANNEX 2_MUNICIPIS'!$A$4:$R$313,18,0)</f>
        <v>149</v>
      </c>
      <c r="R34" s="415">
        <f>VLOOKUP($A34,'ANNEX 2_MUNICIPIS'!$A$4:$V$313,19,0)</f>
        <v>89.519991764147292</v>
      </c>
      <c r="S34" s="414">
        <f>VLOOKUP($A34,'ANNEX 2_MUNICIPIS'!$A$4:$V$313,20,0)</f>
        <v>264</v>
      </c>
      <c r="T34" s="415">
        <f>VLOOKUP($A34,'ANNEX 2_MUNICIPIS'!$A$4:$V$313,21,0)</f>
        <v>107.74589489614179</v>
      </c>
      <c r="U34" s="414">
        <f>VLOOKUP($A34,'ANNEX 2_MUNICIPIS'!$A$4:$V$313,22,0)</f>
        <v>55</v>
      </c>
    </row>
    <row r="35" spans="1:21" ht="15" customHeight="1">
      <c r="A35" s="400" t="s">
        <v>487</v>
      </c>
      <c r="B35" s="401" t="s">
        <v>488</v>
      </c>
      <c r="C35" s="402">
        <f>VLOOKUP($A35,'ANNEX 2_MUNICIPIS'!$A$4:$Q$313,4,0)</f>
        <v>7740</v>
      </c>
      <c r="D35" s="403">
        <f>VLOOKUP($A35,'ANNEX 2_MUNICIPIS'!$A$4:$Q$313,5,0)</f>
        <v>9.48</v>
      </c>
      <c r="E35" s="404">
        <f>VLOOKUP($A35,'ANNEX 2_MUNICIPIS'!$A$4:$Q$313,6,0)</f>
        <v>25267.954950235726</v>
      </c>
      <c r="F35" s="416">
        <f>VLOOKUP($A35,'ANNEX 2_MUNICIPIS'!$A$4:$Q$313,7,0)</f>
        <v>38.408651095236998</v>
      </c>
      <c r="G35" s="406">
        <f>VLOOKUP($A35,'ANNEX 2_MUNICIPIS'!$A$4:$Q$313,8,0)</f>
        <v>3.1266149870801034</v>
      </c>
      <c r="H35" s="407">
        <f>VLOOKUP($A35,'ANNEX 2_MUNICIPIS'!$A$4:$Q$313,9,0)</f>
        <v>2.76</v>
      </c>
      <c r="I35" s="408">
        <f>VLOOKUP($A35,'ANNEX 2_MUNICIPIS'!$A$4:$Q$313,10,0)</f>
        <v>89.473684210526315</v>
      </c>
      <c r="J35" s="409">
        <f>VLOOKUP($A35,'ANNEX 2_MUNICIPIS'!$A$4:$Q$313,11,0)</f>
        <v>109.37330813722815</v>
      </c>
      <c r="K35" s="410">
        <f>VLOOKUP($A35,'ANNEX 2_MUNICIPIS'!$A$4:$Q$313,12,0)</f>
        <v>99.623548903503931</v>
      </c>
      <c r="L35" s="410">
        <f>VLOOKUP($A35,'ANNEX 2_MUNICIPIS'!$A$4:$Q$313,13,0)</f>
        <v>90.57829024591814</v>
      </c>
      <c r="M35" s="411">
        <f>VLOOKUP($A35,'ANNEX 2_MUNICIPIS'!$A$4:$Q$313,14,0)</f>
        <v>92.967634833630214</v>
      </c>
      <c r="N35" s="410">
        <f>VLOOKUP($A35,'ANNEX 2_MUNICIPIS'!$A$4:$Q$313,15,0)</f>
        <v>393.73638761248816</v>
      </c>
      <c r="O35" s="412">
        <f>VLOOKUP($A35,'ANNEX 2_MUNICIPIS'!$A$4:$Q$313,16,0)</f>
        <v>107.96942157111215</v>
      </c>
      <c r="P35" s="413">
        <f>VLOOKUP($A35,'ANNEX 2_MUNICIPIS'!$A$4:$Q$313,17,0)</f>
        <v>97.209904881733934</v>
      </c>
      <c r="Q35" s="414">
        <f>VLOOKUP($A35,'ANNEX 2_MUNICIPIS'!$A$4:$R$313,18,0)</f>
        <v>177</v>
      </c>
      <c r="R35" s="415">
        <f>VLOOKUP($A35,'ANNEX 2_MUNICIPIS'!$A$4:$V$313,19,0)</f>
        <v>91.064573069804098</v>
      </c>
      <c r="S35" s="414">
        <f>VLOOKUP($A35,'ANNEX 2_MUNICIPIS'!$A$4:$V$313,20,0)</f>
        <v>246</v>
      </c>
      <c r="T35" s="415">
        <f>VLOOKUP($A35,'ANNEX 2_MUNICIPIS'!$A$4:$V$313,21,0)</f>
        <v>103.35523669366377</v>
      </c>
      <c r="U35" s="414">
        <f>VLOOKUP($A35,'ANNEX 2_MUNICIPIS'!$A$4:$V$313,22,0)</f>
        <v>91</v>
      </c>
    </row>
    <row r="36" spans="1:21" ht="15" customHeight="1">
      <c r="A36" s="421" t="s">
        <v>501</v>
      </c>
      <c r="B36" s="422" t="s">
        <v>502</v>
      </c>
      <c r="C36" s="423">
        <f>VLOOKUP($A36,'ANNEX 2_MUNICIPIS'!$A$4:$Q$313,4,0)</f>
        <v>889</v>
      </c>
      <c r="D36" s="403">
        <f>VLOOKUP($A36,'ANNEX 2_MUNICIPIS'!$A$4:$Q$313,5,0)</f>
        <v>8.2100000000000009</v>
      </c>
      <c r="E36" s="404">
        <f>VLOOKUP($A36,'ANNEX 2_MUNICIPIS'!$A$4:$Q$313,6,0)</f>
        <v>26351.612554112555</v>
      </c>
      <c r="F36" s="405">
        <f>VLOOKUP($A36,'ANNEX 2_MUNICIPIS'!$A$4:$Q$313,7,0)</f>
        <v>35.454593618025299</v>
      </c>
      <c r="G36" s="406">
        <f>VLOOKUP($A36,'ANNEX 2_MUNICIPIS'!$A$4:$Q$313,8,0)</f>
        <v>2.9246344206974131</v>
      </c>
      <c r="H36" s="407">
        <f>VLOOKUP($A36,'ANNEX 2_MUNICIPIS'!$A$4:$Q$313,9,0)</f>
        <v>1.1299999999999999</v>
      </c>
      <c r="I36" s="408">
        <f>VLOOKUP($A36,'ANNEX 2_MUNICIPIS'!$A$4:$Q$313,10,0)</f>
        <v>100</v>
      </c>
      <c r="J36" s="409">
        <f>VLOOKUP($A36,'ANNEX 2_MUNICIPIS'!$A$4:$Q$313,11,0)</f>
        <v>126.2921998953621</v>
      </c>
      <c r="K36" s="410">
        <f>VLOOKUP($A36,'ANNEX 2_MUNICIPIS'!$A$4:$Q$313,12,0)</f>
        <v>103.89606785120255</v>
      </c>
      <c r="L36" s="410">
        <f>VLOOKUP($A36,'ANNEX 2_MUNICIPIS'!$A$4:$Q$313,13,0)</f>
        <v>98.12522417658856</v>
      </c>
      <c r="M36" s="411">
        <f>VLOOKUP($A36,'ANNEX 2_MUNICIPIS'!$A$4:$Q$313,14,0)</f>
        <v>99.388148592911634</v>
      </c>
      <c r="N36" s="410">
        <f>VLOOKUP($A36,'ANNEX 2_MUNICIPIS'!$A$4:$Q$313,15,0)</f>
        <v>961.69241576147556</v>
      </c>
      <c r="O36" s="412">
        <f>VLOOKUP($A36,'ANNEX 2_MUNICIPIS'!$A$4:$Q$313,16,0)</f>
        <v>120.67170646183123</v>
      </c>
      <c r="P36" s="413">
        <f>VLOOKUP($A36,'ANNEX 2_MUNICIPIS'!$A$4:$Q$313,17,0)</f>
        <v>107.08679207757596</v>
      </c>
      <c r="Q36" s="414">
        <f>VLOOKUP($A36,'ANNEX 2_MUNICIPIS'!$A$4:$R$313,18,0)</f>
        <v>48</v>
      </c>
      <c r="R36" s="415">
        <f>VLOOKUP($A36,'ANNEX 2_MUNICIPIS'!$A$4:$V$313,19,0)</f>
        <v>96.070742547651491</v>
      </c>
      <c r="S36" s="414">
        <f>VLOOKUP($A36,'ANNEX 2_MUNICIPIS'!$A$4:$V$313,20,0)</f>
        <v>185</v>
      </c>
      <c r="T36" s="415">
        <f>VLOOKUP($A36,'ANNEX 2_MUNICIPIS'!$A$4:$V$313,21,0)</f>
        <v>118.10284160750045</v>
      </c>
      <c r="U36" s="414">
        <f>VLOOKUP($A36,'ANNEX 2_MUNICIPIS'!$A$4:$V$313,22,0)</f>
        <v>14</v>
      </c>
    </row>
    <row r="37" spans="1:21" ht="15" customHeight="1">
      <c r="A37" s="400" t="s">
        <v>507</v>
      </c>
      <c r="B37" s="401" t="s">
        <v>508</v>
      </c>
      <c r="C37" s="402">
        <f>VLOOKUP($A37,'ANNEX 2_MUNICIPIS'!$A$4:$Q$313,4,0)</f>
        <v>9777</v>
      </c>
      <c r="D37" s="403">
        <f>VLOOKUP($A37,'ANNEX 2_MUNICIPIS'!$A$4:$Q$313,5,0)</f>
        <v>10.7</v>
      </c>
      <c r="E37" s="404">
        <f>VLOOKUP($A37,'ANNEX 2_MUNICIPIS'!$A$4:$Q$313,6,0)</f>
        <v>24943.297320109727</v>
      </c>
      <c r="F37" s="416">
        <f>VLOOKUP($A37,'ANNEX 2_MUNICIPIS'!$A$4:$Q$313,7,0)</f>
        <v>32.28937754169602</v>
      </c>
      <c r="G37" s="406">
        <f>VLOOKUP($A37,'ANNEX 2_MUNICIPIS'!$A$4:$Q$313,8,0)</f>
        <v>2.6593024445126319</v>
      </c>
      <c r="H37" s="407">
        <f>VLOOKUP($A37,'ANNEX 2_MUNICIPIS'!$A$4:$Q$313,9,0)</f>
        <v>7.03</v>
      </c>
      <c r="I37" s="408">
        <f>VLOOKUP($A37,'ANNEX 2_MUNICIPIS'!$A$4:$Q$313,10,0)</f>
        <v>76.666666666666671</v>
      </c>
      <c r="J37" s="409">
        <f>VLOOKUP($A37,'ANNEX 2_MUNICIPIS'!$A$4:$Q$313,11,0)</f>
        <v>96.902706648684386</v>
      </c>
      <c r="K37" s="410">
        <f>VLOOKUP($A37,'ANNEX 2_MUNICIPIS'!$A$4:$Q$313,12,0)</f>
        <v>98.343526624081136</v>
      </c>
      <c r="L37" s="410">
        <f>VLOOKUP($A37,'ANNEX 2_MUNICIPIS'!$A$4:$Q$313,13,0)</f>
        <v>107.74410074539463</v>
      </c>
      <c r="M37" s="411">
        <f>VLOOKUP($A37,'ANNEX 2_MUNICIPIS'!$A$4:$Q$313,14,0)</f>
        <v>109.3046039137117</v>
      </c>
      <c r="N37" s="410">
        <f>VLOOKUP($A37,'ANNEX 2_MUNICIPIS'!$A$4:$Q$313,15,0)</f>
        <v>154.58213795312477</v>
      </c>
      <c r="O37" s="412">
        <f>VLOOKUP($A37,'ANNEX 2_MUNICIPIS'!$A$4:$Q$313,16,0)</f>
        <v>92.51497495407061</v>
      </c>
      <c r="P37" s="413">
        <f>VLOOKUP($A37,'ANNEX 2_MUNICIPIS'!$A$4:$Q$313,17,0)</f>
        <v>93.481518694429496</v>
      </c>
      <c r="Q37" s="414">
        <f>VLOOKUP($A37,'ANNEX 2_MUNICIPIS'!$A$4:$R$313,18,0)</f>
        <v>250</v>
      </c>
      <c r="R37" s="415">
        <f>VLOOKUP($A37,'ANNEX 2_MUNICIPIS'!$A$4:$V$313,19,0)</f>
        <v>93.628361300825006</v>
      </c>
      <c r="S37" s="414">
        <f>VLOOKUP($A37,'ANNEX 2_MUNICIPIS'!$A$4:$V$313,20,0)</f>
        <v>216</v>
      </c>
      <c r="T37" s="415">
        <f>VLOOKUP($A37,'ANNEX 2_MUNICIPIS'!$A$4:$V$313,21,0)</f>
        <v>93.334676088033987</v>
      </c>
      <c r="U37" s="414">
        <f>VLOOKUP($A37,'ANNEX 2_MUNICIPIS'!$A$4:$V$313,22,0)</f>
        <v>235</v>
      </c>
    </row>
    <row r="38" spans="1:21" ht="15" customHeight="1">
      <c r="A38" s="400" t="s">
        <v>537</v>
      </c>
      <c r="B38" s="401" t="s">
        <v>538</v>
      </c>
      <c r="C38" s="402">
        <f>VLOOKUP($A38,'ANNEX 2_MUNICIPIS'!$A$4:$Q$313,4,0)</f>
        <v>340</v>
      </c>
      <c r="D38" s="403">
        <f>VLOOKUP($A38,'ANNEX 2_MUNICIPIS'!$A$4:$Q$313,5,0)</f>
        <v>11.68</v>
      </c>
      <c r="E38" s="404">
        <f>VLOOKUP($A38,'ANNEX 2_MUNICIPIS'!$A$4:$Q$313,6,0)</f>
        <v>30653.295302013423</v>
      </c>
      <c r="F38" s="405">
        <f>VLOOKUP($A38,'ANNEX 2_MUNICIPIS'!$A$4:$Q$313,7,0)</f>
        <v>30.463004310291563</v>
      </c>
      <c r="G38" s="406">
        <f>VLOOKUP($A38,'ANNEX 2_MUNICIPIS'!$A$4:$Q$313,8,0)</f>
        <v>2.3529411764705883</v>
      </c>
      <c r="H38" s="407">
        <f>VLOOKUP($A38,'ANNEX 2_MUNICIPIS'!$A$4:$Q$313,9,0)</f>
        <v>4.62</v>
      </c>
      <c r="I38" s="408">
        <f>VLOOKUP($A38,'ANNEX 2_MUNICIPIS'!$A$4:$Q$313,10,0)</f>
        <v>80.874334720518107</v>
      </c>
      <c r="J38" s="409">
        <f>VLOOKUP($A38,'ANNEX 2_MUNICIPIS'!$A$4:$Q$313,11,0)</f>
        <v>88.772171330558479</v>
      </c>
      <c r="K38" s="410">
        <f>VLOOKUP($A38,'ANNEX 2_MUNICIPIS'!$A$4:$Q$313,12,0)</f>
        <v>120.85624141676699</v>
      </c>
      <c r="L38" s="410">
        <f>VLOOKUP($A38,'ANNEX 2_MUNICIPIS'!$A$4:$Q$313,13,0)</f>
        <v>114.20377029862559</v>
      </c>
      <c r="M38" s="411">
        <f>VLOOKUP($A38,'ANNEX 2_MUNICIPIS'!$A$4:$Q$313,14,0)</f>
        <v>123.53645016329287</v>
      </c>
      <c r="N38" s="410">
        <f>VLOOKUP($A38,'ANNEX 2_MUNICIPIS'!$A$4:$Q$313,15,0)</f>
        <v>235.21914065161627</v>
      </c>
      <c r="O38" s="412">
        <f>VLOOKUP($A38,'ANNEX 2_MUNICIPIS'!$A$4:$Q$313,16,0)</f>
        <v>97.592439796902468</v>
      </c>
      <c r="P38" s="413">
        <f>VLOOKUP($A38,'ANNEX 2_MUNICIPIS'!$A$4:$Q$313,17,0)</f>
        <v>101.10272974582543</v>
      </c>
      <c r="Q38" s="414">
        <f>VLOOKUP($A38,'ANNEX 2_MUNICIPIS'!$A$4:$R$313,18,0)</f>
        <v>122</v>
      </c>
      <c r="R38" s="415">
        <f>VLOOKUP($A38,'ANNEX 2_MUNICIPIS'!$A$4:$V$313,19,0)</f>
        <v>102.57479996363695</v>
      </c>
      <c r="S38" s="414">
        <f>VLOOKUP($A38,'ANNEX 2_MUNICIPIS'!$A$4:$V$313,20,0)</f>
        <v>107</v>
      </c>
      <c r="T38" s="415">
        <f>VLOOKUP($A38,'ANNEX 2_MUNICIPIS'!$A$4:$V$313,21,0)</f>
        <v>99.630659528013936</v>
      </c>
      <c r="U38" s="414">
        <f>VLOOKUP($A38,'ANNEX 2_MUNICIPIS'!$A$4:$V$313,22,0)</f>
        <v>149</v>
      </c>
    </row>
    <row r="39" spans="1:21" ht="15" customHeight="1">
      <c r="A39" s="400" t="s">
        <v>568</v>
      </c>
      <c r="B39" s="401" t="s">
        <v>569</v>
      </c>
      <c r="C39" s="402">
        <f>VLOOKUP($A39,'ANNEX 2_MUNICIPIS'!$A$4:$Q$313,4,0)</f>
        <v>3144</v>
      </c>
      <c r="D39" s="403">
        <f>VLOOKUP($A39,'ANNEX 2_MUNICIPIS'!$A$4:$Q$313,5,0)</f>
        <v>13.120000000000001</v>
      </c>
      <c r="E39" s="404">
        <f>VLOOKUP($A39,'ANNEX 2_MUNICIPIS'!$A$4:$Q$313,6,0)</f>
        <v>27230.898480662985</v>
      </c>
      <c r="F39" s="416">
        <f>VLOOKUP($A39,'ANNEX 2_MUNICIPIS'!$A$4:$Q$313,7,0)</f>
        <v>32.287982339441449</v>
      </c>
      <c r="G39" s="406">
        <f>VLOOKUP($A39,'ANNEX 2_MUNICIPIS'!$A$4:$Q$313,8,0)</f>
        <v>1.6857506361323156</v>
      </c>
      <c r="H39" s="407">
        <f>VLOOKUP($A39,'ANNEX 2_MUNICIPIS'!$A$4:$Q$313,9,0)</f>
        <v>3.9</v>
      </c>
      <c r="I39" s="408">
        <f>VLOOKUP($A39,'ANNEX 2_MUNICIPIS'!$A$4:$Q$313,10,0)</f>
        <v>80.487804878048792</v>
      </c>
      <c r="J39" s="409">
        <f>VLOOKUP($A39,'ANNEX 2_MUNICIPIS'!$A$4:$Q$313,11,0)</f>
        <v>79.028884233302051</v>
      </c>
      <c r="K39" s="410">
        <f>VLOOKUP($A39,'ANNEX 2_MUNICIPIS'!$A$4:$Q$313,12,0)</f>
        <v>107.3628139601132</v>
      </c>
      <c r="L39" s="410">
        <f>VLOOKUP($A39,'ANNEX 2_MUNICIPIS'!$A$4:$Q$313,13,0)</f>
        <v>107.74875649658702</v>
      </c>
      <c r="M39" s="411">
        <f>VLOOKUP($A39,'ANNEX 2_MUNICIPIS'!$A$4:$Q$313,14,0)</f>
        <v>172.43001079395904</v>
      </c>
      <c r="N39" s="410">
        <f>VLOOKUP($A39,'ANNEX 2_MUNICIPIS'!$A$4:$Q$313,15,0)</f>
        <v>278.64421277191468</v>
      </c>
      <c r="O39" s="412">
        <f>VLOOKUP($A39,'ANNEX 2_MUNICIPIS'!$A$4:$Q$313,16,0)</f>
        <v>97.126007640010513</v>
      </c>
      <c r="P39" s="413">
        <f>VLOOKUP($A39,'ANNEX 2_MUNICIPIS'!$A$4:$Q$313,17,0)</f>
        <v>101.18079890401481</v>
      </c>
      <c r="Q39" s="414">
        <f>VLOOKUP($A39,'ANNEX 2_MUNICIPIS'!$A$4:$R$313,18,0)</f>
        <v>118</v>
      </c>
      <c r="R39" s="415">
        <f>VLOOKUP($A39,'ANNEX 2_MUNICIPIS'!$A$4:$V$313,19,0)</f>
        <v>95.1875953959551</v>
      </c>
      <c r="S39" s="414">
        <f>VLOOKUP($A39,'ANNEX 2_MUNICIPIS'!$A$4:$V$313,20,0)</f>
        <v>196</v>
      </c>
      <c r="T39" s="415">
        <f>VLOOKUP($A39,'ANNEX 2_MUNICIPIS'!$A$4:$V$313,21,0)</f>
        <v>107.17400241207451</v>
      </c>
      <c r="U39" s="414">
        <f>VLOOKUP($A39,'ANNEX 2_MUNICIPIS'!$A$4:$V$313,22,0)</f>
        <v>60</v>
      </c>
    </row>
    <row r="40" spans="1:21" ht="15" customHeight="1">
      <c r="A40" s="400" t="s">
        <v>572</v>
      </c>
      <c r="B40" s="401" t="s">
        <v>573</v>
      </c>
      <c r="C40" s="402">
        <f>VLOOKUP($A40,'ANNEX 2_MUNICIPIS'!$A$4:$Q$313,4,0)</f>
        <v>2632</v>
      </c>
      <c r="D40" s="403">
        <f>VLOOKUP($A40,'ANNEX 2_MUNICIPIS'!$A$4:$Q$313,5,0)</f>
        <v>7.76</v>
      </c>
      <c r="E40" s="404">
        <f>VLOOKUP($A40,'ANNEX 2_MUNICIPIS'!$A$4:$Q$313,6,0)</f>
        <v>36483.010332103324</v>
      </c>
      <c r="F40" s="416">
        <f>VLOOKUP($A40,'ANNEX 2_MUNICIPIS'!$A$4:$Q$313,7,0)</f>
        <v>38.566049983049275</v>
      </c>
      <c r="G40" s="406">
        <f>VLOOKUP($A40,'ANNEX 2_MUNICIPIS'!$A$4:$Q$313,8,0)</f>
        <v>1.5577507598784195</v>
      </c>
      <c r="H40" s="407">
        <f>VLOOKUP($A40,'ANNEX 2_MUNICIPIS'!$A$4:$Q$313,9,0)</f>
        <v>3.7</v>
      </c>
      <c r="I40" s="408">
        <f>VLOOKUP($A40,'ANNEX 2_MUNICIPIS'!$A$4:$Q$313,10,0)</f>
        <v>80.952380952380949</v>
      </c>
      <c r="J40" s="409">
        <f>VLOOKUP($A40,'ANNEX 2_MUNICIPIS'!$A$4:$Q$313,11,0)</f>
        <v>133.61584550785091</v>
      </c>
      <c r="K40" s="410">
        <f>VLOOKUP($A40,'ANNEX 2_MUNICIPIS'!$A$4:$Q$313,12,0)</f>
        <v>143.84096263925892</v>
      </c>
      <c r="L40" s="410">
        <f>VLOOKUP($A40,'ANNEX 2_MUNICIPIS'!$A$4:$Q$313,13,0)</f>
        <v>90.208614789113227</v>
      </c>
      <c r="M40" s="411">
        <f>VLOOKUP($A40,'ANNEX 2_MUNICIPIS'!$A$4:$Q$313,14,0)</f>
        <v>186.59852902713735</v>
      </c>
      <c r="N40" s="410">
        <f>VLOOKUP($A40,'ANNEX 2_MUNICIPIS'!$A$4:$Q$313,15,0)</f>
        <v>293.70606211093707</v>
      </c>
      <c r="O40" s="412">
        <f>VLOOKUP($A40,'ANNEX 2_MUNICIPIS'!$A$4:$Q$313,16,0)</f>
        <v>97.686619516720512</v>
      </c>
      <c r="P40" s="413">
        <f>VLOOKUP($A40,'ANNEX 2_MUNICIPIS'!$A$4:$Q$313,17,0)</f>
        <v>109.55179240740979</v>
      </c>
      <c r="Q40" s="414">
        <f>VLOOKUP($A40,'ANNEX 2_MUNICIPIS'!$A$4:$R$313,18,0)</f>
        <v>37</v>
      </c>
      <c r="R40" s="415">
        <f>VLOOKUP($A40,'ANNEX 2_MUNICIPIS'!$A$4:$V$313,19,0)</f>
        <v>109.25839295312142</v>
      </c>
      <c r="S40" s="414">
        <f>VLOOKUP($A40,'ANNEX 2_MUNICIPIS'!$A$4:$V$313,20,0)</f>
        <v>51</v>
      </c>
      <c r="T40" s="415">
        <f>VLOOKUP($A40,'ANNEX 2_MUNICIPIS'!$A$4:$V$313,21,0)</f>
        <v>109.84519186169821</v>
      </c>
      <c r="U40" s="414">
        <f>VLOOKUP($A40,'ANNEX 2_MUNICIPIS'!$A$4:$V$313,22,0)</f>
        <v>39</v>
      </c>
    </row>
    <row r="41" spans="1:21" ht="15" customHeight="1">
      <c r="A41" s="424" t="s">
        <v>589</v>
      </c>
      <c r="B41" s="425" t="s">
        <v>590</v>
      </c>
      <c r="C41" s="423">
        <f>VLOOKUP($A41,'ANNEX 2_MUNICIPIS'!$A$4:$Q$313,4,0)</f>
        <v>748</v>
      </c>
      <c r="D41" s="403">
        <f>VLOOKUP($A41,'ANNEX 2_MUNICIPIS'!$A$4:$Q$313,5,0)</f>
        <v>11.01</v>
      </c>
      <c r="E41" s="404">
        <f>VLOOKUP($A41,'ANNEX 2_MUNICIPIS'!$A$4:$Q$313,6,0)</f>
        <v>20621.42528735632</v>
      </c>
      <c r="F41" s="405">
        <f>VLOOKUP($A41,'ANNEX 2_MUNICIPIS'!$A$4:$Q$313,7,0)</f>
        <v>39.939043423200069</v>
      </c>
      <c r="G41" s="406">
        <f>VLOOKUP($A41,'ANNEX 2_MUNICIPIS'!$A$4:$Q$313,8,0)</f>
        <v>3.6096256684491976</v>
      </c>
      <c r="H41" s="407">
        <f>VLOOKUP($A41,'ANNEX 2_MUNICIPIS'!$A$4:$Q$313,9,0)</f>
        <v>9.76</v>
      </c>
      <c r="I41" s="408">
        <f>VLOOKUP($A41,'ANNEX 2_MUNICIPIS'!$A$4:$Q$313,10,0)</f>
        <v>75</v>
      </c>
      <c r="J41" s="409">
        <f>VLOOKUP($A41,'ANNEX 2_MUNICIPIS'!$A$4:$Q$313,11,0)</f>
        <v>94.174292565024786</v>
      </c>
      <c r="K41" s="410">
        <f>VLOOKUP($A41,'ANNEX 2_MUNICIPIS'!$A$4:$Q$313,12,0)</f>
        <v>81.303753098377655</v>
      </c>
      <c r="L41" s="410">
        <f>VLOOKUP($A41,'ANNEX 2_MUNICIPIS'!$A$4:$Q$313,13,0)</f>
        <v>87.107493036192224</v>
      </c>
      <c r="M41" s="411">
        <f>VLOOKUP($A41,'ANNEX 2_MUNICIPIS'!$A$4:$Q$313,14,0)</f>
        <v>80.527463810146472</v>
      </c>
      <c r="N41" s="410">
        <f>VLOOKUP($A41,'ANNEX 2_MUNICIPIS'!$A$4:$Q$313,15,0)</f>
        <v>111.34348666090854</v>
      </c>
      <c r="O41" s="412">
        <f>VLOOKUP($A41,'ANNEX 2_MUNICIPIS'!$A$4:$Q$313,16,0)</f>
        <v>90.503779846373419</v>
      </c>
      <c r="P41" s="413">
        <f>VLOOKUP($A41,'ANNEX 2_MUNICIPIS'!$A$4:$Q$313,17,0)</f>
        <v>84.678897201248205</v>
      </c>
      <c r="Q41" s="414">
        <f>VLOOKUP($A41,'ANNEX 2_MUNICIPIS'!$A$4:$R$313,18,0)</f>
        <v>303</v>
      </c>
      <c r="R41" s="415">
        <f>VLOOKUP($A41,'ANNEX 2_MUNICIPIS'!$A$4:$V$313,19,0)</f>
        <v>82.146644868146666</v>
      </c>
      <c r="S41" s="414">
        <f>VLOOKUP($A41,'ANNEX 2_MUNICIPIS'!$A$4:$V$313,20,0)</f>
        <v>302</v>
      </c>
      <c r="T41" s="415">
        <f>VLOOKUP($A41,'ANNEX 2_MUNICIPIS'!$A$4:$V$313,21,0)</f>
        <v>87.211149534349786</v>
      </c>
      <c r="U41" s="414">
        <f>VLOOKUP($A41,'ANNEX 2_MUNICIPIS'!$A$4:$V$313,22,0)</f>
        <v>285</v>
      </c>
    </row>
    <row r="42" spans="1:21" ht="15" customHeight="1" thickBot="1">
      <c r="A42" s="400" t="s">
        <v>596</v>
      </c>
      <c r="B42" s="401" t="s">
        <v>597</v>
      </c>
      <c r="C42" s="402">
        <f>VLOOKUP($A42,'ANNEX 2_MUNICIPIS'!$A$4:$Q$313,4,0)</f>
        <v>5557</v>
      </c>
      <c r="D42" s="403">
        <f>VLOOKUP($A42,'ANNEX 2_MUNICIPIS'!$A$4:$Q$313,5,0)</f>
        <v>8.129999999999999</v>
      </c>
      <c r="E42" s="404">
        <f>VLOOKUP($A42,'ANNEX 2_MUNICIPIS'!$A$4:$Q$313,6,0)</f>
        <v>28920.097914457405</v>
      </c>
      <c r="F42" s="416">
        <f>VLOOKUP($A42,'ANNEX 2_MUNICIPIS'!$A$4:$Q$313,7,0)</f>
        <v>41.661729937940095</v>
      </c>
      <c r="G42" s="406">
        <f>VLOOKUP($A42,'ANNEX 2_MUNICIPIS'!$A$4:$Q$313,8,0)</f>
        <v>2.1234479035450784</v>
      </c>
      <c r="H42" s="407">
        <f>VLOOKUP($A42,'ANNEX 2_MUNICIPIS'!$A$4:$Q$313,9,0)</f>
        <v>3.02</v>
      </c>
      <c r="I42" s="408">
        <f>VLOOKUP($A42,'ANNEX 2_MUNICIPIS'!$A$4:$Q$313,10,0)</f>
        <v>90.243902439024396</v>
      </c>
      <c r="J42" s="409">
        <f>VLOOKUP($A42,'ANNEX 2_MUNICIPIS'!$A$4:$Q$313,11,0)</f>
        <v>127.53492756960924</v>
      </c>
      <c r="K42" s="410">
        <f>VLOOKUP($A42,'ANNEX 2_MUNICIPIS'!$A$4:$Q$313,12,0)</f>
        <v>114.02279268541244</v>
      </c>
      <c r="L42" s="410">
        <f>VLOOKUP($A42,'ANNEX 2_MUNICIPIS'!$A$4:$Q$313,13,0)</f>
        <v>83.505652598702255</v>
      </c>
      <c r="M42" s="411">
        <f>VLOOKUP($A42,'ANNEX 2_MUNICIPIS'!$A$4:$Q$313,14,0)</f>
        <v>136.88774746907646</v>
      </c>
      <c r="N42" s="410">
        <f>VLOOKUP($A42,'ANNEX 2_MUNICIPIS'!$A$4:$Q$313,15,0)</f>
        <v>359.83855291737325</v>
      </c>
      <c r="O42" s="412">
        <f>VLOOKUP($A42,'ANNEX 2_MUNICIPIS'!$A$4:$Q$313,16,0)</f>
        <v>108.89885705092087</v>
      </c>
      <c r="P42" s="413">
        <f>VLOOKUP($A42,'ANNEX 2_MUNICIPIS'!$A$4:$Q$313,17,0)</f>
        <v>103.30085269375419</v>
      </c>
      <c r="Q42" s="442">
        <f>VLOOKUP($A42,'ANNEX 2_MUNICIPIS'!$A$4:$R$313,18,0)</f>
        <v>88</v>
      </c>
      <c r="R42" s="415">
        <f>VLOOKUP($A42,'ANNEX 2_MUNICIPIS'!$A$4:$V$313,19,0)</f>
        <v>96.260069746191121</v>
      </c>
      <c r="S42" s="442">
        <f>VLOOKUP($A42,'ANNEX 2_MUNICIPIS'!$A$4:$V$313,20,0)</f>
        <v>178</v>
      </c>
      <c r="T42" s="415">
        <f>VLOOKUP($A42,'ANNEX 2_MUNICIPIS'!$A$4:$V$313,21,0)</f>
        <v>110.34163564131728</v>
      </c>
      <c r="U42" s="442">
        <f>VLOOKUP($A42,'ANNEX 2_MUNICIPIS'!$A$4:$V$313,22,0)</f>
        <v>37</v>
      </c>
    </row>
    <row r="43" spans="1:21" ht="15.75" customHeight="1" thickBot="1">
      <c r="A43" s="538" t="s">
        <v>1036</v>
      </c>
      <c r="B43" s="539"/>
      <c r="C43" s="540"/>
      <c r="D43" s="504">
        <v>10.272224633151559</v>
      </c>
      <c r="E43" s="505">
        <v>25249.168591940561</v>
      </c>
      <c r="F43" s="506">
        <v>34.626694499206749</v>
      </c>
      <c r="G43" s="507">
        <v>2.6962492485803859</v>
      </c>
      <c r="H43" s="508">
        <v>8.1254314405941432</v>
      </c>
      <c r="I43" s="509">
        <v>84.306219832168907</v>
      </c>
      <c r="J43" s="510">
        <v>100.93811206139974</v>
      </c>
      <c r="K43" s="511">
        <v>99.549480238745616</v>
      </c>
      <c r="L43" s="511">
        <v>100.47132702598215</v>
      </c>
      <c r="M43" s="512">
        <v>107.80679884742204</v>
      </c>
      <c r="N43" s="511">
        <v>133.74212037299588</v>
      </c>
      <c r="O43" s="513">
        <v>101.733754124941</v>
      </c>
      <c r="P43" s="514">
        <v>106.07452222656664</v>
      </c>
      <c r="Q43" s="453"/>
      <c r="R43" s="514">
        <v>97.965614152511975</v>
      </c>
      <c r="S43" s="453"/>
      <c r="T43" s="514">
        <v>114.1834303006213</v>
      </c>
      <c r="U43" s="453"/>
    </row>
    <row r="44" spans="1:21" ht="15.75" customHeight="1" thickBot="1">
      <c r="A44" s="538" t="s">
        <v>1044</v>
      </c>
      <c r="B44" s="539"/>
      <c r="C44" s="540"/>
      <c r="D44" s="473">
        <f>'ANNEX 2_MUNICIPIS'!$E$314</f>
        <v>10.368589611409229</v>
      </c>
      <c r="E44" s="474">
        <f>'ANNEX 2_MUNICIPIS'!$F$314</f>
        <v>25363.435882725324</v>
      </c>
      <c r="F44" s="475">
        <f>'ANNEX 2_MUNICIPIS'!$G$314</f>
        <v>34.789899468585787</v>
      </c>
      <c r="G44" s="476">
        <f>'ANNEX 2_MUNICIPIS'!$H$314</f>
        <v>2.9067400038421849</v>
      </c>
      <c r="H44" s="477">
        <f>'ANNEX 2_MUNICIPIS'!$I$314</f>
        <v>10.867124298104672</v>
      </c>
      <c r="I44" s="478">
        <f>'ANNEX 2_MUNICIPIS'!$J$314</f>
        <v>82.86946702923295</v>
      </c>
      <c r="J44" s="515">
        <v>100</v>
      </c>
      <c r="K44" s="516">
        <v>100</v>
      </c>
      <c r="L44" s="516">
        <v>100</v>
      </c>
      <c r="M44" s="517">
        <v>100</v>
      </c>
      <c r="N44" s="516">
        <v>100</v>
      </c>
      <c r="O44" s="518">
        <v>100</v>
      </c>
      <c r="P44" s="519">
        <v>100</v>
      </c>
      <c r="Q44" s="453"/>
      <c r="R44" s="519">
        <v>100</v>
      </c>
      <c r="S44" s="453"/>
      <c r="T44" s="519">
        <v>100</v>
      </c>
      <c r="U44" s="453"/>
    </row>
    <row r="45" spans="1:21" ht="9" customHeight="1">
      <c r="A45" s="288"/>
      <c r="B45" s="291"/>
      <c r="C45" s="292"/>
      <c r="D45" s="293"/>
      <c r="E45" s="294"/>
      <c r="F45" s="295"/>
      <c r="G45" s="296"/>
      <c r="H45" s="293"/>
      <c r="I45" s="297"/>
      <c r="J45" s="298"/>
      <c r="K45" s="298"/>
      <c r="L45" s="298"/>
      <c r="M45" s="299"/>
      <c r="N45" s="298"/>
      <c r="O45" s="299"/>
      <c r="P45" s="92"/>
      <c r="Q45" s="289"/>
      <c r="R45" s="92"/>
      <c r="S45" s="289"/>
      <c r="T45" s="92"/>
      <c r="U45" s="289"/>
    </row>
    <row r="46" spans="1:21" ht="33" customHeight="1">
      <c r="A46" s="545" t="s">
        <v>1043</v>
      </c>
      <c r="B46" s="545"/>
      <c r="C46" s="545"/>
      <c r="D46" s="545"/>
      <c r="E46" s="545"/>
      <c r="F46" s="545"/>
      <c r="G46" s="545"/>
      <c r="H46" s="545"/>
      <c r="I46" s="545"/>
      <c r="J46" s="545"/>
      <c r="K46" s="545"/>
      <c r="L46" s="545"/>
      <c r="M46" s="545"/>
      <c r="N46" s="545"/>
      <c r="O46" s="545"/>
      <c r="P46" s="545"/>
      <c r="Q46" s="545"/>
      <c r="R46" s="92"/>
      <c r="S46" s="289"/>
      <c r="T46" s="92"/>
      <c r="U46" s="289"/>
    </row>
    <row r="47" spans="1:21" ht="15.75" customHeight="1">
      <c r="B47" s="291"/>
      <c r="C47" s="292"/>
      <c r="D47" s="293"/>
      <c r="E47" s="294"/>
      <c r="F47" s="295"/>
      <c r="G47" s="296"/>
      <c r="H47" s="293"/>
      <c r="I47" s="297"/>
      <c r="J47" s="298"/>
      <c r="K47" s="298"/>
      <c r="L47" s="298"/>
      <c r="M47" s="299"/>
      <c r="N47" s="298"/>
      <c r="O47" s="299"/>
      <c r="P47" s="92"/>
      <c r="Q47" s="289"/>
      <c r="R47" s="92"/>
      <c r="S47" s="289"/>
      <c r="T47" s="92"/>
      <c r="U47" s="289"/>
    </row>
    <row r="48" spans="1:21" ht="15.75" customHeight="1">
      <c r="A48" s="288"/>
      <c r="B48" s="291"/>
      <c r="C48" s="292"/>
      <c r="D48" s="293"/>
      <c r="E48" s="294"/>
      <c r="F48" s="295"/>
      <c r="G48" s="296"/>
      <c r="H48" s="293"/>
      <c r="I48" s="297"/>
      <c r="J48" s="298"/>
      <c r="K48" s="298"/>
      <c r="L48" s="298"/>
      <c r="M48" s="299"/>
      <c r="N48" s="298"/>
      <c r="O48" s="299"/>
      <c r="P48" s="92"/>
      <c r="Q48" s="289"/>
      <c r="R48" s="92"/>
      <c r="S48" s="289"/>
      <c r="T48" s="92"/>
      <c r="U48" s="289"/>
    </row>
    <row r="49" spans="1:21" ht="15.75" customHeight="1">
      <c r="A49" s="288"/>
      <c r="B49" s="291"/>
      <c r="C49" s="292"/>
      <c r="D49" s="293"/>
      <c r="E49" s="294"/>
      <c r="F49" s="295"/>
      <c r="G49" s="296"/>
      <c r="H49" s="293"/>
      <c r="I49" s="297"/>
      <c r="J49" s="298"/>
      <c r="K49" s="298"/>
      <c r="L49" s="298"/>
      <c r="M49" s="299"/>
      <c r="N49" s="298"/>
      <c r="O49" s="299"/>
      <c r="P49" s="92"/>
      <c r="Q49" s="289"/>
      <c r="R49" s="92"/>
      <c r="S49" s="289"/>
      <c r="T49" s="92"/>
      <c r="U49" s="289"/>
    </row>
    <row r="50" spans="1:21" ht="15" customHeight="1">
      <c r="A50" s="301"/>
      <c r="D50" s="31"/>
      <c r="E50" s="31"/>
      <c r="F50" s="31"/>
      <c r="G50" s="31"/>
      <c r="H50" s="31"/>
      <c r="I50" s="31"/>
      <c r="R50" s="92"/>
      <c r="S50" s="289"/>
      <c r="T50" s="92"/>
      <c r="U50" s="289"/>
    </row>
    <row r="51" spans="1:21" ht="15" customHeight="1">
      <c r="A51" s="301"/>
    </row>
    <row r="52" spans="1:21" ht="15" customHeight="1">
      <c r="A52" s="301"/>
    </row>
    <row r="53" spans="1:21">
      <c r="D53"/>
      <c r="E53"/>
      <c r="F53"/>
      <c r="G53"/>
      <c r="H53"/>
      <c r="I53"/>
      <c r="M53"/>
      <c r="O53"/>
      <c r="P53"/>
    </row>
    <row r="54" spans="1:21">
      <c r="C54" s="33"/>
      <c r="F54"/>
    </row>
  </sheetData>
  <mergeCells count="5">
    <mergeCell ref="D2:I2"/>
    <mergeCell ref="A43:C43"/>
    <mergeCell ref="A44:C44"/>
    <mergeCell ref="A46:Q46"/>
    <mergeCell ref="J2:U2"/>
  </mergeCells>
  <conditionalFormatting sqref="J4:P42">
    <cfRule type="cellIs" dxfId="152" priority="40" operator="greaterThanOrEqual">
      <formula>110</formula>
    </cfRule>
    <cfRule type="cellIs" dxfId="151" priority="41" operator="between">
      <formula>100.0001</formula>
      <formula>110</formula>
    </cfRule>
    <cfRule type="cellIs" dxfId="150" priority="42" operator="between">
      <formula>90.0001</formula>
      <formula>100</formula>
    </cfRule>
    <cfRule type="cellIs" dxfId="149" priority="43" operator="lessThanOrEqual">
      <formula>90</formula>
    </cfRule>
  </conditionalFormatting>
  <conditionalFormatting sqref="R4:R42">
    <cfRule type="cellIs" dxfId="148" priority="5" operator="greaterThanOrEqual">
      <formula>110</formula>
    </cfRule>
    <cfRule type="cellIs" dxfId="147" priority="6" operator="between">
      <formula>100.0001</formula>
      <formula>110</formula>
    </cfRule>
    <cfRule type="cellIs" dxfId="146" priority="7" operator="between">
      <formula>90.0001</formula>
      <formula>100</formula>
    </cfRule>
    <cfRule type="cellIs" dxfId="145" priority="8" operator="lessThanOrEqual">
      <formula>90</formula>
    </cfRule>
  </conditionalFormatting>
  <conditionalFormatting sqref="T4:T42">
    <cfRule type="cellIs" dxfId="144" priority="1" operator="greaterThanOrEqual">
      <formula>110</formula>
    </cfRule>
    <cfRule type="cellIs" dxfId="143" priority="2" operator="between">
      <formula>100.0001</formula>
      <formula>110</formula>
    </cfRule>
    <cfRule type="cellIs" dxfId="142" priority="3" operator="between">
      <formula>90.0001</formula>
      <formula>100</formula>
    </cfRule>
    <cfRule type="cellIs" dxfId="141" priority="4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73" fitToHeight="5" orientation="landscape" r:id="rId1"/>
  <headerFooter>
    <oddHeader>&amp;L&amp;"Arial Rounded MT Bold,Negreta"&amp;16&amp;K08-019Annex 4: Valor dels municipis a l'Índex de Vulnerabilitat Social (per comarques). 2022</oddHeader>
    <oddFooter>&amp;L&amp;"Segoe UI,Normal"Els municipis apareixen per ordre alfabètic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350"/>
  <sheetViews>
    <sheetView showGridLines="0" zoomScaleNormal="100" workbookViewId="0">
      <selection activeCell="B351" sqref="B351"/>
    </sheetView>
  </sheetViews>
  <sheetFormatPr defaultRowHeight="14.5"/>
  <cols>
    <col min="1" max="1" width="43.1796875" customWidth="1"/>
    <col min="2" max="2" width="10" customWidth="1"/>
    <col min="3" max="3" width="2.7265625" customWidth="1"/>
    <col min="4" max="24" width="3.26953125" customWidth="1"/>
    <col min="25" max="25" width="8" customWidth="1"/>
    <col min="26" max="26" width="39.54296875" customWidth="1"/>
  </cols>
  <sheetData>
    <row r="1" spans="1:26" ht="23.5">
      <c r="A1" s="103" t="s">
        <v>666</v>
      </c>
    </row>
    <row r="2" spans="1:26" ht="19.5" customHeight="1">
      <c r="A2" s="104" t="s">
        <v>667</v>
      </c>
    </row>
    <row r="3" spans="1:26" ht="21" customHeight="1">
      <c r="L3" s="105"/>
      <c r="M3" s="556" t="s">
        <v>668</v>
      </c>
      <c r="N3" s="556"/>
      <c r="O3" s="556"/>
      <c r="P3" s="556"/>
      <c r="Q3" s="556"/>
      <c r="R3" s="105"/>
      <c r="S3" s="557" t="s">
        <v>31</v>
      </c>
      <c r="T3" s="558"/>
      <c r="U3" s="558"/>
      <c r="V3" s="558"/>
      <c r="W3" s="558"/>
      <c r="X3" s="558"/>
      <c r="Y3" s="558"/>
      <c r="Z3" s="559"/>
    </row>
    <row r="4" spans="1:26">
      <c r="A4" s="106"/>
      <c r="B4" s="107"/>
      <c r="Y4" s="107"/>
      <c r="Z4" s="108"/>
    </row>
    <row r="5" spans="1:26">
      <c r="A5" s="106"/>
      <c r="B5" s="107"/>
      <c r="Y5" s="107"/>
      <c r="Z5" s="108"/>
    </row>
    <row r="8" spans="1:26">
      <c r="A8" s="560" t="s">
        <v>669</v>
      </c>
      <c r="B8" s="562" t="s">
        <v>670</v>
      </c>
      <c r="Y8" s="562" t="s">
        <v>671</v>
      </c>
      <c r="Z8" s="564" t="s">
        <v>672</v>
      </c>
    </row>
    <row r="9" spans="1:26" ht="15" thickBot="1">
      <c r="A9" s="561"/>
      <c r="B9" s="563"/>
      <c r="C9" s="109">
        <v>0</v>
      </c>
      <c r="D9" s="110">
        <v>10</v>
      </c>
      <c r="E9" s="109">
        <v>20</v>
      </c>
      <c r="F9" s="109">
        <v>30</v>
      </c>
      <c r="G9" s="109">
        <v>40</v>
      </c>
      <c r="H9" s="109">
        <v>50</v>
      </c>
      <c r="I9" s="109">
        <v>60</v>
      </c>
      <c r="J9" s="109">
        <v>70</v>
      </c>
      <c r="K9" s="109">
        <v>80</v>
      </c>
      <c r="L9" s="109">
        <v>90</v>
      </c>
      <c r="M9" s="111">
        <v>100</v>
      </c>
      <c r="N9" s="110">
        <v>110</v>
      </c>
      <c r="O9" s="109">
        <v>120</v>
      </c>
      <c r="P9" s="109">
        <v>130</v>
      </c>
      <c r="Q9" s="109">
        <v>140</v>
      </c>
      <c r="R9" s="109">
        <v>150</v>
      </c>
      <c r="S9" s="109">
        <v>160</v>
      </c>
      <c r="T9" s="109">
        <v>170</v>
      </c>
      <c r="U9" s="109">
        <v>180</v>
      </c>
      <c r="V9" s="109">
        <v>190</v>
      </c>
      <c r="W9" s="111">
        <v>200</v>
      </c>
      <c r="Y9" s="563"/>
      <c r="Z9" s="565"/>
    </row>
    <row r="10" spans="1:26" ht="6.75" customHeight="1" thickBot="1">
      <c r="A10" s="39"/>
      <c r="B10" s="39"/>
      <c r="D10" s="112"/>
      <c r="E10" s="113"/>
      <c r="F10" s="113"/>
      <c r="G10" s="113"/>
      <c r="H10" s="113"/>
      <c r="I10" s="113"/>
      <c r="J10" s="113"/>
      <c r="K10" s="113"/>
      <c r="L10" s="114"/>
      <c r="M10" s="115"/>
      <c r="N10" s="112"/>
      <c r="O10" s="116"/>
      <c r="P10" s="113"/>
      <c r="Q10" s="113"/>
      <c r="R10" s="113"/>
      <c r="S10" s="113"/>
      <c r="T10" s="113"/>
      <c r="U10" s="113"/>
      <c r="V10" s="113"/>
      <c r="W10" s="115"/>
    </row>
    <row r="11" spans="1:26" s="119" customFormat="1" ht="22.5" customHeight="1" thickBot="1">
      <c r="A11" s="117" t="s">
        <v>673</v>
      </c>
      <c r="B11" s="118" t="e">
        <f>VLOOKUP($S$3,'ANNEX 2_MUNICIPIS'!B4:Q313,121,0)</f>
        <v>#REF!</v>
      </c>
      <c r="D11" s="120" t="e">
        <f>IF(AND($B11&gt;C$9,$B11&lt;D$9),"l","")</f>
        <v>#REF!</v>
      </c>
      <c r="E11" s="121" t="e">
        <f t="shared" ref="E11:W13" si="0">IF(AND($B11&gt;D$9,$B11&lt;E$9),"l","")</f>
        <v>#REF!</v>
      </c>
      <c r="F11" s="121" t="e">
        <f t="shared" si="0"/>
        <v>#REF!</v>
      </c>
      <c r="G11" s="121" t="e">
        <f t="shared" si="0"/>
        <v>#REF!</v>
      </c>
      <c r="H11" s="121" t="e">
        <f t="shared" si="0"/>
        <v>#REF!</v>
      </c>
      <c r="I11" s="121" t="e">
        <f t="shared" si="0"/>
        <v>#REF!</v>
      </c>
      <c r="J11" s="121" t="e">
        <f t="shared" si="0"/>
        <v>#REF!</v>
      </c>
      <c r="K11" s="121" t="e">
        <f t="shared" si="0"/>
        <v>#REF!</v>
      </c>
      <c r="L11" s="121" t="e">
        <f t="shared" si="0"/>
        <v>#REF!</v>
      </c>
      <c r="M11" s="122" t="e">
        <f t="shared" si="0"/>
        <v>#REF!</v>
      </c>
      <c r="N11" s="123" t="e">
        <f t="shared" si="0"/>
        <v>#REF!</v>
      </c>
      <c r="O11" s="124" t="e">
        <f t="shared" si="0"/>
        <v>#REF!</v>
      </c>
      <c r="P11" s="124" t="e">
        <f t="shared" si="0"/>
        <v>#REF!</v>
      </c>
      <c r="Q11" s="124" t="e">
        <f t="shared" si="0"/>
        <v>#REF!</v>
      </c>
      <c r="R11" s="124" t="e">
        <f t="shared" si="0"/>
        <v>#REF!</v>
      </c>
      <c r="S11" s="125" t="e">
        <f>IF(AND($B11&gt;R$9,$B11&lt;S$9),"l","")</f>
        <v>#REF!</v>
      </c>
      <c r="T11" s="124" t="e">
        <f t="shared" si="0"/>
        <v>#REF!</v>
      </c>
      <c r="U11" s="124" t="e">
        <f t="shared" si="0"/>
        <v>#REF!</v>
      </c>
      <c r="V11" s="124" t="e">
        <f t="shared" si="0"/>
        <v>#REF!</v>
      </c>
      <c r="W11" s="126" t="e">
        <f t="shared" si="0"/>
        <v>#REF!</v>
      </c>
      <c r="Y11" s="127"/>
      <c r="Z11" s="128"/>
    </row>
    <row r="12" spans="1:26" s="119" customFormat="1" ht="23.25" customHeight="1">
      <c r="A12" s="129" t="s">
        <v>2</v>
      </c>
      <c r="B12" s="130" t="e">
        <f>VLOOKUP($S$3,'ANNEX 2_MUNICIPIS'!B5:Q313,65,0)</f>
        <v>#REF!</v>
      </c>
      <c r="D12" s="131" t="e">
        <f>IF(AND($B12&gt;C$9,$B12&lt;D$9),"l","")</f>
        <v>#REF!</v>
      </c>
      <c r="E12" s="132" t="e">
        <f t="shared" si="0"/>
        <v>#REF!</v>
      </c>
      <c r="F12" s="132" t="e">
        <f t="shared" si="0"/>
        <v>#REF!</v>
      </c>
      <c r="G12" s="132" t="e">
        <f t="shared" si="0"/>
        <v>#REF!</v>
      </c>
      <c r="H12" s="132" t="e">
        <f t="shared" si="0"/>
        <v>#REF!</v>
      </c>
      <c r="I12" s="132" t="e">
        <f t="shared" si="0"/>
        <v>#REF!</v>
      </c>
      <c r="J12" s="132" t="e">
        <f t="shared" si="0"/>
        <v>#REF!</v>
      </c>
      <c r="K12" s="132" t="e">
        <f t="shared" si="0"/>
        <v>#REF!</v>
      </c>
      <c r="L12" s="132" t="e">
        <f t="shared" si="0"/>
        <v>#REF!</v>
      </c>
      <c r="M12" s="133" t="e">
        <f t="shared" si="0"/>
        <v>#REF!</v>
      </c>
      <c r="N12" s="134" t="e">
        <f t="shared" si="0"/>
        <v>#REF!</v>
      </c>
      <c r="O12" s="135" t="e">
        <f t="shared" si="0"/>
        <v>#REF!</v>
      </c>
      <c r="P12" s="135" t="e">
        <f t="shared" si="0"/>
        <v>#REF!</v>
      </c>
      <c r="Q12" s="135" t="e">
        <f>IF(AND($B12&gt;P$9,$B12&lt;Q$9),"l","")</f>
        <v>#REF!</v>
      </c>
      <c r="R12" s="135" t="e">
        <f t="shared" si="0"/>
        <v>#REF!</v>
      </c>
      <c r="S12" s="135" t="e">
        <f t="shared" si="0"/>
        <v>#REF!</v>
      </c>
      <c r="T12" s="135" t="e">
        <f t="shared" si="0"/>
        <v>#REF!</v>
      </c>
      <c r="U12" s="135" t="e">
        <f t="shared" si="0"/>
        <v>#REF!</v>
      </c>
      <c r="V12" s="135" t="e">
        <f t="shared" si="0"/>
        <v>#REF!</v>
      </c>
      <c r="W12" s="136" t="e">
        <f t="shared" si="0"/>
        <v>#REF!</v>
      </c>
      <c r="Y12" s="137">
        <v>2016</v>
      </c>
      <c r="Z12" s="138" t="s">
        <v>674</v>
      </c>
    </row>
    <row r="13" spans="1:26" s="119" customFormat="1" ht="25.5" customHeight="1">
      <c r="A13" s="129" t="s">
        <v>675</v>
      </c>
      <c r="B13" s="139" t="e">
        <f>VLOOKUP($S$3,'ANNEX 2_MUNICIPIS'!B6:Q313,73,0)</f>
        <v>#REF!</v>
      </c>
      <c r="D13" s="131" t="e">
        <f>IF(AND($B13&gt;C$9,$B13&lt;D$9),"l","")</f>
        <v>#REF!</v>
      </c>
      <c r="E13" s="132" t="e">
        <f t="shared" si="0"/>
        <v>#REF!</v>
      </c>
      <c r="F13" s="132" t="e">
        <f t="shared" si="0"/>
        <v>#REF!</v>
      </c>
      <c r="G13" s="132" t="e">
        <f t="shared" si="0"/>
        <v>#REF!</v>
      </c>
      <c r="H13" s="132" t="e">
        <f t="shared" si="0"/>
        <v>#REF!</v>
      </c>
      <c r="I13" s="132" t="e">
        <f t="shared" si="0"/>
        <v>#REF!</v>
      </c>
      <c r="J13" s="132" t="e">
        <f t="shared" si="0"/>
        <v>#REF!</v>
      </c>
      <c r="K13" s="132" t="e">
        <f t="shared" si="0"/>
        <v>#REF!</v>
      </c>
      <c r="L13" s="132" t="e">
        <f t="shared" si="0"/>
        <v>#REF!</v>
      </c>
      <c r="M13" s="133" t="e">
        <f t="shared" si="0"/>
        <v>#REF!</v>
      </c>
      <c r="N13" s="134" t="e">
        <f t="shared" si="0"/>
        <v>#REF!</v>
      </c>
      <c r="O13" s="135" t="e">
        <f t="shared" si="0"/>
        <v>#REF!</v>
      </c>
      <c r="P13" s="135" t="e">
        <f t="shared" si="0"/>
        <v>#REF!</v>
      </c>
      <c r="Q13" s="135" t="e">
        <f t="shared" si="0"/>
        <v>#REF!</v>
      </c>
      <c r="R13" s="135" t="e">
        <f t="shared" si="0"/>
        <v>#REF!</v>
      </c>
      <c r="S13" s="135" t="e">
        <f t="shared" si="0"/>
        <v>#REF!</v>
      </c>
      <c r="T13" s="135" t="e">
        <f t="shared" si="0"/>
        <v>#REF!</v>
      </c>
      <c r="U13" s="135" t="e">
        <f t="shared" si="0"/>
        <v>#REF!</v>
      </c>
      <c r="V13" s="135" t="e">
        <f t="shared" si="0"/>
        <v>#REF!</v>
      </c>
      <c r="W13" s="136" t="e">
        <f t="shared" si="0"/>
        <v>#REF!</v>
      </c>
      <c r="Y13" s="137">
        <v>2014</v>
      </c>
      <c r="Z13" s="138" t="s">
        <v>676</v>
      </c>
    </row>
    <row r="14" spans="1:26" s="119" customFormat="1" ht="27" customHeight="1">
      <c r="A14" s="129" t="s">
        <v>677</v>
      </c>
      <c r="B14" s="139" t="e">
        <f>VLOOKUP($S$3,'ANNEX 2_MUNICIPIS'!B7:Q320,79,0)</f>
        <v>#REF!</v>
      </c>
      <c r="D14" s="131" t="e">
        <f t="shared" ref="D14:W17" si="1">IF(AND($B14&gt;C$9,$B14&lt;D$9),"l","")</f>
        <v>#REF!</v>
      </c>
      <c r="E14" s="132" t="e">
        <f t="shared" si="1"/>
        <v>#REF!</v>
      </c>
      <c r="F14" s="132" t="e">
        <f t="shared" si="1"/>
        <v>#REF!</v>
      </c>
      <c r="G14" s="132" t="e">
        <f t="shared" si="1"/>
        <v>#REF!</v>
      </c>
      <c r="H14" s="132" t="e">
        <f t="shared" si="1"/>
        <v>#REF!</v>
      </c>
      <c r="I14" s="132" t="e">
        <f t="shared" si="1"/>
        <v>#REF!</v>
      </c>
      <c r="J14" s="132" t="e">
        <f t="shared" si="1"/>
        <v>#REF!</v>
      </c>
      <c r="K14" s="132" t="e">
        <f t="shared" si="1"/>
        <v>#REF!</v>
      </c>
      <c r="L14" s="132" t="e">
        <f t="shared" si="1"/>
        <v>#REF!</v>
      </c>
      <c r="M14" s="133" t="e">
        <f t="shared" si="1"/>
        <v>#REF!</v>
      </c>
      <c r="N14" s="134" t="e">
        <f t="shared" si="1"/>
        <v>#REF!</v>
      </c>
      <c r="O14" s="135" t="e">
        <f t="shared" si="1"/>
        <v>#REF!</v>
      </c>
      <c r="P14" s="135" t="e">
        <f t="shared" si="1"/>
        <v>#REF!</v>
      </c>
      <c r="Q14" s="135" t="e">
        <f t="shared" si="1"/>
        <v>#REF!</v>
      </c>
      <c r="R14" s="135" t="e">
        <f t="shared" si="1"/>
        <v>#REF!</v>
      </c>
      <c r="S14" s="135" t="e">
        <f t="shared" si="1"/>
        <v>#REF!</v>
      </c>
      <c r="T14" s="135" t="e">
        <f t="shared" si="1"/>
        <v>#REF!</v>
      </c>
      <c r="U14" s="135" t="e">
        <f t="shared" si="1"/>
        <v>#REF!</v>
      </c>
      <c r="V14" s="135" t="e">
        <f t="shared" si="1"/>
        <v>#REF!</v>
      </c>
      <c r="W14" s="136" t="e">
        <f t="shared" si="1"/>
        <v>#REF!</v>
      </c>
      <c r="Y14" s="137" t="s">
        <v>678</v>
      </c>
      <c r="Z14" s="138" t="s">
        <v>679</v>
      </c>
    </row>
    <row r="15" spans="1:26" s="119" customFormat="1" ht="26.25" customHeight="1">
      <c r="A15" s="129" t="s">
        <v>680</v>
      </c>
      <c r="B15" s="139" t="e">
        <f>VLOOKUP($S$3,'ANNEX 2_MUNICIPIS'!B8:Q321,85,0)</f>
        <v>#REF!</v>
      </c>
      <c r="D15" s="131" t="e">
        <f t="shared" si="1"/>
        <v>#REF!</v>
      </c>
      <c r="E15" s="132" t="e">
        <f t="shared" si="1"/>
        <v>#REF!</v>
      </c>
      <c r="F15" s="132" t="e">
        <f t="shared" si="1"/>
        <v>#REF!</v>
      </c>
      <c r="G15" s="132" t="e">
        <f t="shared" si="1"/>
        <v>#REF!</v>
      </c>
      <c r="H15" s="132" t="e">
        <f t="shared" si="1"/>
        <v>#REF!</v>
      </c>
      <c r="I15" s="132" t="e">
        <f t="shared" si="1"/>
        <v>#REF!</v>
      </c>
      <c r="J15" s="132" t="e">
        <f t="shared" si="1"/>
        <v>#REF!</v>
      </c>
      <c r="K15" s="132" t="e">
        <f t="shared" si="1"/>
        <v>#REF!</v>
      </c>
      <c r="L15" s="132" t="e">
        <f t="shared" si="1"/>
        <v>#REF!</v>
      </c>
      <c r="M15" s="133" t="e">
        <f t="shared" si="1"/>
        <v>#REF!</v>
      </c>
      <c r="N15" s="134" t="e">
        <f t="shared" si="1"/>
        <v>#REF!</v>
      </c>
      <c r="O15" s="135" t="e">
        <f t="shared" si="1"/>
        <v>#REF!</v>
      </c>
      <c r="P15" s="135" t="e">
        <f t="shared" si="1"/>
        <v>#REF!</v>
      </c>
      <c r="Q15" s="135" t="e">
        <f t="shared" si="1"/>
        <v>#REF!</v>
      </c>
      <c r="R15" s="135" t="e">
        <f t="shared" si="1"/>
        <v>#REF!</v>
      </c>
      <c r="S15" s="135" t="e">
        <f t="shared" si="1"/>
        <v>#REF!</v>
      </c>
      <c r="T15" s="135" t="e">
        <f t="shared" si="1"/>
        <v>#REF!</v>
      </c>
      <c r="U15" s="135" t="e">
        <f t="shared" si="1"/>
        <v>#REF!</v>
      </c>
      <c r="V15" s="135" t="e">
        <f t="shared" si="1"/>
        <v>#REF!</v>
      </c>
      <c r="W15" s="136" t="e">
        <f t="shared" si="1"/>
        <v>#REF!</v>
      </c>
      <c r="Y15" s="137">
        <v>2013</v>
      </c>
      <c r="Z15" s="138" t="s">
        <v>681</v>
      </c>
    </row>
    <row r="16" spans="1:26" s="119" customFormat="1" ht="18.75" customHeight="1">
      <c r="A16" s="129" t="s">
        <v>682</v>
      </c>
      <c r="B16" s="139" t="e">
        <f>VLOOKUP($S$3,'ANNEX 2_MUNICIPIS'!B9:Q322,91,0)</f>
        <v>#REF!</v>
      </c>
      <c r="D16" s="131" t="e">
        <f t="shared" si="1"/>
        <v>#REF!</v>
      </c>
      <c r="E16" s="132" t="e">
        <f t="shared" si="1"/>
        <v>#REF!</v>
      </c>
      <c r="F16" s="132" t="e">
        <f t="shared" si="1"/>
        <v>#REF!</v>
      </c>
      <c r="G16" s="132" t="e">
        <f t="shared" si="1"/>
        <v>#REF!</v>
      </c>
      <c r="H16" s="132" t="e">
        <f t="shared" si="1"/>
        <v>#REF!</v>
      </c>
      <c r="I16" s="132" t="e">
        <f t="shared" si="1"/>
        <v>#REF!</v>
      </c>
      <c r="J16" s="132" t="e">
        <f t="shared" si="1"/>
        <v>#REF!</v>
      </c>
      <c r="K16" s="132" t="e">
        <f t="shared" si="1"/>
        <v>#REF!</v>
      </c>
      <c r="L16" s="132" t="e">
        <f t="shared" si="1"/>
        <v>#REF!</v>
      </c>
      <c r="M16" s="133" t="e">
        <f t="shared" si="1"/>
        <v>#REF!</v>
      </c>
      <c r="N16" s="134" t="e">
        <f t="shared" si="1"/>
        <v>#REF!</v>
      </c>
      <c r="O16" s="135" t="e">
        <f t="shared" si="1"/>
        <v>#REF!</v>
      </c>
      <c r="P16" s="135" t="e">
        <f t="shared" si="1"/>
        <v>#REF!</v>
      </c>
      <c r="Q16" s="135" t="e">
        <f t="shared" si="1"/>
        <v>#REF!</v>
      </c>
      <c r="R16" s="135" t="e">
        <f t="shared" si="1"/>
        <v>#REF!</v>
      </c>
      <c r="S16" s="135" t="e">
        <f t="shared" si="1"/>
        <v>#REF!</v>
      </c>
      <c r="T16" s="135" t="e">
        <f t="shared" si="1"/>
        <v>#REF!</v>
      </c>
      <c r="U16" s="135" t="e">
        <f t="shared" si="1"/>
        <v>#REF!</v>
      </c>
      <c r="V16" s="135" t="e">
        <f t="shared" si="1"/>
        <v>#REF!</v>
      </c>
      <c r="W16" s="136" t="e">
        <f t="shared" si="1"/>
        <v>#REF!</v>
      </c>
      <c r="Y16" s="137">
        <v>2016</v>
      </c>
      <c r="Z16" s="138" t="s">
        <v>683</v>
      </c>
    </row>
    <row r="17" spans="1:26" s="119" customFormat="1" ht="23.25" customHeight="1">
      <c r="A17" s="129" t="s">
        <v>645</v>
      </c>
      <c r="B17" s="139" t="e">
        <f>VLOOKUP($S$3,'ANNEX 2_MUNICIPIS'!B10:Q323,97,0)</f>
        <v>#REF!</v>
      </c>
      <c r="D17" s="140" t="e">
        <f t="shared" si="1"/>
        <v>#REF!</v>
      </c>
      <c r="E17" s="141" t="e">
        <f t="shared" si="1"/>
        <v>#REF!</v>
      </c>
      <c r="F17" s="141" t="e">
        <f t="shared" si="1"/>
        <v>#REF!</v>
      </c>
      <c r="G17" s="141" t="e">
        <f t="shared" si="1"/>
        <v>#REF!</v>
      </c>
      <c r="H17" s="141" t="e">
        <f t="shared" si="1"/>
        <v>#REF!</v>
      </c>
      <c r="I17" s="141" t="e">
        <f t="shared" si="1"/>
        <v>#REF!</v>
      </c>
      <c r="J17" s="141" t="e">
        <f t="shared" si="1"/>
        <v>#REF!</v>
      </c>
      <c r="K17" s="141" t="e">
        <f t="shared" si="1"/>
        <v>#REF!</v>
      </c>
      <c r="L17" s="141" t="e">
        <f t="shared" si="1"/>
        <v>#REF!</v>
      </c>
      <c r="M17" s="142" t="e">
        <f t="shared" si="1"/>
        <v>#REF!</v>
      </c>
      <c r="N17" s="143" t="e">
        <f t="shared" si="1"/>
        <v>#REF!</v>
      </c>
      <c r="O17" s="144" t="e">
        <f t="shared" si="1"/>
        <v>#REF!</v>
      </c>
      <c r="P17" s="144" t="e">
        <f t="shared" si="1"/>
        <v>#REF!</v>
      </c>
      <c r="Q17" s="144" t="e">
        <f t="shared" si="1"/>
        <v>#REF!</v>
      </c>
      <c r="R17" s="144" t="e">
        <f t="shared" si="1"/>
        <v>#REF!</v>
      </c>
      <c r="S17" s="144" t="e">
        <f t="shared" si="1"/>
        <v>#REF!</v>
      </c>
      <c r="T17" s="144" t="e">
        <f t="shared" si="1"/>
        <v>#REF!</v>
      </c>
      <c r="U17" s="144" t="e">
        <f t="shared" si="1"/>
        <v>#REF!</v>
      </c>
      <c r="V17" s="144" t="e">
        <f t="shared" si="1"/>
        <v>#REF!</v>
      </c>
      <c r="W17" s="145" t="e">
        <f t="shared" si="1"/>
        <v>#REF!</v>
      </c>
      <c r="Y17" s="137">
        <v>2013</v>
      </c>
      <c r="Z17" s="138" t="s">
        <v>681</v>
      </c>
    </row>
    <row r="18" spans="1:26">
      <c r="A18" s="39"/>
      <c r="Z18" s="146"/>
    </row>
    <row r="19" spans="1:26">
      <c r="A19" s="39"/>
    </row>
    <row r="20" spans="1:26">
      <c r="A20" s="39"/>
    </row>
    <row r="21" spans="1:26">
      <c r="A21" s="39"/>
    </row>
    <row r="22" spans="1:26">
      <c r="A22" s="39"/>
    </row>
    <row r="23" spans="1:26">
      <c r="A23" s="39"/>
    </row>
    <row r="24" spans="1:26">
      <c r="A24" s="39"/>
    </row>
    <row r="25" spans="1:26" ht="18" customHeight="1">
      <c r="A25" s="39"/>
    </row>
    <row r="27" spans="1:26">
      <c r="A27" s="147" t="s">
        <v>684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27" customHeight="1">
      <c r="A28" s="554" t="s">
        <v>685</v>
      </c>
      <c r="B28" s="554"/>
      <c r="C28" s="554"/>
      <c r="D28" s="554"/>
      <c r="E28" s="554"/>
      <c r="F28" s="554"/>
      <c r="G28" s="554"/>
      <c r="H28" s="554"/>
      <c r="I28" s="554"/>
      <c r="J28" s="554"/>
      <c r="K28" s="554"/>
      <c r="L28" s="554"/>
      <c r="M28" s="554"/>
      <c r="N28" s="554"/>
      <c r="O28" s="554"/>
      <c r="P28" s="554"/>
      <c r="Q28" s="554"/>
      <c r="R28" s="554"/>
      <c r="S28" s="554"/>
      <c r="T28" s="554"/>
      <c r="U28" s="554"/>
      <c r="V28" s="554"/>
      <c r="W28" s="554"/>
      <c r="X28" s="554"/>
      <c r="Y28" s="554"/>
      <c r="Z28" s="554"/>
    </row>
    <row r="29" spans="1:26">
      <c r="A29" s="39" t="s">
        <v>686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30.75" customHeight="1">
      <c r="A30" s="555" t="s">
        <v>687</v>
      </c>
      <c r="B30" s="555"/>
      <c r="C30" s="555"/>
      <c r="D30" s="555"/>
      <c r="E30" s="555"/>
      <c r="F30" s="555"/>
      <c r="G30" s="555"/>
      <c r="H30" s="555"/>
      <c r="I30" s="555"/>
      <c r="J30" s="555"/>
      <c r="K30" s="555"/>
      <c r="L30" s="555"/>
      <c r="M30" s="555"/>
      <c r="N30" s="555"/>
      <c r="O30" s="555"/>
      <c r="P30" s="555"/>
      <c r="Q30" s="555"/>
      <c r="R30" s="555"/>
      <c r="S30" s="555"/>
      <c r="T30" s="555"/>
      <c r="U30" s="555"/>
      <c r="V30" s="555"/>
      <c r="W30" s="555"/>
      <c r="X30" s="555"/>
      <c r="Y30" s="555"/>
      <c r="Z30" s="555"/>
    </row>
    <row r="40" spans="1:2" hidden="1">
      <c r="B40" t="s">
        <v>688</v>
      </c>
    </row>
    <row r="41" spans="1:2" hidden="1">
      <c r="A41" s="148" t="s">
        <v>58</v>
      </c>
      <c r="B41" s="148" t="s">
        <v>59</v>
      </c>
    </row>
    <row r="42" spans="1:2" hidden="1">
      <c r="A42" s="148" t="s">
        <v>60</v>
      </c>
      <c r="B42" s="148" t="s">
        <v>61</v>
      </c>
    </row>
    <row r="43" spans="1:2" hidden="1">
      <c r="A43" s="148" t="s">
        <v>83</v>
      </c>
      <c r="B43" s="148" t="s">
        <v>84</v>
      </c>
    </row>
    <row r="44" spans="1:2" hidden="1">
      <c r="A44" s="148" t="s">
        <v>62</v>
      </c>
      <c r="B44" s="148" t="s">
        <v>63</v>
      </c>
    </row>
    <row r="45" spans="1:2" hidden="1">
      <c r="A45" s="148" t="s">
        <v>64</v>
      </c>
      <c r="B45" s="148" t="s">
        <v>65</v>
      </c>
    </row>
    <row r="46" spans="1:2" hidden="1">
      <c r="A46" s="148" t="s">
        <v>66</v>
      </c>
      <c r="B46" s="148" t="s">
        <v>604</v>
      </c>
    </row>
    <row r="47" spans="1:2" hidden="1">
      <c r="A47" s="148" t="s">
        <v>67</v>
      </c>
      <c r="B47" s="148" t="s">
        <v>68</v>
      </c>
    </row>
    <row r="48" spans="1:2" hidden="1">
      <c r="A48" s="148" t="s">
        <v>69</v>
      </c>
      <c r="B48" s="148" t="s">
        <v>70</v>
      </c>
    </row>
    <row r="49" spans="1:2" hidden="1">
      <c r="A49" s="148" t="s">
        <v>71</v>
      </c>
      <c r="B49" s="148" t="s">
        <v>72</v>
      </c>
    </row>
    <row r="50" spans="1:2" hidden="1">
      <c r="A50" s="148" t="s">
        <v>73</v>
      </c>
      <c r="B50" s="148" t="s">
        <v>74</v>
      </c>
    </row>
    <row r="51" spans="1:2" hidden="1">
      <c r="A51" s="148" t="s">
        <v>75</v>
      </c>
      <c r="B51" s="148" t="s">
        <v>76</v>
      </c>
    </row>
    <row r="52" spans="1:2" hidden="1">
      <c r="A52" s="148" t="s">
        <v>77</v>
      </c>
      <c r="B52" s="148" t="s">
        <v>78</v>
      </c>
    </row>
    <row r="53" spans="1:2" hidden="1">
      <c r="A53" s="148" t="s">
        <v>79</v>
      </c>
      <c r="B53" s="148" t="s">
        <v>80</v>
      </c>
    </row>
    <row r="54" spans="1:2" hidden="1">
      <c r="A54" s="148" t="s">
        <v>81</v>
      </c>
      <c r="B54" s="148" t="s">
        <v>82</v>
      </c>
    </row>
    <row r="55" spans="1:2" hidden="1">
      <c r="A55" s="148" t="s">
        <v>85</v>
      </c>
      <c r="B55" s="148" t="s">
        <v>50</v>
      </c>
    </row>
    <row r="56" spans="1:2" hidden="1">
      <c r="A56" s="148" t="s">
        <v>600</v>
      </c>
      <c r="B56" s="148" t="s">
        <v>601</v>
      </c>
    </row>
    <row r="57" spans="1:2" hidden="1">
      <c r="A57" s="148" t="s">
        <v>86</v>
      </c>
      <c r="B57" s="148" t="s">
        <v>87</v>
      </c>
    </row>
    <row r="58" spans="1:2" hidden="1">
      <c r="A58" s="148" t="s">
        <v>88</v>
      </c>
      <c r="B58" s="148" t="s">
        <v>89</v>
      </c>
    </row>
    <row r="59" spans="1:2" hidden="1">
      <c r="A59" s="148" t="s">
        <v>90</v>
      </c>
      <c r="B59" s="148" t="s">
        <v>91</v>
      </c>
    </row>
    <row r="60" spans="1:2" hidden="1">
      <c r="A60" s="148" t="s">
        <v>495</v>
      </c>
      <c r="B60" s="148" t="s">
        <v>22</v>
      </c>
    </row>
    <row r="61" spans="1:2" hidden="1">
      <c r="A61" s="148" t="s">
        <v>92</v>
      </c>
      <c r="B61" s="148" t="s">
        <v>93</v>
      </c>
    </row>
    <row r="62" spans="1:2" hidden="1">
      <c r="A62" s="148" t="s">
        <v>94</v>
      </c>
      <c r="B62" s="148" t="s">
        <v>95</v>
      </c>
    </row>
    <row r="63" spans="1:2" hidden="1">
      <c r="A63" s="148" t="s">
        <v>96</v>
      </c>
      <c r="B63" s="148" t="s">
        <v>97</v>
      </c>
    </row>
    <row r="64" spans="1:2" hidden="1">
      <c r="A64" s="148" t="s">
        <v>98</v>
      </c>
      <c r="B64" s="148" t="s">
        <v>99</v>
      </c>
    </row>
    <row r="65" spans="1:2" hidden="1">
      <c r="A65" s="148" t="s">
        <v>100</v>
      </c>
      <c r="B65" s="148" t="s">
        <v>101</v>
      </c>
    </row>
    <row r="66" spans="1:2" hidden="1">
      <c r="A66" s="148" t="s">
        <v>102</v>
      </c>
      <c r="B66" s="148" t="s">
        <v>605</v>
      </c>
    </row>
    <row r="67" spans="1:2" hidden="1">
      <c r="A67" s="148" t="s">
        <v>103</v>
      </c>
      <c r="B67" s="148" t="s">
        <v>606</v>
      </c>
    </row>
    <row r="68" spans="1:2" hidden="1">
      <c r="A68" s="148" t="s">
        <v>104</v>
      </c>
      <c r="B68" s="148" t="s">
        <v>607</v>
      </c>
    </row>
    <row r="69" spans="1:2" hidden="1">
      <c r="A69" s="148" t="s">
        <v>105</v>
      </c>
      <c r="B69" s="148" t="s">
        <v>106</v>
      </c>
    </row>
    <row r="70" spans="1:2" hidden="1">
      <c r="A70" s="148" t="s">
        <v>107</v>
      </c>
      <c r="B70" s="148" t="s">
        <v>108</v>
      </c>
    </row>
    <row r="71" spans="1:2" hidden="1">
      <c r="A71" s="148" t="s">
        <v>109</v>
      </c>
      <c r="B71" s="148" t="s">
        <v>110</v>
      </c>
    </row>
    <row r="72" spans="1:2" hidden="1">
      <c r="A72" s="148" t="s">
        <v>111</v>
      </c>
      <c r="B72" s="148" t="s">
        <v>112</v>
      </c>
    </row>
    <row r="73" spans="1:2" hidden="1">
      <c r="A73" s="148" t="s">
        <v>117</v>
      </c>
      <c r="B73" s="148" t="s">
        <v>118</v>
      </c>
    </row>
    <row r="74" spans="1:2" hidden="1">
      <c r="A74" s="148" t="s">
        <v>115</v>
      </c>
      <c r="B74" s="148" t="s">
        <v>116</v>
      </c>
    </row>
    <row r="75" spans="1:2" hidden="1">
      <c r="A75" s="148" t="s">
        <v>113</v>
      </c>
      <c r="B75" s="148" t="s">
        <v>114</v>
      </c>
    </row>
    <row r="76" spans="1:2" hidden="1">
      <c r="A76" s="148" t="s">
        <v>119</v>
      </c>
      <c r="B76" s="148" t="s">
        <v>120</v>
      </c>
    </row>
    <row r="77" spans="1:2" hidden="1">
      <c r="A77" s="148" t="s">
        <v>123</v>
      </c>
      <c r="B77" s="148" t="s">
        <v>124</v>
      </c>
    </row>
    <row r="78" spans="1:2" hidden="1">
      <c r="A78" s="148" t="s">
        <v>125</v>
      </c>
      <c r="B78" s="148" t="s">
        <v>126</v>
      </c>
    </row>
    <row r="79" spans="1:2" hidden="1">
      <c r="A79" s="148" t="s">
        <v>121</v>
      </c>
      <c r="B79" s="148" t="s">
        <v>122</v>
      </c>
    </row>
    <row r="80" spans="1:2" hidden="1">
      <c r="A80" s="148" t="s">
        <v>127</v>
      </c>
      <c r="B80" s="148" t="s">
        <v>128</v>
      </c>
    </row>
    <row r="81" spans="1:2" hidden="1">
      <c r="A81" s="148" t="s">
        <v>129</v>
      </c>
      <c r="B81" s="148" t="s">
        <v>130</v>
      </c>
    </row>
    <row r="82" spans="1:2" hidden="1">
      <c r="A82" s="148" t="s">
        <v>131</v>
      </c>
      <c r="B82" s="148" t="s">
        <v>45</v>
      </c>
    </row>
    <row r="83" spans="1:2" hidden="1">
      <c r="A83" s="148" t="s">
        <v>132</v>
      </c>
      <c r="B83" s="148" t="s">
        <v>133</v>
      </c>
    </row>
    <row r="84" spans="1:2" hidden="1">
      <c r="A84" s="148" t="s">
        <v>134</v>
      </c>
      <c r="B84" s="148" t="s">
        <v>135</v>
      </c>
    </row>
    <row r="85" spans="1:2" hidden="1">
      <c r="A85" s="148" t="s">
        <v>136</v>
      </c>
      <c r="B85" s="148" t="s">
        <v>137</v>
      </c>
    </row>
    <row r="86" spans="1:2" hidden="1">
      <c r="A86" s="148" t="s">
        <v>138</v>
      </c>
      <c r="B86" s="148" t="s">
        <v>139</v>
      </c>
    </row>
    <row r="87" spans="1:2" hidden="1">
      <c r="A87" s="148" t="s">
        <v>140</v>
      </c>
      <c r="B87" s="148" t="s">
        <v>16</v>
      </c>
    </row>
    <row r="88" spans="1:2" hidden="1">
      <c r="A88" s="148" t="s">
        <v>141</v>
      </c>
      <c r="B88" s="148" t="s">
        <v>142</v>
      </c>
    </row>
    <row r="89" spans="1:2" hidden="1">
      <c r="A89" s="148" t="s">
        <v>143</v>
      </c>
      <c r="B89" s="148" t="s">
        <v>144</v>
      </c>
    </row>
    <row r="90" spans="1:2" hidden="1">
      <c r="A90" s="148" t="s">
        <v>145</v>
      </c>
      <c r="B90" s="148" t="s">
        <v>146</v>
      </c>
    </row>
    <row r="91" spans="1:2" hidden="1">
      <c r="A91" s="148" t="s">
        <v>160</v>
      </c>
      <c r="B91" s="148" t="s">
        <v>161</v>
      </c>
    </row>
    <row r="92" spans="1:2" hidden="1">
      <c r="A92" s="148" t="s">
        <v>151</v>
      </c>
      <c r="B92" s="148" t="s">
        <v>152</v>
      </c>
    </row>
    <row r="93" spans="1:2" hidden="1">
      <c r="A93" s="148" t="s">
        <v>147</v>
      </c>
      <c r="B93" s="148" t="s">
        <v>148</v>
      </c>
    </row>
    <row r="94" spans="1:2" hidden="1">
      <c r="A94" s="148" t="s">
        <v>149</v>
      </c>
      <c r="B94" s="148" t="s">
        <v>150</v>
      </c>
    </row>
    <row r="95" spans="1:2" hidden="1">
      <c r="A95" s="148" t="s">
        <v>153</v>
      </c>
      <c r="B95" s="148" t="s">
        <v>154</v>
      </c>
    </row>
    <row r="96" spans="1:2" hidden="1">
      <c r="A96" s="148" t="s">
        <v>155</v>
      </c>
      <c r="B96" s="148" t="s">
        <v>156</v>
      </c>
    </row>
    <row r="97" spans="1:2" hidden="1">
      <c r="A97" s="148" t="s">
        <v>157</v>
      </c>
      <c r="B97" s="148" t="s">
        <v>158</v>
      </c>
    </row>
    <row r="98" spans="1:2" hidden="1">
      <c r="A98" s="148" t="s">
        <v>159</v>
      </c>
      <c r="B98" s="148" t="s">
        <v>23</v>
      </c>
    </row>
    <row r="99" spans="1:2" hidden="1">
      <c r="A99" s="148" t="s">
        <v>162</v>
      </c>
      <c r="B99" s="148" t="s">
        <v>163</v>
      </c>
    </row>
    <row r="100" spans="1:2" hidden="1">
      <c r="A100" s="148" t="s">
        <v>166</v>
      </c>
      <c r="B100" s="148" t="s">
        <v>167</v>
      </c>
    </row>
    <row r="101" spans="1:2" hidden="1">
      <c r="A101" s="148" t="s">
        <v>164</v>
      </c>
      <c r="B101" s="148" t="s">
        <v>165</v>
      </c>
    </row>
    <row r="102" spans="1:2" hidden="1">
      <c r="A102" s="148" t="s">
        <v>168</v>
      </c>
      <c r="B102" s="148" t="s">
        <v>169</v>
      </c>
    </row>
    <row r="103" spans="1:2" hidden="1">
      <c r="A103" s="148" t="s">
        <v>170</v>
      </c>
      <c r="B103" s="148" t="s">
        <v>171</v>
      </c>
    </row>
    <row r="104" spans="1:2" hidden="1">
      <c r="A104" s="148" t="s">
        <v>172</v>
      </c>
      <c r="B104" s="148" t="s">
        <v>173</v>
      </c>
    </row>
    <row r="105" spans="1:2" hidden="1">
      <c r="A105" s="148" t="s">
        <v>174</v>
      </c>
      <c r="B105" s="148" t="s">
        <v>175</v>
      </c>
    </row>
    <row r="106" spans="1:2" hidden="1">
      <c r="A106" s="148" t="s">
        <v>176</v>
      </c>
      <c r="B106" s="148" t="s">
        <v>177</v>
      </c>
    </row>
    <row r="107" spans="1:2" hidden="1">
      <c r="A107" s="148" t="s">
        <v>178</v>
      </c>
      <c r="B107" s="148" t="s">
        <v>179</v>
      </c>
    </row>
    <row r="108" spans="1:2" hidden="1">
      <c r="A108" s="148" t="s">
        <v>180</v>
      </c>
      <c r="B108" s="148" t="s">
        <v>181</v>
      </c>
    </row>
    <row r="109" spans="1:2" hidden="1">
      <c r="A109" s="148" t="s">
        <v>522</v>
      </c>
      <c r="B109" s="148" t="s">
        <v>523</v>
      </c>
    </row>
    <row r="110" spans="1:2" hidden="1">
      <c r="A110" s="148" t="s">
        <v>519</v>
      </c>
      <c r="B110" s="148" t="s">
        <v>21</v>
      </c>
    </row>
    <row r="111" spans="1:2" hidden="1">
      <c r="A111" s="148" t="s">
        <v>182</v>
      </c>
      <c r="B111" s="148" t="s">
        <v>183</v>
      </c>
    </row>
    <row r="112" spans="1:2" hidden="1">
      <c r="A112" s="148" t="s">
        <v>184</v>
      </c>
      <c r="B112" s="148" t="s">
        <v>185</v>
      </c>
    </row>
    <row r="113" spans="1:2" hidden="1">
      <c r="A113" s="148" t="s">
        <v>186</v>
      </c>
      <c r="B113" s="148" t="s">
        <v>187</v>
      </c>
    </row>
    <row r="114" spans="1:2" hidden="1">
      <c r="A114" s="148" t="s">
        <v>188</v>
      </c>
      <c r="B114" s="148" t="s">
        <v>189</v>
      </c>
    </row>
    <row r="115" spans="1:2" hidden="1">
      <c r="A115" s="148" t="s">
        <v>190</v>
      </c>
      <c r="B115" s="148" t="s">
        <v>191</v>
      </c>
    </row>
    <row r="116" spans="1:2" hidden="1">
      <c r="A116" s="148" t="s">
        <v>192</v>
      </c>
      <c r="B116" s="148" t="s">
        <v>51</v>
      </c>
    </row>
    <row r="117" spans="1:2" hidden="1">
      <c r="A117" s="148" t="s">
        <v>193</v>
      </c>
      <c r="B117" s="148" t="s">
        <v>194</v>
      </c>
    </row>
    <row r="118" spans="1:2" hidden="1">
      <c r="A118" s="148" t="s">
        <v>195</v>
      </c>
      <c r="B118" s="148" t="s">
        <v>196</v>
      </c>
    </row>
    <row r="119" spans="1:2" hidden="1">
      <c r="A119" s="148" t="s">
        <v>197</v>
      </c>
      <c r="B119" s="148" t="s">
        <v>198</v>
      </c>
    </row>
    <row r="120" spans="1:2" hidden="1">
      <c r="A120" s="148" t="s">
        <v>199</v>
      </c>
      <c r="B120" s="148" t="s">
        <v>38</v>
      </c>
    </row>
    <row r="121" spans="1:2" hidden="1">
      <c r="A121" s="148" t="s">
        <v>200</v>
      </c>
      <c r="B121" s="148" t="s">
        <v>608</v>
      </c>
    </row>
    <row r="122" spans="1:2" hidden="1">
      <c r="A122" s="148" t="s">
        <v>498</v>
      </c>
      <c r="B122" s="148" t="s">
        <v>626</v>
      </c>
    </row>
    <row r="123" spans="1:2" hidden="1">
      <c r="A123" s="148" t="s">
        <v>201</v>
      </c>
      <c r="B123" s="148" t="s">
        <v>609</v>
      </c>
    </row>
    <row r="124" spans="1:2" hidden="1">
      <c r="A124" s="148" t="s">
        <v>290</v>
      </c>
      <c r="B124" s="148" t="s">
        <v>291</v>
      </c>
    </row>
    <row r="125" spans="1:2" hidden="1">
      <c r="A125" s="148" t="s">
        <v>202</v>
      </c>
      <c r="B125" s="148" t="s">
        <v>203</v>
      </c>
    </row>
    <row r="126" spans="1:2" hidden="1">
      <c r="A126" s="148" t="s">
        <v>206</v>
      </c>
      <c r="B126" s="148" t="s">
        <v>207</v>
      </c>
    </row>
    <row r="127" spans="1:2" hidden="1">
      <c r="A127" s="148" t="s">
        <v>204</v>
      </c>
      <c r="B127" s="148" t="s">
        <v>205</v>
      </c>
    </row>
    <row r="128" spans="1:2" hidden="1">
      <c r="A128" s="148" t="s">
        <v>208</v>
      </c>
      <c r="B128" s="148" t="s">
        <v>209</v>
      </c>
    </row>
    <row r="129" spans="1:2" hidden="1">
      <c r="A129" s="148" t="s">
        <v>210</v>
      </c>
      <c r="B129" s="148" t="s">
        <v>211</v>
      </c>
    </row>
    <row r="130" spans="1:2" hidden="1">
      <c r="A130" s="148" t="s">
        <v>212</v>
      </c>
      <c r="B130" s="148" t="s">
        <v>213</v>
      </c>
    </row>
    <row r="131" spans="1:2" hidden="1">
      <c r="A131" s="148" t="s">
        <v>214</v>
      </c>
      <c r="B131" s="148" t="s">
        <v>610</v>
      </c>
    </row>
    <row r="132" spans="1:2" hidden="1">
      <c r="A132" s="148" t="s">
        <v>219</v>
      </c>
      <c r="B132" s="148" t="s">
        <v>220</v>
      </c>
    </row>
    <row r="133" spans="1:2" hidden="1">
      <c r="A133" s="148" t="s">
        <v>215</v>
      </c>
      <c r="B133" s="148" t="s">
        <v>216</v>
      </c>
    </row>
    <row r="134" spans="1:2" hidden="1">
      <c r="A134" s="148" t="s">
        <v>217</v>
      </c>
      <c r="B134" s="148" t="s">
        <v>611</v>
      </c>
    </row>
    <row r="135" spans="1:2" hidden="1">
      <c r="A135" s="148" t="s">
        <v>218</v>
      </c>
      <c r="B135" s="148" t="s">
        <v>33</v>
      </c>
    </row>
    <row r="136" spans="1:2" hidden="1">
      <c r="A136" s="148" t="s">
        <v>221</v>
      </c>
      <c r="B136" s="148" t="s">
        <v>222</v>
      </c>
    </row>
    <row r="137" spans="1:2" hidden="1">
      <c r="A137" s="148" t="s">
        <v>223</v>
      </c>
      <c r="B137" s="148" t="s">
        <v>224</v>
      </c>
    </row>
    <row r="138" spans="1:2" hidden="1">
      <c r="A138" s="148" t="s">
        <v>225</v>
      </c>
      <c r="B138" s="148" t="s">
        <v>226</v>
      </c>
    </row>
    <row r="139" spans="1:2" hidden="1">
      <c r="A139" s="148" t="s">
        <v>227</v>
      </c>
      <c r="B139" s="148" t="s">
        <v>612</v>
      </c>
    </row>
    <row r="140" spans="1:2" hidden="1">
      <c r="A140" s="148" t="s">
        <v>228</v>
      </c>
      <c r="B140" s="148" t="s">
        <v>229</v>
      </c>
    </row>
    <row r="141" spans="1:2" hidden="1">
      <c r="A141" s="148" t="s">
        <v>230</v>
      </c>
      <c r="B141" s="148" t="s">
        <v>46</v>
      </c>
    </row>
    <row r="142" spans="1:2" hidden="1">
      <c r="A142" s="148" t="s">
        <v>231</v>
      </c>
      <c r="B142" s="148" t="s">
        <v>232</v>
      </c>
    </row>
    <row r="143" spans="1:2" hidden="1">
      <c r="A143" s="148" t="s">
        <v>235</v>
      </c>
      <c r="B143" s="148" t="s">
        <v>236</v>
      </c>
    </row>
    <row r="144" spans="1:2" hidden="1">
      <c r="A144" s="148" t="s">
        <v>237</v>
      </c>
      <c r="B144" s="148" t="s">
        <v>238</v>
      </c>
    </row>
    <row r="145" spans="1:2" hidden="1">
      <c r="A145" s="148" t="s">
        <v>239</v>
      </c>
      <c r="B145" s="148" t="s">
        <v>56</v>
      </c>
    </row>
    <row r="146" spans="1:2" hidden="1">
      <c r="A146" s="148" t="s">
        <v>341</v>
      </c>
      <c r="B146" s="148" t="s">
        <v>619</v>
      </c>
    </row>
    <row r="147" spans="1:2" hidden="1">
      <c r="A147" s="148" t="s">
        <v>240</v>
      </c>
      <c r="B147" s="148" t="s">
        <v>34</v>
      </c>
    </row>
    <row r="148" spans="1:2" hidden="1">
      <c r="A148" s="148" t="s">
        <v>241</v>
      </c>
      <c r="B148" s="148" t="s">
        <v>242</v>
      </c>
    </row>
    <row r="149" spans="1:2" hidden="1">
      <c r="A149" s="148" t="s">
        <v>243</v>
      </c>
      <c r="B149" s="148" t="s">
        <v>613</v>
      </c>
    </row>
    <row r="150" spans="1:2" hidden="1">
      <c r="A150" s="148" t="s">
        <v>244</v>
      </c>
      <c r="B150" s="148" t="s">
        <v>614</v>
      </c>
    </row>
    <row r="151" spans="1:2" hidden="1">
      <c r="A151" s="148" t="s">
        <v>247</v>
      </c>
      <c r="B151" s="148" t="s">
        <v>248</v>
      </c>
    </row>
    <row r="152" spans="1:2" hidden="1">
      <c r="A152" s="148" t="s">
        <v>249</v>
      </c>
      <c r="B152" s="148" t="s">
        <v>250</v>
      </c>
    </row>
    <row r="153" spans="1:2" hidden="1">
      <c r="A153" s="148" t="s">
        <v>245</v>
      </c>
      <c r="B153" s="148" t="s">
        <v>246</v>
      </c>
    </row>
    <row r="154" spans="1:2" hidden="1">
      <c r="A154" s="148" t="s">
        <v>251</v>
      </c>
      <c r="B154" s="148" t="s">
        <v>252</v>
      </c>
    </row>
    <row r="155" spans="1:2" hidden="1">
      <c r="A155" s="148" t="s">
        <v>253</v>
      </c>
      <c r="B155" s="148" t="s">
        <v>254</v>
      </c>
    </row>
    <row r="156" spans="1:2" hidden="1">
      <c r="A156" s="148" t="s">
        <v>255</v>
      </c>
      <c r="B156" s="148" t="s">
        <v>256</v>
      </c>
    </row>
    <row r="157" spans="1:2" hidden="1">
      <c r="A157" s="148" t="s">
        <v>257</v>
      </c>
      <c r="B157" s="148" t="s">
        <v>53</v>
      </c>
    </row>
    <row r="158" spans="1:2" hidden="1">
      <c r="A158" s="148" t="s">
        <v>258</v>
      </c>
      <c r="B158" s="148" t="s">
        <v>42</v>
      </c>
    </row>
    <row r="159" spans="1:2" hidden="1">
      <c r="A159" s="148" t="s">
        <v>476</v>
      </c>
      <c r="B159" s="148" t="s">
        <v>477</v>
      </c>
    </row>
    <row r="160" spans="1:2" hidden="1">
      <c r="A160" s="148" t="s">
        <v>259</v>
      </c>
      <c r="B160" s="148" t="s">
        <v>48</v>
      </c>
    </row>
    <row r="161" spans="1:2" hidden="1">
      <c r="A161" s="148" t="s">
        <v>260</v>
      </c>
      <c r="B161" s="148" t="s">
        <v>261</v>
      </c>
    </row>
    <row r="162" spans="1:2" hidden="1">
      <c r="A162" s="148" t="s">
        <v>262</v>
      </c>
      <c r="B162" s="148" t="s">
        <v>615</v>
      </c>
    </row>
    <row r="163" spans="1:2" hidden="1">
      <c r="A163" s="148" t="s">
        <v>263</v>
      </c>
      <c r="B163" s="148" t="s">
        <v>616</v>
      </c>
    </row>
    <row r="164" spans="1:2" hidden="1">
      <c r="A164" s="148" t="s">
        <v>264</v>
      </c>
      <c r="B164" s="148" t="s">
        <v>20</v>
      </c>
    </row>
    <row r="165" spans="1:2" hidden="1">
      <c r="A165" s="148" t="s">
        <v>265</v>
      </c>
      <c r="B165" s="148" t="s">
        <v>266</v>
      </c>
    </row>
    <row r="166" spans="1:2" hidden="1">
      <c r="A166" s="148" t="s">
        <v>267</v>
      </c>
      <c r="B166" s="148" t="s">
        <v>7</v>
      </c>
    </row>
    <row r="167" spans="1:2" hidden="1">
      <c r="A167" s="148" t="s">
        <v>268</v>
      </c>
      <c r="B167" s="148" t="s">
        <v>54</v>
      </c>
    </row>
    <row r="168" spans="1:2" hidden="1">
      <c r="A168" s="148" t="s">
        <v>269</v>
      </c>
      <c r="B168" s="148" t="s">
        <v>270</v>
      </c>
    </row>
    <row r="169" spans="1:2" hidden="1">
      <c r="A169" s="148" t="s">
        <v>297</v>
      </c>
      <c r="B169" s="148" t="s">
        <v>298</v>
      </c>
    </row>
    <row r="170" spans="1:2" hidden="1">
      <c r="A170" s="148" t="s">
        <v>271</v>
      </c>
      <c r="B170" s="148" t="s">
        <v>13</v>
      </c>
    </row>
    <row r="171" spans="1:2" hidden="1">
      <c r="A171" s="148" t="s">
        <v>272</v>
      </c>
      <c r="B171" s="148" t="s">
        <v>39</v>
      </c>
    </row>
    <row r="172" spans="1:2" hidden="1">
      <c r="A172" s="148" t="s">
        <v>278</v>
      </c>
      <c r="B172" s="148" t="s">
        <v>279</v>
      </c>
    </row>
    <row r="173" spans="1:2" hidden="1">
      <c r="A173" s="148" t="s">
        <v>276</v>
      </c>
      <c r="B173" s="148" t="s">
        <v>277</v>
      </c>
    </row>
    <row r="174" spans="1:2" hidden="1">
      <c r="A174" s="148" t="s">
        <v>273</v>
      </c>
      <c r="B174" s="148" t="s">
        <v>37</v>
      </c>
    </row>
    <row r="175" spans="1:2" hidden="1">
      <c r="A175" s="148" t="s">
        <v>282</v>
      </c>
      <c r="B175" s="148" t="s">
        <v>283</v>
      </c>
    </row>
    <row r="176" spans="1:2" hidden="1">
      <c r="A176" s="148" t="s">
        <v>284</v>
      </c>
      <c r="B176" s="148" t="s">
        <v>285</v>
      </c>
    </row>
    <row r="177" spans="1:2" hidden="1">
      <c r="A177" s="148" t="s">
        <v>274</v>
      </c>
      <c r="B177" s="148" t="s">
        <v>275</v>
      </c>
    </row>
    <row r="178" spans="1:2" hidden="1">
      <c r="A178" s="148" t="s">
        <v>286</v>
      </c>
      <c r="B178" s="148" t="s">
        <v>287</v>
      </c>
    </row>
    <row r="179" spans="1:2" hidden="1">
      <c r="A179" s="148" t="s">
        <v>288</v>
      </c>
      <c r="B179" s="148" t="s">
        <v>289</v>
      </c>
    </row>
    <row r="180" spans="1:2" hidden="1">
      <c r="A180" s="148" t="s">
        <v>292</v>
      </c>
      <c r="B180" s="148" t="s">
        <v>293</v>
      </c>
    </row>
    <row r="181" spans="1:2" hidden="1">
      <c r="A181" s="148" t="s">
        <v>294</v>
      </c>
      <c r="B181" s="148" t="s">
        <v>30</v>
      </c>
    </row>
    <row r="182" spans="1:2" hidden="1">
      <c r="A182" s="148" t="s">
        <v>295</v>
      </c>
      <c r="B182" s="148" t="s">
        <v>296</v>
      </c>
    </row>
    <row r="183" spans="1:2" hidden="1">
      <c r="A183" s="148" t="s">
        <v>280</v>
      </c>
      <c r="B183" s="148" t="s">
        <v>281</v>
      </c>
    </row>
    <row r="184" spans="1:2" hidden="1">
      <c r="A184" s="148" t="s">
        <v>299</v>
      </c>
      <c r="B184" s="148" t="s">
        <v>300</v>
      </c>
    </row>
    <row r="185" spans="1:2" hidden="1">
      <c r="A185" s="148" t="s">
        <v>301</v>
      </c>
      <c r="B185" s="148" t="s">
        <v>302</v>
      </c>
    </row>
    <row r="186" spans="1:2" hidden="1">
      <c r="A186" s="148" t="s">
        <v>303</v>
      </c>
      <c r="B186" s="148" t="s">
        <v>304</v>
      </c>
    </row>
    <row r="187" spans="1:2" hidden="1">
      <c r="A187" s="148" t="s">
        <v>305</v>
      </c>
      <c r="B187" s="148" t="s">
        <v>617</v>
      </c>
    </row>
    <row r="188" spans="1:2" hidden="1">
      <c r="A188" s="148" t="s">
        <v>306</v>
      </c>
      <c r="B188" s="148" t="s">
        <v>307</v>
      </c>
    </row>
    <row r="189" spans="1:2" hidden="1">
      <c r="A189" s="148" t="s">
        <v>310</v>
      </c>
      <c r="B189" s="148" t="s">
        <v>311</v>
      </c>
    </row>
    <row r="190" spans="1:2" hidden="1">
      <c r="A190" s="148" t="s">
        <v>312</v>
      </c>
      <c r="B190" s="148" t="s">
        <v>313</v>
      </c>
    </row>
    <row r="191" spans="1:2" hidden="1">
      <c r="A191" s="148" t="s">
        <v>314</v>
      </c>
      <c r="B191" s="148" t="s">
        <v>28</v>
      </c>
    </row>
    <row r="192" spans="1:2" hidden="1">
      <c r="A192" s="148" t="s">
        <v>315</v>
      </c>
      <c r="B192" s="148" t="s">
        <v>316</v>
      </c>
    </row>
    <row r="193" spans="1:2" hidden="1">
      <c r="A193" s="148" t="s">
        <v>317</v>
      </c>
      <c r="B193" s="148" t="s">
        <v>318</v>
      </c>
    </row>
    <row r="194" spans="1:2" hidden="1">
      <c r="A194" s="148" t="s">
        <v>308</v>
      </c>
      <c r="B194" s="148" t="s">
        <v>309</v>
      </c>
    </row>
    <row r="195" spans="1:2" hidden="1">
      <c r="A195" s="148" t="s">
        <v>319</v>
      </c>
      <c r="B195" s="148" t="s">
        <v>320</v>
      </c>
    </row>
    <row r="196" spans="1:2" hidden="1">
      <c r="A196" s="148" t="s">
        <v>321</v>
      </c>
      <c r="B196" s="148" t="s">
        <v>322</v>
      </c>
    </row>
    <row r="197" spans="1:2" hidden="1">
      <c r="A197" s="148" t="s">
        <v>323</v>
      </c>
      <c r="B197" s="148" t="s">
        <v>324</v>
      </c>
    </row>
    <row r="198" spans="1:2" hidden="1">
      <c r="A198" s="148" t="s">
        <v>325</v>
      </c>
      <c r="B198" s="148" t="s">
        <v>326</v>
      </c>
    </row>
    <row r="199" spans="1:2" hidden="1">
      <c r="A199" s="148" t="s">
        <v>327</v>
      </c>
      <c r="B199" s="148" t="s">
        <v>328</v>
      </c>
    </row>
    <row r="200" spans="1:2" hidden="1">
      <c r="A200" s="148" t="s">
        <v>329</v>
      </c>
      <c r="B200" s="148" t="s">
        <v>330</v>
      </c>
    </row>
    <row r="201" spans="1:2" hidden="1">
      <c r="A201" s="148" t="s">
        <v>331</v>
      </c>
      <c r="B201" s="148" t="s">
        <v>14</v>
      </c>
    </row>
    <row r="202" spans="1:2" hidden="1">
      <c r="A202" s="148" t="s">
        <v>332</v>
      </c>
      <c r="B202" s="148" t="s">
        <v>333</v>
      </c>
    </row>
    <row r="203" spans="1:2" hidden="1">
      <c r="A203" s="148" t="s">
        <v>602</v>
      </c>
      <c r="B203" s="148" t="s">
        <v>628</v>
      </c>
    </row>
    <row r="204" spans="1:2" hidden="1">
      <c r="A204" s="148" t="s">
        <v>334</v>
      </c>
      <c r="B204" s="148" t="s">
        <v>618</v>
      </c>
    </row>
    <row r="205" spans="1:2" hidden="1">
      <c r="A205" s="148" t="s">
        <v>335</v>
      </c>
      <c r="B205" s="148" t="s">
        <v>336</v>
      </c>
    </row>
    <row r="206" spans="1:2" hidden="1">
      <c r="A206" s="148" t="s">
        <v>337</v>
      </c>
      <c r="B206" s="148" t="s">
        <v>338</v>
      </c>
    </row>
    <row r="207" spans="1:2" hidden="1">
      <c r="A207" s="148" t="s">
        <v>339</v>
      </c>
      <c r="B207" s="148" t="s">
        <v>340</v>
      </c>
    </row>
    <row r="208" spans="1:2" hidden="1">
      <c r="A208" s="148" t="s">
        <v>342</v>
      </c>
      <c r="B208" s="148" t="s">
        <v>343</v>
      </c>
    </row>
    <row r="209" spans="1:2" hidden="1">
      <c r="A209" s="148" t="s">
        <v>344</v>
      </c>
      <c r="B209" s="148" t="s">
        <v>620</v>
      </c>
    </row>
    <row r="210" spans="1:2" hidden="1">
      <c r="A210" s="148" t="s">
        <v>345</v>
      </c>
      <c r="B210" s="148" t="s">
        <v>621</v>
      </c>
    </row>
    <row r="211" spans="1:2" hidden="1">
      <c r="A211" s="148" t="s">
        <v>346</v>
      </c>
      <c r="B211" s="148" t="s">
        <v>622</v>
      </c>
    </row>
    <row r="212" spans="1:2" hidden="1">
      <c r="A212" s="148" t="s">
        <v>347</v>
      </c>
      <c r="B212" s="148" t="s">
        <v>348</v>
      </c>
    </row>
    <row r="213" spans="1:2" hidden="1">
      <c r="A213" s="148" t="s">
        <v>370</v>
      </c>
      <c r="B213" s="148" t="s">
        <v>625</v>
      </c>
    </row>
    <row r="214" spans="1:2" hidden="1">
      <c r="A214" s="148" t="s">
        <v>349</v>
      </c>
      <c r="B214" s="148" t="s">
        <v>350</v>
      </c>
    </row>
    <row r="215" spans="1:2" hidden="1">
      <c r="A215" s="148" t="s">
        <v>351</v>
      </c>
      <c r="B215" s="148" t="s">
        <v>29</v>
      </c>
    </row>
    <row r="216" spans="1:2" hidden="1">
      <c r="A216" s="148" t="s">
        <v>353</v>
      </c>
      <c r="B216" s="148" t="s">
        <v>354</v>
      </c>
    </row>
    <row r="217" spans="1:2" hidden="1">
      <c r="A217" s="148" t="s">
        <v>352</v>
      </c>
      <c r="B217" s="148" t="s">
        <v>623</v>
      </c>
    </row>
    <row r="218" spans="1:2" hidden="1">
      <c r="A218" s="148" t="s">
        <v>453</v>
      </c>
      <c r="B218" s="148" t="s">
        <v>454</v>
      </c>
    </row>
    <row r="219" spans="1:2" hidden="1">
      <c r="A219" s="148" t="s">
        <v>355</v>
      </c>
      <c r="B219" s="148" t="s">
        <v>47</v>
      </c>
    </row>
    <row r="220" spans="1:2" hidden="1">
      <c r="A220" s="148" t="s">
        <v>356</v>
      </c>
      <c r="B220" s="148" t="s">
        <v>357</v>
      </c>
    </row>
    <row r="221" spans="1:2" hidden="1">
      <c r="A221" s="148" t="s">
        <v>358</v>
      </c>
      <c r="B221" s="148" t="s">
        <v>359</v>
      </c>
    </row>
    <row r="222" spans="1:2" hidden="1">
      <c r="A222" s="148" t="s">
        <v>360</v>
      </c>
      <c r="B222" s="148" t="s">
        <v>361</v>
      </c>
    </row>
    <row r="223" spans="1:2" hidden="1">
      <c r="A223" s="148" t="s">
        <v>362</v>
      </c>
      <c r="B223" s="148" t="s">
        <v>624</v>
      </c>
    </row>
    <row r="224" spans="1:2" hidden="1">
      <c r="A224" s="148" t="s">
        <v>363</v>
      </c>
      <c r="B224" s="148" t="s">
        <v>364</v>
      </c>
    </row>
    <row r="225" spans="1:2" hidden="1">
      <c r="A225" s="148" t="s">
        <v>365</v>
      </c>
      <c r="B225" s="148" t="s">
        <v>366</v>
      </c>
    </row>
    <row r="226" spans="1:2" hidden="1">
      <c r="A226" s="148" t="s">
        <v>367</v>
      </c>
      <c r="B226" s="148" t="s">
        <v>368</v>
      </c>
    </row>
    <row r="227" spans="1:2" hidden="1">
      <c r="A227" s="148" t="s">
        <v>369</v>
      </c>
      <c r="B227" s="148" t="s">
        <v>9</v>
      </c>
    </row>
    <row r="228" spans="1:2" hidden="1">
      <c r="A228" s="148" t="s">
        <v>371</v>
      </c>
      <c r="B228" s="148" t="s">
        <v>372</v>
      </c>
    </row>
    <row r="229" spans="1:2" hidden="1">
      <c r="A229" s="148" t="s">
        <v>373</v>
      </c>
      <c r="B229" s="148" t="s">
        <v>36</v>
      </c>
    </row>
    <row r="230" spans="1:2" hidden="1">
      <c r="A230" s="148" t="s">
        <v>374</v>
      </c>
      <c r="B230" s="148" t="s">
        <v>375</v>
      </c>
    </row>
    <row r="231" spans="1:2" hidden="1">
      <c r="A231" s="148" t="s">
        <v>594</v>
      </c>
      <c r="B231" s="148" t="s">
        <v>595</v>
      </c>
    </row>
    <row r="232" spans="1:2" hidden="1">
      <c r="A232" s="148" t="s">
        <v>376</v>
      </c>
      <c r="B232" s="148" t="s">
        <v>41</v>
      </c>
    </row>
    <row r="233" spans="1:2" hidden="1">
      <c r="A233" s="148" t="s">
        <v>377</v>
      </c>
      <c r="B233" s="148" t="s">
        <v>378</v>
      </c>
    </row>
    <row r="234" spans="1:2" hidden="1">
      <c r="A234" s="148" t="s">
        <v>381</v>
      </c>
      <c r="B234" s="148" t="s">
        <v>382</v>
      </c>
    </row>
    <row r="235" spans="1:2" hidden="1">
      <c r="A235" s="148" t="s">
        <v>383</v>
      </c>
      <c r="B235" s="148" t="s">
        <v>11</v>
      </c>
    </row>
    <row r="236" spans="1:2" hidden="1">
      <c r="A236" s="148" t="s">
        <v>388</v>
      </c>
      <c r="B236" s="148" t="s">
        <v>52</v>
      </c>
    </row>
    <row r="237" spans="1:2" hidden="1">
      <c r="A237" s="148" t="s">
        <v>389</v>
      </c>
      <c r="B237" s="148" t="s">
        <v>390</v>
      </c>
    </row>
    <row r="238" spans="1:2" hidden="1">
      <c r="A238" s="148" t="s">
        <v>391</v>
      </c>
      <c r="B238" s="148" t="s">
        <v>24</v>
      </c>
    </row>
    <row r="239" spans="1:2" hidden="1">
      <c r="A239" s="148" t="s">
        <v>392</v>
      </c>
      <c r="B239" s="148" t="s">
        <v>393</v>
      </c>
    </row>
    <row r="240" spans="1:2" hidden="1">
      <c r="A240" s="148" t="s">
        <v>394</v>
      </c>
      <c r="B240" s="148" t="s">
        <v>395</v>
      </c>
    </row>
    <row r="241" spans="1:2" hidden="1">
      <c r="A241" s="148" t="s">
        <v>396</v>
      </c>
      <c r="B241" s="148" t="s">
        <v>397</v>
      </c>
    </row>
    <row r="242" spans="1:2" hidden="1">
      <c r="A242" s="148" t="s">
        <v>398</v>
      </c>
      <c r="B242" s="148" t="s">
        <v>35</v>
      </c>
    </row>
    <row r="243" spans="1:2" hidden="1">
      <c r="A243" s="148" t="s">
        <v>399</v>
      </c>
      <c r="B243" s="148" t="s">
        <v>400</v>
      </c>
    </row>
    <row r="244" spans="1:2" hidden="1">
      <c r="A244" s="148" t="s">
        <v>403</v>
      </c>
      <c r="B244" s="148" t="s">
        <v>404</v>
      </c>
    </row>
    <row r="245" spans="1:2" hidden="1">
      <c r="A245" s="148" t="s">
        <v>401</v>
      </c>
      <c r="B245" s="148" t="s">
        <v>402</v>
      </c>
    </row>
    <row r="246" spans="1:2" hidden="1">
      <c r="A246" s="148" t="s">
        <v>405</v>
      </c>
      <c r="B246" s="148" t="s">
        <v>406</v>
      </c>
    </row>
    <row r="247" spans="1:2" hidden="1">
      <c r="A247" s="148" t="s">
        <v>407</v>
      </c>
      <c r="B247" s="148" t="s">
        <v>10</v>
      </c>
    </row>
    <row r="248" spans="1:2" hidden="1">
      <c r="A248" s="148" t="s">
        <v>408</v>
      </c>
      <c r="B248" s="148" t="s">
        <v>409</v>
      </c>
    </row>
    <row r="249" spans="1:2" hidden="1">
      <c r="A249" s="148" t="s">
        <v>410</v>
      </c>
      <c r="B249" s="148" t="s">
        <v>411</v>
      </c>
    </row>
    <row r="250" spans="1:2" hidden="1">
      <c r="A250" s="148" t="s">
        <v>412</v>
      </c>
      <c r="B250" s="148" t="s">
        <v>413</v>
      </c>
    </row>
    <row r="251" spans="1:2" hidden="1">
      <c r="A251" s="148" t="s">
        <v>416</v>
      </c>
      <c r="B251" s="148" t="s">
        <v>417</v>
      </c>
    </row>
    <row r="252" spans="1:2" hidden="1">
      <c r="A252" s="148" t="s">
        <v>418</v>
      </c>
      <c r="B252" s="148" t="s">
        <v>18</v>
      </c>
    </row>
    <row r="253" spans="1:2" hidden="1">
      <c r="A253" s="148" t="s">
        <v>419</v>
      </c>
      <c r="B253" s="148" t="s">
        <v>420</v>
      </c>
    </row>
    <row r="254" spans="1:2" hidden="1">
      <c r="A254" s="148" t="s">
        <v>414</v>
      </c>
      <c r="B254" s="148" t="s">
        <v>415</v>
      </c>
    </row>
    <row r="255" spans="1:2" hidden="1">
      <c r="A255" s="148" t="s">
        <v>421</v>
      </c>
      <c r="B255" s="148" t="s">
        <v>422</v>
      </c>
    </row>
    <row r="256" spans="1:2" hidden="1">
      <c r="A256" s="148" t="s">
        <v>425</v>
      </c>
      <c r="B256" s="148" t="s">
        <v>426</v>
      </c>
    </row>
    <row r="257" spans="1:2" hidden="1">
      <c r="A257" s="148" t="s">
        <v>386</v>
      </c>
      <c r="B257" s="148" t="s">
        <v>387</v>
      </c>
    </row>
    <row r="258" spans="1:2" hidden="1">
      <c r="A258" s="148" t="s">
        <v>427</v>
      </c>
      <c r="B258" s="148" t="s">
        <v>428</v>
      </c>
    </row>
    <row r="259" spans="1:2" hidden="1">
      <c r="A259" s="148" t="s">
        <v>430</v>
      </c>
      <c r="B259" s="148" t="s">
        <v>431</v>
      </c>
    </row>
    <row r="260" spans="1:2" hidden="1">
      <c r="A260" s="148" t="s">
        <v>429</v>
      </c>
      <c r="B260" s="148" t="s">
        <v>15</v>
      </c>
    </row>
    <row r="261" spans="1:2" hidden="1">
      <c r="A261" s="148" t="s">
        <v>598</v>
      </c>
      <c r="B261" s="148" t="s">
        <v>599</v>
      </c>
    </row>
    <row r="262" spans="1:2" hidden="1">
      <c r="A262" s="148" t="s">
        <v>434</v>
      </c>
      <c r="B262" s="148" t="s">
        <v>435</v>
      </c>
    </row>
    <row r="263" spans="1:2" hidden="1">
      <c r="A263" s="148" t="s">
        <v>436</v>
      </c>
      <c r="B263" s="148" t="s">
        <v>12</v>
      </c>
    </row>
    <row r="264" spans="1:2" hidden="1">
      <c r="A264" s="148" t="s">
        <v>437</v>
      </c>
      <c r="B264" s="148" t="s">
        <v>438</v>
      </c>
    </row>
    <row r="265" spans="1:2" hidden="1">
      <c r="A265" s="148" t="s">
        <v>439</v>
      </c>
      <c r="B265" s="148" t="s">
        <v>440</v>
      </c>
    </row>
    <row r="266" spans="1:2" hidden="1">
      <c r="A266" s="148" t="s">
        <v>443</v>
      </c>
      <c r="B266" s="148" t="s">
        <v>444</v>
      </c>
    </row>
    <row r="267" spans="1:2" hidden="1">
      <c r="A267" s="148" t="s">
        <v>441</v>
      </c>
      <c r="B267" s="148" t="s">
        <v>442</v>
      </c>
    </row>
    <row r="268" spans="1:2" hidden="1">
      <c r="A268" s="148" t="s">
        <v>445</v>
      </c>
      <c r="B268" s="148" t="s">
        <v>446</v>
      </c>
    </row>
    <row r="269" spans="1:2" hidden="1">
      <c r="A269" s="148" t="s">
        <v>447</v>
      </c>
      <c r="B269" s="148" t="s">
        <v>448</v>
      </c>
    </row>
    <row r="270" spans="1:2" hidden="1">
      <c r="A270" s="148" t="s">
        <v>449</v>
      </c>
      <c r="B270" s="148" t="s">
        <v>450</v>
      </c>
    </row>
    <row r="271" spans="1:2" hidden="1">
      <c r="A271" s="148" t="s">
        <v>451</v>
      </c>
      <c r="B271" s="148" t="s">
        <v>452</v>
      </c>
    </row>
    <row r="272" spans="1:2" hidden="1">
      <c r="A272" s="148" t="s">
        <v>455</v>
      </c>
      <c r="B272" s="148" t="s">
        <v>27</v>
      </c>
    </row>
    <row r="273" spans="1:2" hidden="1">
      <c r="A273" s="148" t="s">
        <v>456</v>
      </c>
      <c r="B273" s="148" t="s">
        <v>457</v>
      </c>
    </row>
    <row r="274" spans="1:2" hidden="1">
      <c r="A274" s="148" t="s">
        <v>458</v>
      </c>
      <c r="B274" s="148" t="s">
        <v>459</v>
      </c>
    </row>
    <row r="275" spans="1:2" hidden="1">
      <c r="A275" s="148" t="s">
        <v>460</v>
      </c>
      <c r="B275" s="148" t="s">
        <v>461</v>
      </c>
    </row>
    <row r="276" spans="1:2" hidden="1">
      <c r="A276" s="148" t="s">
        <v>379</v>
      </c>
      <c r="B276" s="148" t="s">
        <v>380</v>
      </c>
    </row>
    <row r="277" spans="1:2" hidden="1">
      <c r="A277" s="148" t="s">
        <v>462</v>
      </c>
      <c r="B277" s="148" t="s">
        <v>463</v>
      </c>
    </row>
    <row r="278" spans="1:2" hidden="1">
      <c r="A278" s="148" t="s">
        <v>464</v>
      </c>
      <c r="B278" s="148" t="s">
        <v>465</v>
      </c>
    </row>
    <row r="279" spans="1:2" hidden="1">
      <c r="A279" s="148" t="s">
        <v>466</v>
      </c>
      <c r="B279" s="148" t="s">
        <v>467</v>
      </c>
    </row>
    <row r="280" spans="1:2" hidden="1">
      <c r="A280" s="148" t="s">
        <v>468</v>
      </c>
      <c r="B280" s="148" t="s">
        <v>469</v>
      </c>
    </row>
    <row r="281" spans="1:2" hidden="1">
      <c r="A281" s="148" t="s">
        <v>470</v>
      </c>
      <c r="B281" s="148" t="s">
        <v>471</v>
      </c>
    </row>
    <row r="282" spans="1:2" hidden="1">
      <c r="A282" s="148" t="s">
        <v>472</v>
      </c>
      <c r="B282" s="148" t="s">
        <v>473</v>
      </c>
    </row>
    <row r="283" spans="1:2" hidden="1">
      <c r="A283" s="148" t="s">
        <v>474</v>
      </c>
      <c r="B283" s="148" t="s">
        <v>475</v>
      </c>
    </row>
    <row r="284" spans="1:2" hidden="1">
      <c r="A284" s="148" t="s">
        <v>233</v>
      </c>
      <c r="B284" s="148" t="s">
        <v>234</v>
      </c>
    </row>
    <row r="285" spans="1:2" hidden="1">
      <c r="A285" s="148" t="s">
        <v>512</v>
      </c>
      <c r="B285" s="148" t="s">
        <v>513</v>
      </c>
    </row>
    <row r="286" spans="1:2" hidden="1">
      <c r="A286" s="148" t="s">
        <v>515</v>
      </c>
      <c r="B286" s="148" t="s">
        <v>516</v>
      </c>
    </row>
    <row r="287" spans="1:2" hidden="1">
      <c r="A287" s="148" t="s">
        <v>517</v>
      </c>
      <c r="B287" s="148" t="s">
        <v>518</v>
      </c>
    </row>
    <row r="288" spans="1:2" hidden="1">
      <c r="A288" s="148" t="s">
        <v>514</v>
      </c>
      <c r="B288" s="148" t="s">
        <v>25</v>
      </c>
    </row>
    <row r="289" spans="1:2" hidden="1">
      <c r="A289" s="148" t="s">
        <v>478</v>
      </c>
      <c r="B289" s="148" t="s">
        <v>479</v>
      </c>
    </row>
    <row r="290" spans="1:2" hidden="1">
      <c r="A290" s="148" t="s">
        <v>480</v>
      </c>
      <c r="B290" s="148" t="s">
        <v>481</v>
      </c>
    </row>
    <row r="291" spans="1:2" hidden="1">
      <c r="A291" s="148" t="s">
        <v>482</v>
      </c>
      <c r="B291" s="148" t="s">
        <v>55</v>
      </c>
    </row>
    <row r="292" spans="1:2" hidden="1">
      <c r="A292" s="148" t="s">
        <v>483</v>
      </c>
      <c r="B292" s="148" t="s">
        <v>484</v>
      </c>
    </row>
    <row r="293" spans="1:2" hidden="1">
      <c r="A293" s="148" t="s">
        <v>485</v>
      </c>
      <c r="B293" s="148" t="s">
        <v>486</v>
      </c>
    </row>
    <row r="294" spans="1:2" hidden="1">
      <c r="A294" s="148" t="s">
        <v>487</v>
      </c>
      <c r="B294" s="148" t="s">
        <v>488</v>
      </c>
    </row>
    <row r="295" spans="1:2" hidden="1">
      <c r="A295" s="148" t="s">
        <v>489</v>
      </c>
      <c r="B295" s="148" t="s">
        <v>490</v>
      </c>
    </row>
    <row r="296" spans="1:2" hidden="1">
      <c r="A296" s="148" t="s">
        <v>491</v>
      </c>
      <c r="B296" s="148" t="s">
        <v>492</v>
      </c>
    </row>
    <row r="297" spans="1:2" hidden="1">
      <c r="A297" s="148" t="s">
        <v>493</v>
      </c>
      <c r="B297" s="148" t="s">
        <v>494</v>
      </c>
    </row>
    <row r="298" spans="1:2" hidden="1">
      <c r="A298" s="148" t="s">
        <v>496</v>
      </c>
      <c r="B298" s="148" t="s">
        <v>497</v>
      </c>
    </row>
    <row r="299" spans="1:2" hidden="1">
      <c r="A299" s="148" t="s">
        <v>501</v>
      </c>
      <c r="B299" s="148" t="s">
        <v>502</v>
      </c>
    </row>
    <row r="300" spans="1:2" hidden="1">
      <c r="A300" s="148" t="s">
        <v>499</v>
      </c>
      <c r="B300" s="148" t="s">
        <v>500</v>
      </c>
    </row>
    <row r="301" spans="1:2" hidden="1">
      <c r="A301" s="148" t="s">
        <v>503</v>
      </c>
      <c r="B301" s="148" t="s">
        <v>504</v>
      </c>
    </row>
    <row r="302" spans="1:2" hidden="1">
      <c r="A302" s="148" t="s">
        <v>507</v>
      </c>
      <c r="B302" s="148" t="s">
        <v>508</v>
      </c>
    </row>
    <row r="303" spans="1:2" hidden="1">
      <c r="A303" s="148" t="s">
        <v>505</v>
      </c>
      <c r="B303" s="148" t="s">
        <v>506</v>
      </c>
    </row>
    <row r="304" spans="1:2" hidden="1">
      <c r="A304" s="148" t="s">
        <v>509</v>
      </c>
      <c r="B304" s="148" t="s">
        <v>17</v>
      </c>
    </row>
    <row r="305" spans="1:2" hidden="1">
      <c r="A305" s="148" t="s">
        <v>510</v>
      </c>
      <c r="B305" s="148" t="s">
        <v>511</v>
      </c>
    </row>
    <row r="306" spans="1:2" hidden="1">
      <c r="A306" s="148" t="s">
        <v>384</v>
      </c>
      <c r="B306" s="148" t="s">
        <v>385</v>
      </c>
    </row>
    <row r="307" spans="1:2" hidden="1">
      <c r="A307" s="148" t="s">
        <v>520</v>
      </c>
      <c r="B307" s="148" t="s">
        <v>521</v>
      </c>
    </row>
    <row r="308" spans="1:2" hidden="1">
      <c r="A308" s="148" t="s">
        <v>524</v>
      </c>
      <c r="B308" s="148" t="s">
        <v>525</v>
      </c>
    </row>
    <row r="309" spans="1:2" hidden="1">
      <c r="A309" s="148" t="s">
        <v>526</v>
      </c>
      <c r="B309" s="148" t="s">
        <v>31</v>
      </c>
    </row>
    <row r="310" spans="1:2" hidden="1">
      <c r="A310" s="148" t="s">
        <v>527</v>
      </c>
      <c r="B310" s="148" t="s">
        <v>528</v>
      </c>
    </row>
    <row r="311" spans="1:2" hidden="1">
      <c r="A311" s="148" t="s">
        <v>529</v>
      </c>
      <c r="B311" s="148" t="s">
        <v>530</v>
      </c>
    </row>
    <row r="312" spans="1:2" hidden="1">
      <c r="A312" s="148" t="s">
        <v>531</v>
      </c>
      <c r="B312" s="148" t="s">
        <v>532</v>
      </c>
    </row>
    <row r="313" spans="1:2" hidden="1">
      <c r="A313" s="148" t="s">
        <v>533</v>
      </c>
      <c r="B313" s="148" t="s">
        <v>534</v>
      </c>
    </row>
    <row r="314" spans="1:2" hidden="1">
      <c r="A314" s="148" t="s">
        <v>537</v>
      </c>
      <c r="B314" s="148" t="s">
        <v>538</v>
      </c>
    </row>
    <row r="315" spans="1:2" hidden="1">
      <c r="A315" s="148" t="s">
        <v>539</v>
      </c>
      <c r="B315" s="148" t="s">
        <v>540</v>
      </c>
    </row>
    <row r="316" spans="1:2" hidden="1">
      <c r="A316" s="148" t="s">
        <v>541</v>
      </c>
      <c r="B316" s="148" t="s">
        <v>542</v>
      </c>
    </row>
    <row r="317" spans="1:2" hidden="1">
      <c r="A317" s="148" t="s">
        <v>535</v>
      </c>
      <c r="B317" s="148" t="s">
        <v>536</v>
      </c>
    </row>
    <row r="318" spans="1:2" hidden="1">
      <c r="A318" s="148" t="s">
        <v>544</v>
      </c>
      <c r="B318" s="148" t="s">
        <v>545</v>
      </c>
    </row>
    <row r="319" spans="1:2" hidden="1">
      <c r="A319" s="148" t="s">
        <v>546</v>
      </c>
      <c r="B319" s="148" t="s">
        <v>547</v>
      </c>
    </row>
    <row r="320" spans="1:2" hidden="1">
      <c r="A320" s="148" t="s">
        <v>543</v>
      </c>
      <c r="B320" s="148" t="s">
        <v>43</v>
      </c>
    </row>
    <row r="321" spans="1:2" hidden="1">
      <c r="A321" s="148" t="s">
        <v>548</v>
      </c>
      <c r="B321" s="148" t="s">
        <v>8</v>
      </c>
    </row>
    <row r="322" spans="1:2" hidden="1">
      <c r="A322" s="148" t="s">
        <v>549</v>
      </c>
      <c r="B322" s="148" t="s">
        <v>550</v>
      </c>
    </row>
    <row r="323" spans="1:2" hidden="1">
      <c r="A323" s="148" t="s">
        <v>551</v>
      </c>
      <c r="B323" s="148" t="s">
        <v>26</v>
      </c>
    </row>
    <row r="324" spans="1:2" hidden="1">
      <c r="A324" s="148" t="s">
        <v>552</v>
      </c>
      <c r="B324" s="148" t="s">
        <v>32</v>
      </c>
    </row>
    <row r="325" spans="1:2" hidden="1">
      <c r="A325" s="148" t="s">
        <v>553</v>
      </c>
      <c r="B325" s="148" t="s">
        <v>627</v>
      </c>
    </row>
    <row r="326" spans="1:2" hidden="1">
      <c r="A326" s="148" t="s">
        <v>554</v>
      </c>
      <c r="B326" s="148" t="s">
        <v>555</v>
      </c>
    </row>
    <row r="327" spans="1:2" hidden="1">
      <c r="A327" s="148" t="s">
        <v>556</v>
      </c>
      <c r="B327" s="148" t="s">
        <v>557</v>
      </c>
    </row>
    <row r="328" spans="1:2" hidden="1">
      <c r="A328" s="148" t="s">
        <v>558</v>
      </c>
      <c r="B328" s="148" t="s">
        <v>559</v>
      </c>
    </row>
    <row r="329" spans="1:2" hidden="1">
      <c r="A329" s="148" t="s">
        <v>560</v>
      </c>
      <c r="B329" s="148" t="s">
        <v>561</v>
      </c>
    </row>
    <row r="330" spans="1:2" hidden="1">
      <c r="A330" s="148" t="s">
        <v>562</v>
      </c>
      <c r="B330" s="148" t="s">
        <v>563</v>
      </c>
    </row>
    <row r="331" spans="1:2" hidden="1">
      <c r="A331" s="148" t="s">
        <v>564</v>
      </c>
      <c r="B331" s="148" t="s">
        <v>565</v>
      </c>
    </row>
    <row r="332" spans="1:2" hidden="1">
      <c r="A332" s="148" t="s">
        <v>566</v>
      </c>
      <c r="B332" s="148" t="s">
        <v>567</v>
      </c>
    </row>
    <row r="333" spans="1:2" hidden="1">
      <c r="A333" s="148" t="s">
        <v>568</v>
      </c>
      <c r="B333" s="148" t="s">
        <v>569</v>
      </c>
    </row>
    <row r="334" spans="1:2" hidden="1">
      <c r="A334" s="148" t="s">
        <v>570</v>
      </c>
      <c r="B334" s="148" t="s">
        <v>571</v>
      </c>
    </row>
    <row r="335" spans="1:2" hidden="1">
      <c r="A335" s="148" t="s">
        <v>572</v>
      </c>
      <c r="B335" s="148" t="s">
        <v>573</v>
      </c>
    </row>
    <row r="336" spans="1:2" hidden="1">
      <c r="A336" s="148" t="s">
        <v>574</v>
      </c>
      <c r="B336" s="148" t="s">
        <v>575</v>
      </c>
    </row>
    <row r="337" spans="1:2" hidden="1">
      <c r="A337" s="148" t="s">
        <v>576</v>
      </c>
      <c r="B337" s="148" t="s">
        <v>49</v>
      </c>
    </row>
    <row r="338" spans="1:2" hidden="1">
      <c r="A338" s="148" t="s">
        <v>577</v>
      </c>
      <c r="B338" s="148" t="s">
        <v>578</v>
      </c>
    </row>
    <row r="339" spans="1:2" hidden="1">
      <c r="A339" s="148" t="s">
        <v>581</v>
      </c>
      <c r="B339" s="148" t="s">
        <v>19</v>
      </c>
    </row>
    <row r="340" spans="1:2" hidden="1">
      <c r="A340" s="148" t="s">
        <v>579</v>
      </c>
      <c r="B340" s="148" t="s">
        <v>580</v>
      </c>
    </row>
    <row r="341" spans="1:2" hidden="1">
      <c r="A341" s="148" t="s">
        <v>588</v>
      </c>
      <c r="B341" s="148" t="s">
        <v>44</v>
      </c>
    </row>
    <row r="342" spans="1:2" hidden="1">
      <c r="A342" s="148" t="s">
        <v>589</v>
      </c>
      <c r="B342" s="148" t="s">
        <v>590</v>
      </c>
    </row>
    <row r="343" spans="1:2" hidden="1">
      <c r="A343" s="148" t="s">
        <v>584</v>
      </c>
      <c r="B343" s="148" t="s">
        <v>585</v>
      </c>
    </row>
    <row r="344" spans="1:2" hidden="1">
      <c r="A344" s="148" t="s">
        <v>582</v>
      </c>
      <c r="B344" s="148" t="s">
        <v>583</v>
      </c>
    </row>
    <row r="345" spans="1:2" hidden="1">
      <c r="A345" s="148" t="s">
        <v>596</v>
      </c>
      <c r="B345" s="148" t="s">
        <v>597</v>
      </c>
    </row>
    <row r="346" spans="1:2" hidden="1">
      <c r="A346" s="148" t="s">
        <v>591</v>
      </c>
      <c r="B346" s="148" t="s">
        <v>40</v>
      </c>
    </row>
    <row r="347" spans="1:2" hidden="1">
      <c r="A347" s="148" t="s">
        <v>423</v>
      </c>
      <c r="B347" s="148" t="s">
        <v>424</v>
      </c>
    </row>
    <row r="348" spans="1:2" hidden="1">
      <c r="A348" s="148" t="s">
        <v>432</v>
      </c>
      <c r="B348" s="148" t="s">
        <v>433</v>
      </c>
    </row>
    <row r="349" spans="1:2" hidden="1">
      <c r="A349" s="148" t="s">
        <v>586</v>
      </c>
      <c r="B349" s="148" t="s">
        <v>587</v>
      </c>
    </row>
    <row r="350" spans="1:2" hidden="1">
      <c r="A350" s="148" t="s">
        <v>592</v>
      </c>
      <c r="B350" s="148" t="s">
        <v>593</v>
      </c>
    </row>
  </sheetData>
  <mergeCells count="8">
    <mergeCell ref="A28:Z28"/>
    <mergeCell ref="A30:Z30"/>
    <mergeCell ref="M3:Q3"/>
    <mergeCell ref="S3:Z3"/>
    <mergeCell ref="A8:A9"/>
    <mergeCell ref="B8:B9"/>
    <mergeCell ref="Y8:Y9"/>
    <mergeCell ref="Z8:Z9"/>
  </mergeCells>
  <conditionalFormatting sqref="B11:B17">
    <cfRule type="cellIs" dxfId="140" priority="1" operator="equal">
      <formula>100</formula>
    </cfRule>
    <cfRule type="cellIs" dxfId="139" priority="2" operator="greaterThanOrEqual">
      <formula>110</formula>
    </cfRule>
    <cfRule type="cellIs" dxfId="138" priority="3" operator="between">
      <formula>100.0001</formula>
      <formula>110</formula>
    </cfRule>
    <cfRule type="cellIs" dxfId="137" priority="4" operator="between">
      <formula>90.0001</formula>
      <formula>99.9999</formula>
    </cfRule>
    <cfRule type="cellIs" dxfId="136" priority="5" operator="lessThanOrEqual">
      <formula>90</formula>
    </cfRule>
  </conditionalFormatting>
  <dataValidations count="1">
    <dataValidation type="list" allowBlank="1" showInputMessage="1" showErrorMessage="1" sqref="S3" xr:uid="{00000000-0002-0000-0E00-000000000000}">
      <formula1>$B$40:$B$350</formula1>
    </dataValidation>
  </dataValidations>
  <pageMargins left="0.19685039370078741" right="0.19685039370078741" top="0.59055118110236227" bottom="0.39370078740157483" header="0.31496062992125984" footer="0.31496062992125984"/>
  <pageSetup paperSize="9" scale="84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D350"/>
  <sheetViews>
    <sheetView showGridLines="0" zoomScaleNormal="100" workbookViewId="0">
      <selection activeCell="B351" sqref="B351"/>
    </sheetView>
  </sheetViews>
  <sheetFormatPr defaultRowHeight="14.5"/>
  <cols>
    <col min="1" max="1" width="43.1796875" customWidth="1"/>
    <col min="2" max="2" width="10" customWidth="1"/>
    <col min="3" max="3" width="2.453125" customWidth="1"/>
    <col min="4" max="13" width="3.26953125" customWidth="1"/>
    <col min="14" max="53" width="2.453125" customWidth="1"/>
    <col min="54" max="54" width="2.81640625" customWidth="1"/>
    <col min="55" max="55" width="7" customWidth="1"/>
    <col min="56" max="56" width="37.81640625" customWidth="1"/>
  </cols>
  <sheetData>
    <row r="1" spans="1:56" ht="23.5">
      <c r="A1" s="103" t="s">
        <v>666</v>
      </c>
    </row>
    <row r="2" spans="1:56" ht="19.5" customHeight="1">
      <c r="A2" s="104" t="s">
        <v>667</v>
      </c>
    </row>
    <row r="3" spans="1:56" ht="21" customHeight="1">
      <c r="L3" s="105"/>
      <c r="M3" s="556" t="s">
        <v>668</v>
      </c>
      <c r="N3" s="556"/>
      <c r="O3" s="556"/>
      <c r="P3" s="556"/>
      <c r="Q3" s="556"/>
      <c r="R3" s="105"/>
      <c r="S3" s="557" t="s">
        <v>31</v>
      </c>
      <c r="T3" s="558"/>
      <c r="U3" s="558"/>
      <c r="V3" s="558"/>
      <c r="W3" s="558"/>
      <c r="X3" s="558"/>
      <c r="Y3" s="558"/>
      <c r="Z3" s="558"/>
      <c r="AA3" s="558"/>
      <c r="AB3" s="558"/>
      <c r="AC3" s="558"/>
      <c r="AD3" s="558"/>
      <c r="AE3" s="558"/>
      <c r="AF3" s="558"/>
      <c r="AG3" s="558"/>
      <c r="AH3" s="558"/>
      <c r="AI3" s="558"/>
      <c r="AJ3" s="558"/>
      <c r="AK3" s="558"/>
      <c r="AL3" s="558"/>
      <c r="AM3" s="558"/>
      <c r="AN3" s="558"/>
      <c r="AO3" s="558"/>
      <c r="AP3" s="558"/>
      <c r="AQ3" s="558"/>
      <c r="AR3" s="558"/>
      <c r="AS3" s="558"/>
      <c r="AT3" s="558"/>
      <c r="AU3" s="558"/>
      <c r="AV3" s="558"/>
      <c r="AW3" s="558"/>
      <c r="AX3" s="558"/>
      <c r="AY3" s="558"/>
      <c r="AZ3" s="558"/>
      <c r="BA3" s="558"/>
      <c r="BB3" s="558"/>
      <c r="BC3" s="558"/>
      <c r="BD3" s="559"/>
    </row>
    <row r="4" spans="1:56">
      <c r="A4" s="106"/>
      <c r="B4" s="107"/>
      <c r="BC4" s="107"/>
      <c r="BD4" s="108"/>
    </row>
    <row r="5" spans="1:56">
      <c r="A5" s="106"/>
      <c r="B5" s="107"/>
      <c r="BC5" s="107"/>
      <c r="BD5" s="108"/>
    </row>
    <row r="8" spans="1:56">
      <c r="A8" s="560" t="s">
        <v>669</v>
      </c>
      <c r="B8" s="562" t="s">
        <v>670</v>
      </c>
      <c r="BC8" s="562" t="s">
        <v>671</v>
      </c>
      <c r="BD8" s="564" t="s">
        <v>672</v>
      </c>
    </row>
    <row r="9" spans="1:56" ht="15" thickBot="1">
      <c r="A9" s="561"/>
      <c r="B9" s="563"/>
      <c r="C9" s="109">
        <v>0</v>
      </c>
      <c r="D9" s="151">
        <v>10</v>
      </c>
      <c r="E9" s="152">
        <v>20</v>
      </c>
      <c r="F9" s="152">
        <v>30</v>
      </c>
      <c r="G9" s="152">
        <v>40</v>
      </c>
      <c r="H9" s="152">
        <v>50</v>
      </c>
      <c r="I9" s="152">
        <v>60</v>
      </c>
      <c r="J9" s="152">
        <v>70</v>
      </c>
      <c r="K9" s="152">
        <v>80</v>
      </c>
      <c r="L9" s="152">
        <v>90</v>
      </c>
      <c r="M9" s="153">
        <v>100</v>
      </c>
      <c r="N9" s="151">
        <v>110</v>
      </c>
      <c r="O9" s="152">
        <v>120</v>
      </c>
      <c r="P9" s="152">
        <v>130</v>
      </c>
      <c r="Q9" s="152">
        <v>140</v>
      </c>
      <c r="R9" s="152">
        <v>150</v>
      </c>
      <c r="S9" s="152">
        <v>160</v>
      </c>
      <c r="T9" s="152">
        <v>170</v>
      </c>
      <c r="U9" s="152">
        <v>180</v>
      </c>
      <c r="V9" s="152">
        <v>190</v>
      </c>
      <c r="W9" s="152">
        <v>200</v>
      </c>
      <c r="X9" s="152">
        <v>210</v>
      </c>
      <c r="Y9" s="152">
        <v>220</v>
      </c>
      <c r="Z9" s="152">
        <v>230</v>
      </c>
      <c r="AA9" s="152">
        <v>240</v>
      </c>
      <c r="AB9" s="152">
        <v>250</v>
      </c>
      <c r="AC9" s="152">
        <v>260</v>
      </c>
      <c r="AD9" s="152">
        <v>270</v>
      </c>
      <c r="AE9" s="152">
        <v>280</v>
      </c>
      <c r="AF9" s="152">
        <v>290</v>
      </c>
      <c r="AG9" s="152">
        <v>300</v>
      </c>
      <c r="AH9" s="152">
        <v>310</v>
      </c>
      <c r="AI9" s="152">
        <v>320</v>
      </c>
      <c r="AJ9" s="152">
        <v>330</v>
      </c>
      <c r="AK9" s="152">
        <v>340</v>
      </c>
      <c r="AL9" s="152">
        <v>350</v>
      </c>
      <c r="AM9" s="152">
        <v>360</v>
      </c>
      <c r="AN9" s="152">
        <v>370</v>
      </c>
      <c r="AO9" s="152">
        <v>380</v>
      </c>
      <c r="AP9" s="152">
        <v>390</v>
      </c>
      <c r="AQ9" s="152">
        <v>400</v>
      </c>
      <c r="AR9" s="152">
        <v>410</v>
      </c>
      <c r="AS9" s="152">
        <v>420</v>
      </c>
      <c r="AT9" s="152">
        <v>430</v>
      </c>
      <c r="AU9" s="152">
        <v>440</v>
      </c>
      <c r="AV9" s="152">
        <v>450</v>
      </c>
      <c r="AW9" s="152">
        <v>460</v>
      </c>
      <c r="AX9" s="152">
        <v>470</v>
      </c>
      <c r="AY9" s="152">
        <v>480</v>
      </c>
      <c r="AZ9" s="152">
        <v>490</v>
      </c>
      <c r="BA9" s="153">
        <v>500</v>
      </c>
      <c r="BC9" s="563"/>
      <c r="BD9" s="565"/>
    </row>
    <row r="10" spans="1:56" ht="6.75" customHeight="1" thickBot="1">
      <c r="A10" s="39"/>
      <c r="B10" s="39"/>
      <c r="D10" s="112"/>
      <c r="E10" s="113"/>
      <c r="F10" s="113"/>
      <c r="G10" s="113"/>
      <c r="H10" s="113"/>
      <c r="I10" s="113"/>
      <c r="J10" s="113"/>
      <c r="K10" s="113"/>
      <c r="L10" s="114"/>
      <c r="M10" s="115"/>
      <c r="N10" s="112"/>
      <c r="O10" s="116"/>
      <c r="P10" s="113"/>
      <c r="Q10" s="113"/>
      <c r="R10" s="113"/>
      <c r="S10" s="113"/>
      <c r="T10" s="113"/>
      <c r="U10" s="113"/>
      <c r="V10" s="113"/>
      <c r="W10" s="149"/>
      <c r="X10" s="116"/>
      <c r="Y10" s="113"/>
      <c r="Z10" s="113"/>
      <c r="AA10" s="113"/>
      <c r="AB10" s="113"/>
      <c r="AC10" s="113"/>
      <c r="AD10" s="113"/>
      <c r="AE10" s="113"/>
      <c r="AF10" s="113"/>
      <c r="AG10" s="116"/>
      <c r="AH10" s="113"/>
      <c r="AI10" s="113"/>
      <c r="AJ10" s="113"/>
      <c r="AK10" s="113"/>
      <c r="AL10" s="149"/>
      <c r="AM10" s="116"/>
      <c r="AN10" s="113"/>
      <c r="AO10" s="113"/>
      <c r="AP10" s="113"/>
      <c r="AQ10" s="113"/>
      <c r="AR10" s="113"/>
      <c r="AS10" s="113"/>
      <c r="AT10" s="113"/>
      <c r="AU10" s="113"/>
      <c r="AV10" s="116"/>
      <c r="AW10" s="113"/>
      <c r="AX10" s="113"/>
      <c r="AY10" s="113"/>
      <c r="AZ10" s="113"/>
      <c r="BA10" s="115"/>
    </row>
    <row r="11" spans="1:56" s="119" customFormat="1" ht="22.5" customHeight="1" thickBot="1">
      <c r="A11" s="117" t="s">
        <v>673</v>
      </c>
      <c r="B11" s="118" t="e">
        <f>VLOOKUP($S$3,'ANNEX 2_MUNICIPIS'!B4:Q313,121,0)</f>
        <v>#REF!</v>
      </c>
      <c r="D11" s="120" t="e">
        <f>IF(AND($B11&gt;C$9,$B11&lt;D$9),"l","")</f>
        <v>#REF!</v>
      </c>
      <c r="E11" s="121" t="e">
        <f t="shared" ref="E11:T17" si="0">IF(AND($B11&gt;D$9,$B11&lt;E$9),"l","")</f>
        <v>#REF!</v>
      </c>
      <c r="F11" s="121" t="e">
        <f t="shared" si="0"/>
        <v>#REF!</v>
      </c>
      <c r="G11" s="121" t="e">
        <f t="shared" si="0"/>
        <v>#REF!</v>
      </c>
      <c r="H11" s="121" t="e">
        <f t="shared" si="0"/>
        <v>#REF!</v>
      </c>
      <c r="I11" s="121" t="e">
        <f t="shared" si="0"/>
        <v>#REF!</v>
      </c>
      <c r="J11" s="121" t="e">
        <f t="shared" si="0"/>
        <v>#REF!</v>
      </c>
      <c r="K11" s="121" t="e">
        <f t="shared" si="0"/>
        <v>#REF!</v>
      </c>
      <c r="L11" s="121" t="e">
        <f t="shared" si="0"/>
        <v>#REF!</v>
      </c>
      <c r="M11" s="154" t="e">
        <f t="shared" si="0"/>
        <v>#REF!</v>
      </c>
      <c r="N11" s="159" t="e">
        <f t="shared" si="0"/>
        <v>#REF!</v>
      </c>
      <c r="O11" s="160" t="e">
        <f t="shared" si="0"/>
        <v>#REF!</v>
      </c>
      <c r="P11" s="160" t="e">
        <f t="shared" si="0"/>
        <v>#REF!</v>
      </c>
      <c r="Q11" s="160" t="e">
        <f t="shared" si="0"/>
        <v>#REF!</v>
      </c>
      <c r="R11" s="160" t="e">
        <f t="shared" si="0"/>
        <v>#REF!</v>
      </c>
      <c r="S11" s="161" t="e">
        <f>IF(AND($B11&gt;R$9,$B11&lt;S$9),"l","")</f>
        <v>#REF!</v>
      </c>
      <c r="T11" s="160" t="e">
        <f t="shared" si="0"/>
        <v>#REF!</v>
      </c>
      <c r="U11" s="160" t="e">
        <f t="shared" ref="U11:W17" si="1">IF(AND($B11&gt;T$9,$B11&lt;U$9),"l","")</f>
        <v>#REF!</v>
      </c>
      <c r="V11" s="160" t="e">
        <f t="shared" si="1"/>
        <v>#REF!</v>
      </c>
      <c r="W11" s="160" t="e">
        <f t="shared" si="1"/>
        <v>#REF!</v>
      </c>
      <c r="X11" s="160" t="e">
        <f t="shared" ref="X11:X17" si="2">IF(AND($B11&gt;W$9,$B11&lt;X$9),"l","")</f>
        <v>#REF!</v>
      </c>
      <c r="Y11" s="160" t="e">
        <f t="shared" ref="Y11:Y17" si="3">IF(AND($B11&gt;X$9,$B11&lt;Y$9),"l","")</f>
        <v>#REF!</v>
      </c>
      <c r="Z11" s="160" t="e">
        <f t="shared" ref="Z11" si="4">IF(AND($B11&gt;Y$9,$B11&lt;Z$9),"l","")</f>
        <v>#REF!</v>
      </c>
      <c r="AA11" s="160" t="e">
        <f t="shared" ref="AA11:AA17" si="5">IF(AND($B11&gt;Z$9,$B11&lt;AA$9),"l","")</f>
        <v>#REF!</v>
      </c>
      <c r="AB11" s="161" t="e">
        <f>IF(AND($B11&gt;AA$9,$B11&lt;AB$9),"l","")</f>
        <v>#REF!</v>
      </c>
      <c r="AC11" s="160" t="e">
        <f t="shared" ref="AC11:AC17" si="6">IF(AND($B11&gt;AB$9,$B11&lt;AC$9),"l","")</f>
        <v>#REF!</v>
      </c>
      <c r="AD11" s="160" t="e">
        <f t="shared" ref="AD11:AD17" si="7">IF(AND($B11&gt;AC$9,$B11&lt;AD$9),"l","")</f>
        <v>#REF!</v>
      </c>
      <c r="AE11" s="160" t="e">
        <f t="shared" ref="AE11:AF17" si="8">IF(AND($B11&gt;AC$9,$B11&lt;AE$9),"l","")</f>
        <v>#REF!</v>
      </c>
      <c r="AF11" s="160" t="e">
        <f t="shared" si="8"/>
        <v>#REF!</v>
      </c>
      <c r="AG11" s="160" t="e">
        <f t="shared" ref="AG11:AG17" si="9">IF(AND($B11&gt;AF$9,$B11&lt;AG$9),"l","")</f>
        <v>#REF!</v>
      </c>
      <c r="AH11" s="160" t="e">
        <f t="shared" ref="AH11:AH17" si="10">IF(AND($B11&gt;AG$9,$B11&lt;AH$9),"l","")</f>
        <v>#REF!</v>
      </c>
      <c r="AI11" s="160" t="e">
        <f t="shared" ref="AI11" si="11">IF(AND($B11&gt;AH$9,$B11&lt;AI$9),"l","")</f>
        <v>#REF!</v>
      </c>
      <c r="AJ11" s="160" t="e">
        <f t="shared" ref="AJ11:AJ17" si="12">IF(AND($B11&gt;AI$9,$B11&lt;AJ$9),"l","")</f>
        <v>#REF!</v>
      </c>
      <c r="AK11" s="161" t="e">
        <f>IF(AND($B11&gt;AJ$9,$B11&lt;AK$9),"l","")</f>
        <v>#REF!</v>
      </c>
      <c r="AL11" s="160" t="e">
        <f t="shared" ref="AL11:BA17" si="13">IF(AND($B11&gt;AK$9,$B11&lt;AL$9),"l","")</f>
        <v>#REF!</v>
      </c>
      <c r="AM11" s="160" t="e">
        <f t="shared" si="13"/>
        <v>#REF!</v>
      </c>
      <c r="AN11" s="160" t="e">
        <f t="shared" si="13"/>
        <v>#REF!</v>
      </c>
      <c r="AO11" s="160" t="e">
        <f t="shared" si="13"/>
        <v>#REF!</v>
      </c>
      <c r="AP11" s="160" t="e">
        <f t="shared" si="13"/>
        <v>#REF!</v>
      </c>
      <c r="AQ11" s="161" t="e">
        <f t="shared" si="13"/>
        <v>#REF!</v>
      </c>
      <c r="AR11" s="160" t="e">
        <f t="shared" si="13"/>
        <v>#REF!</v>
      </c>
      <c r="AS11" s="160" t="e">
        <f t="shared" si="13"/>
        <v>#REF!</v>
      </c>
      <c r="AT11" s="160" t="e">
        <f t="shared" si="13"/>
        <v>#REF!</v>
      </c>
      <c r="AU11" s="160" t="e">
        <f t="shared" si="13"/>
        <v>#REF!</v>
      </c>
      <c r="AV11" s="160" t="e">
        <f t="shared" si="13"/>
        <v>#REF!</v>
      </c>
      <c r="AW11" s="160" t="e">
        <f t="shared" si="13"/>
        <v>#REF!</v>
      </c>
      <c r="AX11" s="160" t="e">
        <f t="shared" si="13"/>
        <v>#REF!</v>
      </c>
      <c r="AY11" s="160" t="e">
        <f t="shared" si="13"/>
        <v>#REF!</v>
      </c>
      <c r="AZ11" s="161" t="e">
        <f t="shared" si="13"/>
        <v>#REF!</v>
      </c>
      <c r="BA11" s="162" t="e">
        <f t="shared" si="13"/>
        <v>#REF!</v>
      </c>
      <c r="BC11" s="127"/>
      <c r="BD11" s="128"/>
    </row>
    <row r="12" spans="1:56" s="119" customFormat="1" ht="23.25" customHeight="1">
      <c r="A12" s="129" t="s">
        <v>2</v>
      </c>
      <c r="B12" s="130" t="e">
        <f>VLOOKUP($S$3,'ANNEX 2_MUNICIPIS'!B5:Q313,65,0)</f>
        <v>#REF!</v>
      </c>
      <c r="D12" s="131" t="e">
        <f>IF(AND($B12&gt;C$9,$B12&lt;D$9),"l","")</f>
        <v>#REF!</v>
      </c>
      <c r="E12" s="132" t="e">
        <f t="shared" si="0"/>
        <v>#REF!</v>
      </c>
      <c r="F12" s="132" t="e">
        <f t="shared" si="0"/>
        <v>#REF!</v>
      </c>
      <c r="G12" s="132" t="e">
        <f t="shared" si="0"/>
        <v>#REF!</v>
      </c>
      <c r="H12" s="132" t="e">
        <f t="shared" si="0"/>
        <v>#REF!</v>
      </c>
      <c r="I12" s="132" t="e">
        <f t="shared" si="0"/>
        <v>#REF!</v>
      </c>
      <c r="J12" s="132" t="e">
        <f t="shared" si="0"/>
        <v>#REF!</v>
      </c>
      <c r="K12" s="132" t="e">
        <f t="shared" si="0"/>
        <v>#REF!</v>
      </c>
      <c r="L12" s="132" t="e">
        <f t="shared" si="0"/>
        <v>#REF!</v>
      </c>
      <c r="M12" s="155" t="e">
        <f t="shared" si="0"/>
        <v>#REF!</v>
      </c>
      <c r="N12" s="163" t="e">
        <f t="shared" si="0"/>
        <v>#REF!</v>
      </c>
      <c r="O12" s="150" t="e">
        <f t="shared" si="0"/>
        <v>#REF!</v>
      </c>
      <c r="P12" s="150" t="e">
        <f t="shared" si="0"/>
        <v>#REF!</v>
      </c>
      <c r="Q12" s="150" t="e">
        <f>IF(AND($B12&gt;P$9,$B12&lt;Q$9),"l","")</f>
        <v>#REF!</v>
      </c>
      <c r="R12" s="150" t="e">
        <f t="shared" si="0"/>
        <v>#REF!</v>
      </c>
      <c r="S12" s="150" t="e">
        <f t="shared" si="0"/>
        <v>#REF!</v>
      </c>
      <c r="T12" s="150" t="e">
        <f t="shared" si="0"/>
        <v>#REF!</v>
      </c>
      <c r="U12" s="150" t="e">
        <f t="shared" si="1"/>
        <v>#REF!</v>
      </c>
      <c r="V12" s="150" t="e">
        <f t="shared" si="1"/>
        <v>#REF!</v>
      </c>
      <c r="W12" s="150" t="e">
        <f t="shared" si="1"/>
        <v>#REF!</v>
      </c>
      <c r="X12" s="150" t="e">
        <f t="shared" si="2"/>
        <v>#REF!</v>
      </c>
      <c r="Y12" s="150" t="e">
        <f t="shared" si="3"/>
        <v>#REF!</v>
      </c>
      <c r="Z12" s="150" t="e">
        <f>IF(AND($B12&gt;Y$9,$B12&lt;Z$9),"l","")</f>
        <v>#REF!</v>
      </c>
      <c r="AA12" s="150" t="e">
        <f t="shared" si="5"/>
        <v>#REF!</v>
      </c>
      <c r="AB12" s="150" t="e">
        <f t="shared" ref="AB12:AB17" si="14">IF(AND($B12&gt;AA$9,$B12&lt;AB$9),"l","")</f>
        <v>#REF!</v>
      </c>
      <c r="AC12" s="150" t="e">
        <f t="shared" si="6"/>
        <v>#REF!</v>
      </c>
      <c r="AD12" s="150" t="e">
        <f t="shared" si="7"/>
        <v>#REF!</v>
      </c>
      <c r="AE12" s="150" t="e">
        <f t="shared" si="8"/>
        <v>#REF!</v>
      </c>
      <c r="AF12" s="150" t="e">
        <f t="shared" si="8"/>
        <v>#REF!</v>
      </c>
      <c r="AG12" s="150" t="e">
        <f t="shared" si="9"/>
        <v>#REF!</v>
      </c>
      <c r="AH12" s="150" t="e">
        <f t="shared" si="10"/>
        <v>#REF!</v>
      </c>
      <c r="AI12" s="150" t="e">
        <f>IF(AND($B12&gt;AH$9,$B12&lt;AI$9),"l","")</f>
        <v>#REF!</v>
      </c>
      <c r="AJ12" s="150" t="e">
        <f t="shared" si="12"/>
        <v>#REF!</v>
      </c>
      <c r="AK12" s="150" t="e">
        <f t="shared" ref="AK12:AK17" si="15">IF(AND($B12&gt;AJ$9,$B12&lt;AK$9),"l","")</f>
        <v>#REF!</v>
      </c>
      <c r="AL12" s="150" t="e">
        <f t="shared" si="13"/>
        <v>#REF!</v>
      </c>
      <c r="AM12" s="150" t="e">
        <f t="shared" si="13"/>
        <v>#REF!</v>
      </c>
      <c r="AN12" s="150" t="e">
        <f t="shared" si="13"/>
        <v>#REF!</v>
      </c>
      <c r="AO12" s="150" t="e">
        <f t="shared" si="13"/>
        <v>#REF!</v>
      </c>
      <c r="AP12" s="150" t="e">
        <f t="shared" si="13"/>
        <v>#REF!</v>
      </c>
      <c r="AQ12" s="150" t="e">
        <f t="shared" si="13"/>
        <v>#REF!</v>
      </c>
      <c r="AR12" s="150" t="e">
        <f t="shared" si="13"/>
        <v>#REF!</v>
      </c>
      <c r="AS12" s="150" t="e">
        <f t="shared" si="13"/>
        <v>#REF!</v>
      </c>
      <c r="AT12" s="150" t="e">
        <f t="shared" si="13"/>
        <v>#REF!</v>
      </c>
      <c r="AU12" s="150" t="e">
        <f t="shared" si="13"/>
        <v>#REF!</v>
      </c>
      <c r="AV12" s="150" t="e">
        <f t="shared" si="13"/>
        <v>#REF!</v>
      </c>
      <c r="AW12" s="150" t="e">
        <f t="shared" si="13"/>
        <v>#REF!</v>
      </c>
      <c r="AX12" s="150" t="e">
        <f t="shared" si="13"/>
        <v>#REF!</v>
      </c>
      <c r="AY12" s="150" t="e">
        <f t="shared" si="13"/>
        <v>#REF!</v>
      </c>
      <c r="AZ12" s="150" t="e">
        <f t="shared" si="13"/>
        <v>#REF!</v>
      </c>
      <c r="BA12" s="164" t="e">
        <f t="shared" si="13"/>
        <v>#REF!</v>
      </c>
      <c r="BC12" s="157">
        <v>2016</v>
      </c>
      <c r="BD12" s="158" t="s">
        <v>674</v>
      </c>
    </row>
    <row r="13" spans="1:56" s="119" customFormat="1" ht="25.5" customHeight="1">
      <c r="A13" s="129" t="s">
        <v>675</v>
      </c>
      <c r="B13" s="139" t="e">
        <f>VLOOKUP($S$3,'ANNEX 2_MUNICIPIS'!B6:Q313,73,0)</f>
        <v>#REF!</v>
      </c>
      <c r="D13" s="131" t="e">
        <f>IF(AND($B13&gt;C$9,$B13&lt;D$9),"l","")</f>
        <v>#REF!</v>
      </c>
      <c r="E13" s="132" t="e">
        <f t="shared" si="0"/>
        <v>#REF!</v>
      </c>
      <c r="F13" s="132" t="e">
        <f t="shared" si="0"/>
        <v>#REF!</v>
      </c>
      <c r="G13" s="132" t="e">
        <f t="shared" si="0"/>
        <v>#REF!</v>
      </c>
      <c r="H13" s="132" t="e">
        <f t="shared" si="0"/>
        <v>#REF!</v>
      </c>
      <c r="I13" s="132" t="e">
        <f t="shared" si="0"/>
        <v>#REF!</v>
      </c>
      <c r="J13" s="132" t="e">
        <f t="shared" si="0"/>
        <v>#REF!</v>
      </c>
      <c r="K13" s="132" t="e">
        <f t="shared" si="0"/>
        <v>#REF!</v>
      </c>
      <c r="L13" s="132" t="e">
        <f t="shared" si="0"/>
        <v>#REF!</v>
      </c>
      <c r="M13" s="155" t="e">
        <f t="shared" si="0"/>
        <v>#REF!</v>
      </c>
      <c r="N13" s="163" t="e">
        <f t="shared" si="0"/>
        <v>#REF!</v>
      </c>
      <c r="O13" s="150" t="e">
        <f t="shared" si="0"/>
        <v>#REF!</v>
      </c>
      <c r="P13" s="150" t="e">
        <f t="shared" si="0"/>
        <v>#REF!</v>
      </c>
      <c r="Q13" s="150" t="e">
        <f t="shared" si="0"/>
        <v>#REF!</v>
      </c>
      <c r="R13" s="150" t="e">
        <f t="shared" si="0"/>
        <v>#REF!</v>
      </c>
      <c r="S13" s="150" t="e">
        <f t="shared" si="0"/>
        <v>#REF!</v>
      </c>
      <c r="T13" s="150" t="e">
        <f t="shared" si="0"/>
        <v>#REF!</v>
      </c>
      <c r="U13" s="150" t="e">
        <f t="shared" si="1"/>
        <v>#REF!</v>
      </c>
      <c r="V13" s="150" t="e">
        <f t="shared" si="1"/>
        <v>#REF!</v>
      </c>
      <c r="W13" s="150" t="e">
        <f t="shared" si="1"/>
        <v>#REF!</v>
      </c>
      <c r="X13" s="150" t="e">
        <f t="shared" si="2"/>
        <v>#REF!</v>
      </c>
      <c r="Y13" s="150" t="e">
        <f t="shared" si="3"/>
        <v>#REF!</v>
      </c>
      <c r="Z13" s="150" t="e">
        <f t="shared" ref="Z13:Z17" si="16">IF(AND($B13&gt;Y$9,$B13&lt;Z$9),"l","")</f>
        <v>#REF!</v>
      </c>
      <c r="AA13" s="150" t="e">
        <f t="shared" si="5"/>
        <v>#REF!</v>
      </c>
      <c r="AB13" s="150" t="e">
        <f t="shared" si="14"/>
        <v>#REF!</v>
      </c>
      <c r="AC13" s="150" t="e">
        <f t="shared" si="6"/>
        <v>#REF!</v>
      </c>
      <c r="AD13" s="150" t="e">
        <f t="shared" si="7"/>
        <v>#REF!</v>
      </c>
      <c r="AE13" s="150" t="e">
        <f t="shared" si="8"/>
        <v>#REF!</v>
      </c>
      <c r="AF13" s="150" t="e">
        <f t="shared" si="8"/>
        <v>#REF!</v>
      </c>
      <c r="AG13" s="150" t="e">
        <f t="shared" si="9"/>
        <v>#REF!</v>
      </c>
      <c r="AH13" s="150" t="e">
        <f t="shared" si="10"/>
        <v>#REF!</v>
      </c>
      <c r="AI13" s="150" t="e">
        <f t="shared" ref="AI13:AI17" si="17">IF(AND($B13&gt;AH$9,$B13&lt;AI$9),"l","")</f>
        <v>#REF!</v>
      </c>
      <c r="AJ13" s="150" t="e">
        <f t="shared" si="12"/>
        <v>#REF!</v>
      </c>
      <c r="AK13" s="150" t="e">
        <f t="shared" si="15"/>
        <v>#REF!</v>
      </c>
      <c r="AL13" s="150" t="e">
        <f t="shared" si="13"/>
        <v>#REF!</v>
      </c>
      <c r="AM13" s="150" t="e">
        <f t="shared" si="13"/>
        <v>#REF!</v>
      </c>
      <c r="AN13" s="150" t="e">
        <f t="shared" si="13"/>
        <v>#REF!</v>
      </c>
      <c r="AO13" s="150" t="e">
        <f t="shared" si="13"/>
        <v>#REF!</v>
      </c>
      <c r="AP13" s="150" t="e">
        <f t="shared" si="13"/>
        <v>#REF!</v>
      </c>
      <c r="AQ13" s="150" t="e">
        <f t="shared" si="13"/>
        <v>#REF!</v>
      </c>
      <c r="AR13" s="150" t="e">
        <f t="shared" si="13"/>
        <v>#REF!</v>
      </c>
      <c r="AS13" s="150" t="e">
        <f t="shared" si="13"/>
        <v>#REF!</v>
      </c>
      <c r="AT13" s="150" t="e">
        <f t="shared" si="13"/>
        <v>#REF!</v>
      </c>
      <c r="AU13" s="150" t="e">
        <f t="shared" si="13"/>
        <v>#REF!</v>
      </c>
      <c r="AV13" s="150" t="e">
        <f t="shared" si="13"/>
        <v>#REF!</v>
      </c>
      <c r="AW13" s="150" t="e">
        <f t="shared" si="13"/>
        <v>#REF!</v>
      </c>
      <c r="AX13" s="150" t="e">
        <f t="shared" si="13"/>
        <v>#REF!</v>
      </c>
      <c r="AY13" s="150" t="e">
        <f t="shared" si="13"/>
        <v>#REF!</v>
      </c>
      <c r="AZ13" s="150" t="e">
        <f t="shared" si="13"/>
        <v>#REF!</v>
      </c>
      <c r="BA13" s="164" t="e">
        <f t="shared" si="13"/>
        <v>#REF!</v>
      </c>
      <c r="BC13" s="157">
        <v>2014</v>
      </c>
      <c r="BD13" s="158" t="s">
        <v>676</v>
      </c>
    </row>
    <row r="14" spans="1:56" s="119" customFormat="1" ht="27" customHeight="1">
      <c r="A14" s="129" t="s">
        <v>677</v>
      </c>
      <c r="B14" s="139" t="e">
        <f>VLOOKUP($S$3,'ANNEX 2_MUNICIPIS'!B7:Q320,79,0)</f>
        <v>#REF!</v>
      </c>
      <c r="D14" s="131" t="e">
        <f t="shared" ref="D14:S17" si="18">IF(AND($B14&gt;C$9,$B14&lt;D$9),"l","")</f>
        <v>#REF!</v>
      </c>
      <c r="E14" s="132" t="e">
        <f t="shared" si="18"/>
        <v>#REF!</v>
      </c>
      <c r="F14" s="132" t="e">
        <f t="shared" si="18"/>
        <v>#REF!</v>
      </c>
      <c r="G14" s="132" t="e">
        <f t="shared" si="18"/>
        <v>#REF!</v>
      </c>
      <c r="H14" s="132" t="e">
        <f t="shared" si="18"/>
        <v>#REF!</v>
      </c>
      <c r="I14" s="132" t="e">
        <f t="shared" si="18"/>
        <v>#REF!</v>
      </c>
      <c r="J14" s="132" t="e">
        <f t="shared" si="18"/>
        <v>#REF!</v>
      </c>
      <c r="K14" s="132" t="e">
        <f t="shared" si="18"/>
        <v>#REF!</v>
      </c>
      <c r="L14" s="132" t="e">
        <f t="shared" si="18"/>
        <v>#REF!</v>
      </c>
      <c r="M14" s="155" t="e">
        <f t="shared" si="18"/>
        <v>#REF!</v>
      </c>
      <c r="N14" s="163" t="e">
        <f t="shared" si="18"/>
        <v>#REF!</v>
      </c>
      <c r="O14" s="150" t="e">
        <f t="shared" si="18"/>
        <v>#REF!</v>
      </c>
      <c r="P14" s="150" t="e">
        <f t="shared" si="18"/>
        <v>#REF!</v>
      </c>
      <c r="Q14" s="150" t="e">
        <f t="shared" si="18"/>
        <v>#REF!</v>
      </c>
      <c r="R14" s="150" t="e">
        <f t="shared" si="18"/>
        <v>#REF!</v>
      </c>
      <c r="S14" s="150" t="e">
        <f t="shared" si="18"/>
        <v>#REF!</v>
      </c>
      <c r="T14" s="150" t="e">
        <f t="shared" si="0"/>
        <v>#REF!</v>
      </c>
      <c r="U14" s="150" t="e">
        <f t="shared" si="1"/>
        <v>#REF!</v>
      </c>
      <c r="V14" s="150" t="e">
        <f t="shared" si="1"/>
        <v>#REF!</v>
      </c>
      <c r="W14" s="150" t="e">
        <f t="shared" si="1"/>
        <v>#REF!</v>
      </c>
      <c r="X14" s="150" t="e">
        <f t="shared" si="2"/>
        <v>#REF!</v>
      </c>
      <c r="Y14" s="150" t="e">
        <f t="shared" si="3"/>
        <v>#REF!</v>
      </c>
      <c r="Z14" s="150" t="e">
        <f t="shared" si="16"/>
        <v>#REF!</v>
      </c>
      <c r="AA14" s="150" t="e">
        <f t="shared" si="5"/>
        <v>#REF!</v>
      </c>
      <c r="AB14" s="150" t="e">
        <f t="shared" si="14"/>
        <v>#REF!</v>
      </c>
      <c r="AC14" s="150" t="e">
        <f t="shared" si="6"/>
        <v>#REF!</v>
      </c>
      <c r="AD14" s="150" t="e">
        <f t="shared" si="7"/>
        <v>#REF!</v>
      </c>
      <c r="AE14" s="150" t="e">
        <f t="shared" si="8"/>
        <v>#REF!</v>
      </c>
      <c r="AF14" s="150" t="e">
        <f t="shared" si="8"/>
        <v>#REF!</v>
      </c>
      <c r="AG14" s="150" t="e">
        <f t="shared" si="9"/>
        <v>#REF!</v>
      </c>
      <c r="AH14" s="150" t="e">
        <f t="shared" si="10"/>
        <v>#REF!</v>
      </c>
      <c r="AI14" s="150" t="e">
        <f t="shared" si="17"/>
        <v>#REF!</v>
      </c>
      <c r="AJ14" s="150" t="e">
        <f t="shared" si="12"/>
        <v>#REF!</v>
      </c>
      <c r="AK14" s="150" t="e">
        <f t="shared" si="15"/>
        <v>#REF!</v>
      </c>
      <c r="AL14" s="150" t="e">
        <f t="shared" si="13"/>
        <v>#REF!</v>
      </c>
      <c r="AM14" s="150" t="e">
        <f t="shared" si="13"/>
        <v>#REF!</v>
      </c>
      <c r="AN14" s="150" t="e">
        <f t="shared" si="13"/>
        <v>#REF!</v>
      </c>
      <c r="AO14" s="150" t="e">
        <f t="shared" si="13"/>
        <v>#REF!</v>
      </c>
      <c r="AP14" s="150" t="e">
        <f t="shared" si="13"/>
        <v>#REF!</v>
      </c>
      <c r="AQ14" s="150" t="e">
        <f t="shared" si="13"/>
        <v>#REF!</v>
      </c>
      <c r="AR14" s="150" t="e">
        <f t="shared" si="13"/>
        <v>#REF!</v>
      </c>
      <c r="AS14" s="150" t="e">
        <f t="shared" si="13"/>
        <v>#REF!</v>
      </c>
      <c r="AT14" s="150" t="e">
        <f t="shared" si="13"/>
        <v>#REF!</v>
      </c>
      <c r="AU14" s="150" t="e">
        <f t="shared" si="13"/>
        <v>#REF!</v>
      </c>
      <c r="AV14" s="150" t="e">
        <f t="shared" si="13"/>
        <v>#REF!</v>
      </c>
      <c r="AW14" s="150" t="e">
        <f t="shared" si="13"/>
        <v>#REF!</v>
      </c>
      <c r="AX14" s="150" t="e">
        <f t="shared" si="13"/>
        <v>#REF!</v>
      </c>
      <c r="AY14" s="150" t="e">
        <f t="shared" si="13"/>
        <v>#REF!</v>
      </c>
      <c r="AZ14" s="150" t="e">
        <f t="shared" si="13"/>
        <v>#REF!</v>
      </c>
      <c r="BA14" s="164" t="e">
        <f t="shared" si="13"/>
        <v>#REF!</v>
      </c>
      <c r="BC14" s="157" t="s">
        <v>678</v>
      </c>
      <c r="BD14" s="158" t="s">
        <v>692</v>
      </c>
    </row>
    <row r="15" spans="1:56" s="119" customFormat="1" ht="26.25" customHeight="1">
      <c r="A15" s="129" t="s">
        <v>680</v>
      </c>
      <c r="B15" s="139" t="e">
        <f>VLOOKUP($S$3,'ANNEX 2_MUNICIPIS'!B8:Q321,85,0)</f>
        <v>#REF!</v>
      </c>
      <c r="D15" s="131" t="e">
        <f t="shared" si="18"/>
        <v>#REF!</v>
      </c>
      <c r="E15" s="132" t="e">
        <f t="shared" si="18"/>
        <v>#REF!</v>
      </c>
      <c r="F15" s="132" t="e">
        <f t="shared" si="18"/>
        <v>#REF!</v>
      </c>
      <c r="G15" s="132" t="e">
        <f t="shared" si="18"/>
        <v>#REF!</v>
      </c>
      <c r="H15" s="132" t="e">
        <f t="shared" si="18"/>
        <v>#REF!</v>
      </c>
      <c r="I15" s="132" t="e">
        <f t="shared" si="18"/>
        <v>#REF!</v>
      </c>
      <c r="J15" s="132" t="e">
        <f t="shared" si="18"/>
        <v>#REF!</v>
      </c>
      <c r="K15" s="132" t="e">
        <f t="shared" si="18"/>
        <v>#REF!</v>
      </c>
      <c r="L15" s="132" t="e">
        <f t="shared" si="18"/>
        <v>#REF!</v>
      </c>
      <c r="M15" s="155" t="e">
        <f t="shared" si="18"/>
        <v>#REF!</v>
      </c>
      <c r="N15" s="163" t="e">
        <f t="shared" si="18"/>
        <v>#REF!</v>
      </c>
      <c r="O15" s="150" t="e">
        <f t="shared" si="18"/>
        <v>#REF!</v>
      </c>
      <c r="P15" s="150" t="e">
        <f t="shared" si="18"/>
        <v>#REF!</v>
      </c>
      <c r="Q15" s="150" t="e">
        <f t="shared" si="18"/>
        <v>#REF!</v>
      </c>
      <c r="R15" s="150" t="e">
        <f t="shared" si="18"/>
        <v>#REF!</v>
      </c>
      <c r="S15" s="150" t="e">
        <f t="shared" si="18"/>
        <v>#REF!</v>
      </c>
      <c r="T15" s="150" t="e">
        <f t="shared" si="0"/>
        <v>#REF!</v>
      </c>
      <c r="U15" s="150" t="e">
        <f t="shared" si="1"/>
        <v>#REF!</v>
      </c>
      <c r="V15" s="150" t="e">
        <f t="shared" si="1"/>
        <v>#REF!</v>
      </c>
      <c r="W15" s="150" t="e">
        <f t="shared" si="1"/>
        <v>#REF!</v>
      </c>
      <c r="X15" s="150" t="e">
        <f t="shared" si="2"/>
        <v>#REF!</v>
      </c>
      <c r="Y15" s="150" t="e">
        <f t="shared" si="3"/>
        <v>#REF!</v>
      </c>
      <c r="Z15" s="150" t="e">
        <f t="shared" si="16"/>
        <v>#REF!</v>
      </c>
      <c r="AA15" s="150" t="e">
        <f t="shared" si="5"/>
        <v>#REF!</v>
      </c>
      <c r="AB15" s="150" t="e">
        <f t="shared" si="14"/>
        <v>#REF!</v>
      </c>
      <c r="AC15" s="150" t="e">
        <f t="shared" si="6"/>
        <v>#REF!</v>
      </c>
      <c r="AD15" s="150" t="e">
        <f t="shared" si="7"/>
        <v>#REF!</v>
      </c>
      <c r="AE15" s="150" t="e">
        <f t="shared" si="8"/>
        <v>#REF!</v>
      </c>
      <c r="AF15" s="150" t="e">
        <f t="shared" si="8"/>
        <v>#REF!</v>
      </c>
      <c r="AG15" s="150" t="e">
        <f t="shared" si="9"/>
        <v>#REF!</v>
      </c>
      <c r="AH15" s="150" t="e">
        <f t="shared" si="10"/>
        <v>#REF!</v>
      </c>
      <c r="AI15" s="150" t="e">
        <f t="shared" si="17"/>
        <v>#REF!</v>
      </c>
      <c r="AJ15" s="150" t="e">
        <f t="shared" si="12"/>
        <v>#REF!</v>
      </c>
      <c r="AK15" s="150" t="e">
        <f t="shared" si="15"/>
        <v>#REF!</v>
      </c>
      <c r="AL15" s="150" t="e">
        <f t="shared" si="13"/>
        <v>#REF!</v>
      </c>
      <c r="AM15" s="150" t="e">
        <f t="shared" si="13"/>
        <v>#REF!</v>
      </c>
      <c r="AN15" s="150" t="e">
        <f t="shared" si="13"/>
        <v>#REF!</v>
      </c>
      <c r="AO15" s="150" t="e">
        <f t="shared" si="13"/>
        <v>#REF!</v>
      </c>
      <c r="AP15" s="150" t="e">
        <f t="shared" si="13"/>
        <v>#REF!</v>
      </c>
      <c r="AQ15" s="150" t="e">
        <f t="shared" si="13"/>
        <v>#REF!</v>
      </c>
      <c r="AR15" s="150" t="e">
        <f t="shared" si="13"/>
        <v>#REF!</v>
      </c>
      <c r="AS15" s="150" t="e">
        <f t="shared" si="13"/>
        <v>#REF!</v>
      </c>
      <c r="AT15" s="150" t="e">
        <f t="shared" si="13"/>
        <v>#REF!</v>
      </c>
      <c r="AU15" s="150" t="e">
        <f t="shared" si="13"/>
        <v>#REF!</v>
      </c>
      <c r="AV15" s="150" t="e">
        <f t="shared" si="13"/>
        <v>#REF!</v>
      </c>
      <c r="AW15" s="150" t="e">
        <f t="shared" si="13"/>
        <v>#REF!</v>
      </c>
      <c r="AX15" s="150" t="e">
        <f t="shared" si="13"/>
        <v>#REF!</v>
      </c>
      <c r="AY15" s="150" t="e">
        <f t="shared" si="13"/>
        <v>#REF!</v>
      </c>
      <c r="AZ15" s="150" t="e">
        <f t="shared" si="13"/>
        <v>#REF!</v>
      </c>
      <c r="BA15" s="164" t="e">
        <f t="shared" si="13"/>
        <v>#REF!</v>
      </c>
      <c r="BC15" s="157">
        <v>2013</v>
      </c>
      <c r="BD15" s="158" t="s">
        <v>681</v>
      </c>
    </row>
    <row r="16" spans="1:56" s="119" customFormat="1" ht="18.75" customHeight="1">
      <c r="A16" s="129" t="s">
        <v>682</v>
      </c>
      <c r="B16" s="139" t="e">
        <f>VLOOKUP($S$3,'ANNEX 2_MUNICIPIS'!B9:Q322,91,0)</f>
        <v>#REF!</v>
      </c>
      <c r="D16" s="131" t="e">
        <f t="shared" si="18"/>
        <v>#REF!</v>
      </c>
      <c r="E16" s="132" t="e">
        <f t="shared" si="18"/>
        <v>#REF!</v>
      </c>
      <c r="F16" s="132" t="e">
        <f t="shared" si="18"/>
        <v>#REF!</v>
      </c>
      <c r="G16" s="132" t="e">
        <f t="shared" si="18"/>
        <v>#REF!</v>
      </c>
      <c r="H16" s="132" t="e">
        <f t="shared" si="18"/>
        <v>#REF!</v>
      </c>
      <c r="I16" s="132" t="e">
        <f t="shared" si="18"/>
        <v>#REF!</v>
      </c>
      <c r="J16" s="132" t="e">
        <f t="shared" si="18"/>
        <v>#REF!</v>
      </c>
      <c r="K16" s="132" t="e">
        <f t="shared" si="18"/>
        <v>#REF!</v>
      </c>
      <c r="L16" s="132" t="e">
        <f t="shared" si="18"/>
        <v>#REF!</v>
      </c>
      <c r="M16" s="155" t="e">
        <f t="shared" si="18"/>
        <v>#REF!</v>
      </c>
      <c r="N16" s="163" t="e">
        <f t="shared" si="18"/>
        <v>#REF!</v>
      </c>
      <c r="O16" s="150" t="e">
        <f t="shared" si="18"/>
        <v>#REF!</v>
      </c>
      <c r="P16" s="150" t="e">
        <f t="shared" si="18"/>
        <v>#REF!</v>
      </c>
      <c r="Q16" s="150" t="e">
        <f t="shared" si="18"/>
        <v>#REF!</v>
      </c>
      <c r="R16" s="150" t="e">
        <f t="shared" si="18"/>
        <v>#REF!</v>
      </c>
      <c r="S16" s="150" t="e">
        <f t="shared" si="18"/>
        <v>#REF!</v>
      </c>
      <c r="T16" s="150" t="e">
        <f t="shared" si="0"/>
        <v>#REF!</v>
      </c>
      <c r="U16" s="150" t="e">
        <f t="shared" si="1"/>
        <v>#REF!</v>
      </c>
      <c r="V16" s="150" t="e">
        <f t="shared" si="1"/>
        <v>#REF!</v>
      </c>
      <c r="W16" s="150" t="e">
        <f t="shared" si="1"/>
        <v>#REF!</v>
      </c>
      <c r="X16" s="150" t="e">
        <f t="shared" si="2"/>
        <v>#REF!</v>
      </c>
      <c r="Y16" s="150" t="e">
        <f t="shared" si="3"/>
        <v>#REF!</v>
      </c>
      <c r="Z16" s="150" t="e">
        <f t="shared" si="16"/>
        <v>#REF!</v>
      </c>
      <c r="AA16" s="150" t="e">
        <f t="shared" si="5"/>
        <v>#REF!</v>
      </c>
      <c r="AB16" s="150" t="e">
        <f t="shared" si="14"/>
        <v>#REF!</v>
      </c>
      <c r="AC16" s="150" t="e">
        <f t="shared" si="6"/>
        <v>#REF!</v>
      </c>
      <c r="AD16" s="150" t="e">
        <f t="shared" si="7"/>
        <v>#REF!</v>
      </c>
      <c r="AE16" s="150" t="e">
        <f t="shared" si="8"/>
        <v>#REF!</v>
      </c>
      <c r="AF16" s="150" t="e">
        <f t="shared" si="8"/>
        <v>#REF!</v>
      </c>
      <c r="AG16" s="150" t="e">
        <f t="shared" si="9"/>
        <v>#REF!</v>
      </c>
      <c r="AH16" s="150" t="e">
        <f t="shared" si="10"/>
        <v>#REF!</v>
      </c>
      <c r="AI16" s="150" t="e">
        <f t="shared" si="17"/>
        <v>#REF!</v>
      </c>
      <c r="AJ16" s="150" t="e">
        <f t="shared" si="12"/>
        <v>#REF!</v>
      </c>
      <c r="AK16" s="150" t="e">
        <f t="shared" si="15"/>
        <v>#REF!</v>
      </c>
      <c r="AL16" s="150" t="e">
        <f t="shared" si="13"/>
        <v>#REF!</v>
      </c>
      <c r="AM16" s="150" t="e">
        <f t="shared" si="13"/>
        <v>#REF!</v>
      </c>
      <c r="AN16" s="150" t="e">
        <f t="shared" si="13"/>
        <v>#REF!</v>
      </c>
      <c r="AO16" s="150" t="e">
        <f t="shared" si="13"/>
        <v>#REF!</v>
      </c>
      <c r="AP16" s="150" t="e">
        <f t="shared" si="13"/>
        <v>#REF!</v>
      </c>
      <c r="AQ16" s="150" t="e">
        <f t="shared" si="13"/>
        <v>#REF!</v>
      </c>
      <c r="AR16" s="150" t="e">
        <f t="shared" si="13"/>
        <v>#REF!</v>
      </c>
      <c r="AS16" s="150" t="e">
        <f t="shared" si="13"/>
        <v>#REF!</v>
      </c>
      <c r="AT16" s="150" t="e">
        <f t="shared" si="13"/>
        <v>#REF!</v>
      </c>
      <c r="AU16" s="150" t="e">
        <f t="shared" si="13"/>
        <v>#REF!</v>
      </c>
      <c r="AV16" s="150" t="e">
        <f t="shared" si="13"/>
        <v>#REF!</v>
      </c>
      <c r="AW16" s="150" t="e">
        <f t="shared" si="13"/>
        <v>#REF!</v>
      </c>
      <c r="AX16" s="150" t="e">
        <f t="shared" si="13"/>
        <v>#REF!</v>
      </c>
      <c r="AY16" s="150" t="e">
        <f t="shared" si="13"/>
        <v>#REF!</v>
      </c>
      <c r="AZ16" s="150" t="e">
        <f t="shared" si="13"/>
        <v>#REF!</v>
      </c>
      <c r="BA16" s="164" t="e">
        <f t="shared" si="13"/>
        <v>#REF!</v>
      </c>
      <c r="BC16" s="157">
        <v>2016</v>
      </c>
      <c r="BD16" s="158" t="s">
        <v>683</v>
      </c>
    </row>
    <row r="17" spans="1:56" s="119" customFormat="1" ht="23.25" customHeight="1">
      <c r="A17" s="129" t="s">
        <v>645</v>
      </c>
      <c r="B17" s="139" t="e">
        <f>VLOOKUP($S$3,'ANNEX 2_MUNICIPIS'!B10:Q323,97,0)</f>
        <v>#REF!</v>
      </c>
      <c r="D17" s="140" t="e">
        <f t="shared" si="18"/>
        <v>#REF!</v>
      </c>
      <c r="E17" s="141" t="e">
        <f t="shared" si="18"/>
        <v>#REF!</v>
      </c>
      <c r="F17" s="141" t="e">
        <f t="shared" si="18"/>
        <v>#REF!</v>
      </c>
      <c r="G17" s="141" t="e">
        <f t="shared" si="18"/>
        <v>#REF!</v>
      </c>
      <c r="H17" s="141" t="e">
        <f t="shared" si="18"/>
        <v>#REF!</v>
      </c>
      <c r="I17" s="141" t="e">
        <f t="shared" si="18"/>
        <v>#REF!</v>
      </c>
      <c r="J17" s="141" t="e">
        <f t="shared" si="18"/>
        <v>#REF!</v>
      </c>
      <c r="K17" s="141" t="e">
        <f t="shared" si="18"/>
        <v>#REF!</v>
      </c>
      <c r="L17" s="141" t="e">
        <f t="shared" si="18"/>
        <v>#REF!</v>
      </c>
      <c r="M17" s="156" t="e">
        <f t="shared" si="18"/>
        <v>#REF!</v>
      </c>
      <c r="N17" s="165" t="e">
        <f t="shared" si="18"/>
        <v>#REF!</v>
      </c>
      <c r="O17" s="166" t="e">
        <f t="shared" si="18"/>
        <v>#REF!</v>
      </c>
      <c r="P17" s="166" t="e">
        <f t="shared" si="18"/>
        <v>#REF!</v>
      </c>
      <c r="Q17" s="166" t="e">
        <f t="shared" si="18"/>
        <v>#REF!</v>
      </c>
      <c r="R17" s="166" t="e">
        <f t="shared" si="18"/>
        <v>#REF!</v>
      </c>
      <c r="S17" s="166" t="e">
        <f t="shared" si="18"/>
        <v>#REF!</v>
      </c>
      <c r="T17" s="166" t="e">
        <f t="shared" si="0"/>
        <v>#REF!</v>
      </c>
      <c r="U17" s="166" t="e">
        <f t="shared" si="1"/>
        <v>#REF!</v>
      </c>
      <c r="V17" s="166" t="e">
        <f t="shared" si="1"/>
        <v>#REF!</v>
      </c>
      <c r="W17" s="166" t="e">
        <f t="shared" si="1"/>
        <v>#REF!</v>
      </c>
      <c r="X17" s="166" t="e">
        <f t="shared" si="2"/>
        <v>#REF!</v>
      </c>
      <c r="Y17" s="166" t="e">
        <f t="shared" si="3"/>
        <v>#REF!</v>
      </c>
      <c r="Z17" s="166" t="e">
        <f t="shared" si="16"/>
        <v>#REF!</v>
      </c>
      <c r="AA17" s="166" t="e">
        <f t="shared" si="5"/>
        <v>#REF!</v>
      </c>
      <c r="AB17" s="166" t="e">
        <f t="shared" si="14"/>
        <v>#REF!</v>
      </c>
      <c r="AC17" s="166" t="e">
        <f t="shared" si="6"/>
        <v>#REF!</v>
      </c>
      <c r="AD17" s="166" t="e">
        <f t="shared" si="7"/>
        <v>#REF!</v>
      </c>
      <c r="AE17" s="166" t="e">
        <f t="shared" si="8"/>
        <v>#REF!</v>
      </c>
      <c r="AF17" s="166" t="e">
        <f t="shared" si="8"/>
        <v>#REF!</v>
      </c>
      <c r="AG17" s="166" t="e">
        <f t="shared" si="9"/>
        <v>#REF!</v>
      </c>
      <c r="AH17" s="166" t="e">
        <f t="shared" si="10"/>
        <v>#REF!</v>
      </c>
      <c r="AI17" s="166" t="e">
        <f t="shared" si="17"/>
        <v>#REF!</v>
      </c>
      <c r="AJ17" s="166" t="e">
        <f t="shared" si="12"/>
        <v>#REF!</v>
      </c>
      <c r="AK17" s="166" t="e">
        <f t="shared" si="15"/>
        <v>#REF!</v>
      </c>
      <c r="AL17" s="166" t="e">
        <f t="shared" si="13"/>
        <v>#REF!</v>
      </c>
      <c r="AM17" s="166" t="e">
        <f t="shared" si="13"/>
        <v>#REF!</v>
      </c>
      <c r="AN17" s="166" t="e">
        <f t="shared" si="13"/>
        <v>#REF!</v>
      </c>
      <c r="AO17" s="166" t="e">
        <f t="shared" si="13"/>
        <v>#REF!</v>
      </c>
      <c r="AP17" s="166" t="e">
        <f t="shared" si="13"/>
        <v>#REF!</v>
      </c>
      <c r="AQ17" s="166" t="e">
        <f t="shared" si="13"/>
        <v>#REF!</v>
      </c>
      <c r="AR17" s="166" t="e">
        <f t="shared" si="13"/>
        <v>#REF!</v>
      </c>
      <c r="AS17" s="166" t="e">
        <f t="shared" si="13"/>
        <v>#REF!</v>
      </c>
      <c r="AT17" s="166" t="e">
        <f t="shared" si="13"/>
        <v>#REF!</v>
      </c>
      <c r="AU17" s="166" t="e">
        <f t="shared" si="13"/>
        <v>#REF!</v>
      </c>
      <c r="AV17" s="166" t="e">
        <f t="shared" si="13"/>
        <v>#REF!</v>
      </c>
      <c r="AW17" s="166" t="e">
        <f t="shared" si="13"/>
        <v>#REF!</v>
      </c>
      <c r="AX17" s="166" t="e">
        <f t="shared" si="13"/>
        <v>#REF!</v>
      </c>
      <c r="AY17" s="166" t="e">
        <f t="shared" si="13"/>
        <v>#REF!</v>
      </c>
      <c r="AZ17" s="166" t="e">
        <f t="shared" si="13"/>
        <v>#REF!</v>
      </c>
      <c r="BA17" s="167" t="e">
        <f t="shared" si="13"/>
        <v>#REF!</v>
      </c>
      <c r="BC17" s="157">
        <v>2013</v>
      </c>
      <c r="BD17" s="158" t="s">
        <v>681</v>
      </c>
    </row>
    <row r="18" spans="1:56">
      <c r="A18" s="39"/>
      <c r="BD18" s="146"/>
    </row>
    <row r="19" spans="1:56">
      <c r="A19" s="39"/>
    </row>
    <row r="20" spans="1:56">
      <c r="A20" s="39"/>
    </row>
    <row r="21" spans="1:56">
      <c r="A21" s="39"/>
    </row>
    <row r="22" spans="1:56">
      <c r="A22" s="39"/>
    </row>
    <row r="23" spans="1:56">
      <c r="A23" s="39"/>
    </row>
    <row r="24" spans="1:56">
      <c r="A24" s="39"/>
    </row>
    <row r="25" spans="1:56" ht="18" customHeight="1">
      <c r="A25" s="39"/>
    </row>
    <row r="27" spans="1:56">
      <c r="A27" s="147" t="s">
        <v>684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</row>
    <row r="28" spans="1:56" ht="27" customHeight="1">
      <c r="A28" s="554" t="s">
        <v>685</v>
      </c>
      <c r="B28" s="554"/>
      <c r="C28" s="554"/>
      <c r="D28" s="554"/>
      <c r="E28" s="554"/>
      <c r="F28" s="554"/>
      <c r="G28" s="554"/>
      <c r="H28" s="554"/>
      <c r="I28" s="554"/>
      <c r="J28" s="554"/>
      <c r="K28" s="554"/>
      <c r="L28" s="554"/>
      <c r="M28" s="554"/>
      <c r="N28" s="554"/>
      <c r="O28" s="554"/>
      <c r="P28" s="554"/>
      <c r="Q28" s="554"/>
      <c r="R28" s="554"/>
      <c r="S28" s="554"/>
      <c r="T28" s="554"/>
      <c r="U28" s="554"/>
      <c r="V28" s="554"/>
      <c r="W28" s="554"/>
      <c r="X28" s="554"/>
      <c r="Y28" s="554"/>
      <c r="Z28" s="554"/>
      <c r="AA28" s="554"/>
      <c r="AB28" s="554"/>
      <c r="AC28" s="554"/>
      <c r="AD28" s="554"/>
      <c r="AE28" s="554"/>
      <c r="AF28" s="554"/>
      <c r="AG28" s="554"/>
      <c r="AH28" s="554"/>
      <c r="AI28" s="554"/>
      <c r="AJ28" s="554"/>
      <c r="AK28" s="554"/>
      <c r="AL28" s="554"/>
      <c r="AM28" s="554"/>
      <c r="AN28" s="554"/>
      <c r="AO28" s="554"/>
      <c r="AP28" s="554"/>
      <c r="AQ28" s="554"/>
      <c r="AR28" s="554"/>
      <c r="AS28" s="554"/>
      <c r="AT28" s="554"/>
      <c r="AU28" s="554"/>
      <c r="AV28" s="554"/>
      <c r="AW28" s="554"/>
      <c r="AX28" s="554"/>
      <c r="AY28" s="554"/>
      <c r="AZ28" s="554"/>
      <c r="BA28" s="554"/>
      <c r="BB28" s="554"/>
      <c r="BC28" s="554"/>
      <c r="BD28" s="554"/>
    </row>
    <row r="29" spans="1:56">
      <c r="A29" s="39" t="s">
        <v>686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</row>
    <row r="30" spans="1:56" ht="30.75" customHeight="1">
      <c r="A30" s="555" t="s">
        <v>687</v>
      </c>
      <c r="B30" s="555"/>
      <c r="C30" s="555"/>
      <c r="D30" s="555"/>
      <c r="E30" s="555"/>
      <c r="F30" s="555"/>
      <c r="G30" s="555"/>
      <c r="H30" s="555"/>
      <c r="I30" s="555"/>
      <c r="J30" s="555"/>
      <c r="K30" s="555"/>
      <c r="L30" s="555"/>
      <c r="M30" s="555"/>
      <c r="N30" s="555"/>
      <c r="O30" s="555"/>
      <c r="P30" s="555"/>
      <c r="Q30" s="555"/>
      <c r="R30" s="555"/>
      <c r="S30" s="555"/>
      <c r="T30" s="555"/>
      <c r="U30" s="555"/>
      <c r="V30" s="555"/>
      <c r="W30" s="555"/>
      <c r="X30" s="555"/>
      <c r="Y30" s="555"/>
      <c r="Z30" s="555"/>
      <c r="AA30" s="555"/>
      <c r="AB30" s="555"/>
      <c r="AC30" s="555"/>
      <c r="AD30" s="555"/>
      <c r="AE30" s="555"/>
      <c r="AF30" s="555"/>
      <c r="AG30" s="555"/>
      <c r="AH30" s="555"/>
      <c r="AI30" s="555"/>
      <c r="AJ30" s="555"/>
      <c r="AK30" s="555"/>
      <c r="AL30" s="555"/>
      <c r="AM30" s="555"/>
      <c r="AN30" s="555"/>
      <c r="AO30" s="555"/>
      <c r="AP30" s="555"/>
      <c r="AQ30" s="555"/>
      <c r="AR30" s="555"/>
      <c r="AS30" s="555"/>
      <c r="AT30" s="555"/>
      <c r="AU30" s="555"/>
      <c r="AV30" s="555"/>
      <c r="AW30" s="555"/>
      <c r="AX30" s="555"/>
      <c r="AY30" s="555"/>
      <c r="AZ30" s="555"/>
      <c r="BA30" s="555"/>
      <c r="BB30" s="555"/>
      <c r="BC30" s="555"/>
      <c r="BD30" s="555"/>
    </row>
    <row r="40" spans="1:2" hidden="1">
      <c r="B40" t="s">
        <v>688</v>
      </c>
    </row>
    <row r="41" spans="1:2" hidden="1">
      <c r="A41" s="148" t="s">
        <v>58</v>
      </c>
      <c r="B41" s="148" t="s">
        <v>59</v>
      </c>
    </row>
    <row r="42" spans="1:2" hidden="1">
      <c r="A42" s="148" t="s">
        <v>60</v>
      </c>
      <c r="B42" s="148" t="s">
        <v>61</v>
      </c>
    </row>
    <row r="43" spans="1:2" hidden="1">
      <c r="A43" s="148" t="s">
        <v>83</v>
      </c>
      <c r="B43" s="148" t="s">
        <v>84</v>
      </c>
    </row>
    <row r="44" spans="1:2" hidden="1">
      <c r="A44" s="148" t="s">
        <v>62</v>
      </c>
      <c r="B44" s="148" t="s">
        <v>63</v>
      </c>
    </row>
    <row r="45" spans="1:2" hidden="1">
      <c r="A45" s="148" t="s">
        <v>64</v>
      </c>
      <c r="B45" s="148" t="s">
        <v>65</v>
      </c>
    </row>
    <row r="46" spans="1:2" hidden="1">
      <c r="A46" s="148" t="s">
        <v>66</v>
      </c>
      <c r="B46" s="148" t="s">
        <v>604</v>
      </c>
    </row>
    <row r="47" spans="1:2" hidden="1">
      <c r="A47" s="148" t="s">
        <v>67</v>
      </c>
      <c r="B47" s="148" t="s">
        <v>68</v>
      </c>
    </row>
    <row r="48" spans="1:2" hidden="1">
      <c r="A48" s="148" t="s">
        <v>69</v>
      </c>
      <c r="B48" s="148" t="s">
        <v>70</v>
      </c>
    </row>
    <row r="49" spans="1:2" hidden="1">
      <c r="A49" s="148" t="s">
        <v>71</v>
      </c>
      <c r="B49" s="148" t="s">
        <v>72</v>
      </c>
    </row>
    <row r="50" spans="1:2" hidden="1">
      <c r="A50" s="148" t="s">
        <v>73</v>
      </c>
      <c r="B50" s="148" t="s">
        <v>74</v>
      </c>
    </row>
    <row r="51" spans="1:2" hidden="1">
      <c r="A51" s="148" t="s">
        <v>75</v>
      </c>
      <c r="B51" s="148" t="s">
        <v>76</v>
      </c>
    </row>
    <row r="52" spans="1:2" hidden="1">
      <c r="A52" s="148" t="s">
        <v>77</v>
      </c>
      <c r="B52" s="148" t="s">
        <v>78</v>
      </c>
    </row>
    <row r="53" spans="1:2" hidden="1">
      <c r="A53" s="148" t="s">
        <v>79</v>
      </c>
      <c r="B53" s="148" t="s">
        <v>80</v>
      </c>
    </row>
    <row r="54" spans="1:2" hidden="1">
      <c r="A54" s="148" t="s">
        <v>81</v>
      </c>
      <c r="B54" s="148" t="s">
        <v>82</v>
      </c>
    </row>
    <row r="55" spans="1:2" hidden="1">
      <c r="A55" s="148" t="s">
        <v>85</v>
      </c>
      <c r="B55" s="148" t="s">
        <v>50</v>
      </c>
    </row>
    <row r="56" spans="1:2" hidden="1">
      <c r="A56" s="148" t="s">
        <v>600</v>
      </c>
      <c r="B56" s="148" t="s">
        <v>601</v>
      </c>
    </row>
    <row r="57" spans="1:2" hidden="1">
      <c r="A57" s="148" t="s">
        <v>86</v>
      </c>
      <c r="B57" s="148" t="s">
        <v>87</v>
      </c>
    </row>
    <row r="58" spans="1:2" hidden="1">
      <c r="A58" s="148" t="s">
        <v>88</v>
      </c>
      <c r="B58" s="148" t="s">
        <v>89</v>
      </c>
    </row>
    <row r="59" spans="1:2" hidden="1">
      <c r="A59" s="148" t="s">
        <v>90</v>
      </c>
      <c r="B59" s="148" t="s">
        <v>91</v>
      </c>
    </row>
    <row r="60" spans="1:2" hidden="1">
      <c r="A60" s="148" t="s">
        <v>495</v>
      </c>
      <c r="B60" s="148" t="s">
        <v>22</v>
      </c>
    </row>
    <row r="61" spans="1:2" hidden="1">
      <c r="A61" s="148" t="s">
        <v>92</v>
      </c>
      <c r="B61" s="148" t="s">
        <v>93</v>
      </c>
    </row>
    <row r="62" spans="1:2" hidden="1">
      <c r="A62" s="148" t="s">
        <v>94</v>
      </c>
      <c r="B62" s="148" t="s">
        <v>95</v>
      </c>
    </row>
    <row r="63" spans="1:2" hidden="1">
      <c r="A63" s="148" t="s">
        <v>96</v>
      </c>
      <c r="B63" s="148" t="s">
        <v>97</v>
      </c>
    </row>
    <row r="64" spans="1:2" hidden="1">
      <c r="A64" s="148" t="s">
        <v>98</v>
      </c>
      <c r="B64" s="148" t="s">
        <v>99</v>
      </c>
    </row>
    <row r="65" spans="1:2" hidden="1">
      <c r="A65" s="148" t="s">
        <v>100</v>
      </c>
      <c r="B65" s="148" t="s">
        <v>101</v>
      </c>
    </row>
    <row r="66" spans="1:2" hidden="1">
      <c r="A66" s="148" t="s">
        <v>102</v>
      </c>
      <c r="B66" s="148" t="s">
        <v>605</v>
      </c>
    </row>
    <row r="67" spans="1:2" hidden="1">
      <c r="A67" s="148" t="s">
        <v>103</v>
      </c>
      <c r="B67" s="148" t="s">
        <v>606</v>
      </c>
    </row>
    <row r="68" spans="1:2" hidden="1">
      <c r="A68" s="148" t="s">
        <v>104</v>
      </c>
      <c r="B68" s="148" t="s">
        <v>607</v>
      </c>
    </row>
    <row r="69" spans="1:2" hidden="1">
      <c r="A69" s="148" t="s">
        <v>105</v>
      </c>
      <c r="B69" s="148" t="s">
        <v>106</v>
      </c>
    </row>
    <row r="70" spans="1:2" hidden="1">
      <c r="A70" s="148" t="s">
        <v>107</v>
      </c>
      <c r="B70" s="148" t="s">
        <v>108</v>
      </c>
    </row>
    <row r="71" spans="1:2" hidden="1">
      <c r="A71" s="148" t="s">
        <v>109</v>
      </c>
      <c r="B71" s="148" t="s">
        <v>110</v>
      </c>
    </row>
    <row r="72" spans="1:2" hidden="1">
      <c r="A72" s="148" t="s">
        <v>111</v>
      </c>
      <c r="B72" s="148" t="s">
        <v>112</v>
      </c>
    </row>
    <row r="73" spans="1:2" hidden="1">
      <c r="A73" s="148" t="s">
        <v>117</v>
      </c>
      <c r="B73" s="148" t="s">
        <v>118</v>
      </c>
    </row>
    <row r="74" spans="1:2" hidden="1">
      <c r="A74" s="148" t="s">
        <v>115</v>
      </c>
      <c r="B74" s="148" t="s">
        <v>116</v>
      </c>
    </row>
    <row r="75" spans="1:2" hidden="1">
      <c r="A75" s="148" t="s">
        <v>113</v>
      </c>
      <c r="B75" s="148" t="s">
        <v>114</v>
      </c>
    </row>
    <row r="76" spans="1:2" hidden="1">
      <c r="A76" s="148" t="s">
        <v>119</v>
      </c>
      <c r="B76" s="148" t="s">
        <v>120</v>
      </c>
    </row>
    <row r="77" spans="1:2" hidden="1">
      <c r="A77" s="148" t="s">
        <v>123</v>
      </c>
      <c r="B77" s="148" t="s">
        <v>124</v>
      </c>
    </row>
    <row r="78" spans="1:2" hidden="1">
      <c r="A78" s="148" t="s">
        <v>125</v>
      </c>
      <c r="B78" s="148" t="s">
        <v>126</v>
      </c>
    </row>
    <row r="79" spans="1:2" hidden="1">
      <c r="A79" s="148" t="s">
        <v>121</v>
      </c>
      <c r="B79" s="148" t="s">
        <v>122</v>
      </c>
    </row>
    <row r="80" spans="1:2" hidden="1">
      <c r="A80" s="148" t="s">
        <v>127</v>
      </c>
      <c r="B80" s="148" t="s">
        <v>128</v>
      </c>
    </row>
    <row r="81" spans="1:2" hidden="1">
      <c r="A81" s="148" t="s">
        <v>129</v>
      </c>
      <c r="B81" s="148" t="s">
        <v>130</v>
      </c>
    </row>
    <row r="82" spans="1:2" hidden="1">
      <c r="A82" s="148" t="s">
        <v>131</v>
      </c>
      <c r="B82" s="148" t="s">
        <v>45</v>
      </c>
    </row>
    <row r="83" spans="1:2" hidden="1">
      <c r="A83" s="148" t="s">
        <v>132</v>
      </c>
      <c r="B83" s="148" t="s">
        <v>133</v>
      </c>
    </row>
    <row r="84" spans="1:2" hidden="1">
      <c r="A84" s="148" t="s">
        <v>134</v>
      </c>
      <c r="B84" s="148" t="s">
        <v>135</v>
      </c>
    </row>
    <row r="85" spans="1:2" hidden="1">
      <c r="A85" s="148" t="s">
        <v>136</v>
      </c>
      <c r="B85" s="148" t="s">
        <v>137</v>
      </c>
    </row>
    <row r="86" spans="1:2" hidden="1">
      <c r="A86" s="148" t="s">
        <v>138</v>
      </c>
      <c r="B86" s="148" t="s">
        <v>139</v>
      </c>
    </row>
    <row r="87" spans="1:2" hidden="1">
      <c r="A87" s="148" t="s">
        <v>140</v>
      </c>
      <c r="B87" s="148" t="s">
        <v>16</v>
      </c>
    </row>
    <row r="88" spans="1:2" hidden="1">
      <c r="A88" s="148" t="s">
        <v>141</v>
      </c>
      <c r="B88" s="148" t="s">
        <v>142</v>
      </c>
    </row>
    <row r="89" spans="1:2" hidden="1">
      <c r="A89" s="148" t="s">
        <v>143</v>
      </c>
      <c r="B89" s="148" t="s">
        <v>144</v>
      </c>
    </row>
    <row r="90" spans="1:2" hidden="1">
      <c r="A90" s="148" t="s">
        <v>145</v>
      </c>
      <c r="B90" s="148" t="s">
        <v>146</v>
      </c>
    </row>
    <row r="91" spans="1:2" hidden="1">
      <c r="A91" s="148" t="s">
        <v>160</v>
      </c>
      <c r="B91" s="148" t="s">
        <v>161</v>
      </c>
    </row>
    <row r="92" spans="1:2" hidden="1">
      <c r="A92" s="148" t="s">
        <v>151</v>
      </c>
      <c r="B92" s="148" t="s">
        <v>152</v>
      </c>
    </row>
    <row r="93" spans="1:2" hidden="1">
      <c r="A93" s="148" t="s">
        <v>147</v>
      </c>
      <c r="B93" s="148" t="s">
        <v>148</v>
      </c>
    </row>
    <row r="94" spans="1:2" hidden="1">
      <c r="A94" s="148" t="s">
        <v>149</v>
      </c>
      <c r="B94" s="148" t="s">
        <v>150</v>
      </c>
    </row>
    <row r="95" spans="1:2" hidden="1">
      <c r="A95" s="148" t="s">
        <v>153</v>
      </c>
      <c r="B95" s="148" t="s">
        <v>154</v>
      </c>
    </row>
    <row r="96" spans="1:2" hidden="1">
      <c r="A96" s="148" t="s">
        <v>155</v>
      </c>
      <c r="B96" s="148" t="s">
        <v>156</v>
      </c>
    </row>
    <row r="97" spans="1:2" hidden="1">
      <c r="A97" s="148" t="s">
        <v>157</v>
      </c>
      <c r="B97" s="148" t="s">
        <v>158</v>
      </c>
    </row>
    <row r="98" spans="1:2" hidden="1">
      <c r="A98" s="148" t="s">
        <v>159</v>
      </c>
      <c r="B98" s="148" t="s">
        <v>23</v>
      </c>
    </row>
    <row r="99" spans="1:2" hidden="1">
      <c r="A99" s="148" t="s">
        <v>162</v>
      </c>
      <c r="B99" s="148" t="s">
        <v>163</v>
      </c>
    </row>
    <row r="100" spans="1:2" hidden="1">
      <c r="A100" s="148" t="s">
        <v>166</v>
      </c>
      <c r="B100" s="148" t="s">
        <v>167</v>
      </c>
    </row>
    <row r="101" spans="1:2" hidden="1">
      <c r="A101" s="148" t="s">
        <v>164</v>
      </c>
      <c r="B101" s="148" t="s">
        <v>165</v>
      </c>
    </row>
    <row r="102" spans="1:2" hidden="1">
      <c r="A102" s="148" t="s">
        <v>168</v>
      </c>
      <c r="B102" s="148" t="s">
        <v>169</v>
      </c>
    </row>
    <row r="103" spans="1:2" hidden="1">
      <c r="A103" s="148" t="s">
        <v>170</v>
      </c>
      <c r="B103" s="148" t="s">
        <v>171</v>
      </c>
    </row>
    <row r="104" spans="1:2" hidden="1">
      <c r="A104" s="148" t="s">
        <v>172</v>
      </c>
      <c r="B104" s="148" t="s">
        <v>173</v>
      </c>
    </row>
    <row r="105" spans="1:2" hidden="1">
      <c r="A105" s="148" t="s">
        <v>174</v>
      </c>
      <c r="B105" s="148" t="s">
        <v>175</v>
      </c>
    </row>
    <row r="106" spans="1:2" hidden="1">
      <c r="A106" s="148" t="s">
        <v>176</v>
      </c>
      <c r="B106" s="148" t="s">
        <v>177</v>
      </c>
    </row>
    <row r="107" spans="1:2" hidden="1">
      <c r="A107" s="148" t="s">
        <v>178</v>
      </c>
      <c r="B107" s="148" t="s">
        <v>179</v>
      </c>
    </row>
    <row r="108" spans="1:2" hidden="1">
      <c r="A108" s="148" t="s">
        <v>180</v>
      </c>
      <c r="B108" s="148" t="s">
        <v>181</v>
      </c>
    </row>
    <row r="109" spans="1:2" hidden="1">
      <c r="A109" s="148" t="s">
        <v>522</v>
      </c>
      <c r="B109" s="148" t="s">
        <v>523</v>
      </c>
    </row>
    <row r="110" spans="1:2" hidden="1">
      <c r="A110" s="148" t="s">
        <v>519</v>
      </c>
      <c r="B110" s="148" t="s">
        <v>21</v>
      </c>
    </row>
    <row r="111" spans="1:2" hidden="1">
      <c r="A111" s="148" t="s">
        <v>182</v>
      </c>
      <c r="B111" s="148" t="s">
        <v>183</v>
      </c>
    </row>
    <row r="112" spans="1:2" hidden="1">
      <c r="A112" s="148" t="s">
        <v>184</v>
      </c>
      <c r="B112" s="148" t="s">
        <v>185</v>
      </c>
    </row>
    <row r="113" spans="1:2" hidden="1">
      <c r="A113" s="148" t="s">
        <v>186</v>
      </c>
      <c r="B113" s="148" t="s">
        <v>187</v>
      </c>
    </row>
    <row r="114" spans="1:2" hidden="1">
      <c r="A114" s="148" t="s">
        <v>188</v>
      </c>
      <c r="B114" s="148" t="s">
        <v>189</v>
      </c>
    </row>
    <row r="115" spans="1:2" hidden="1">
      <c r="A115" s="148" t="s">
        <v>190</v>
      </c>
      <c r="B115" s="148" t="s">
        <v>191</v>
      </c>
    </row>
    <row r="116" spans="1:2" hidden="1">
      <c r="A116" s="148" t="s">
        <v>192</v>
      </c>
      <c r="B116" s="148" t="s">
        <v>51</v>
      </c>
    </row>
    <row r="117" spans="1:2" hidden="1">
      <c r="A117" s="148" t="s">
        <v>193</v>
      </c>
      <c r="B117" s="148" t="s">
        <v>194</v>
      </c>
    </row>
    <row r="118" spans="1:2" hidden="1">
      <c r="A118" s="148" t="s">
        <v>195</v>
      </c>
      <c r="B118" s="148" t="s">
        <v>196</v>
      </c>
    </row>
    <row r="119" spans="1:2" hidden="1">
      <c r="A119" s="148" t="s">
        <v>197</v>
      </c>
      <c r="B119" s="148" t="s">
        <v>198</v>
      </c>
    </row>
    <row r="120" spans="1:2" hidden="1">
      <c r="A120" s="148" t="s">
        <v>199</v>
      </c>
      <c r="B120" s="148" t="s">
        <v>38</v>
      </c>
    </row>
    <row r="121" spans="1:2" hidden="1">
      <c r="A121" s="148" t="s">
        <v>200</v>
      </c>
      <c r="B121" s="148" t="s">
        <v>608</v>
      </c>
    </row>
    <row r="122" spans="1:2" hidden="1">
      <c r="A122" s="148" t="s">
        <v>498</v>
      </c>
      <c r="B122" s="148" t="s">
        <v>626</v>
      </c>
    </row>
    <row r="123" spans="1:2" hidden="1">
      <c r="A123" s="148" t="s">
        <v>201</v>
      </c>
      <c r="B123" s="148" t="s">
        <v>609</v>
      </c>
    </row>
    <row r="124" spans="1:2" hidden="1">
      <c r="A124" s="148" t="s">
        <v>290</v>
      </c>
      <c r="B124" s="148" t="s">
        <v>291</v>
      </c>
    </row>
    <row r="125" spans="1:2" hidden="1">
      <c r="A125" s="148" t="s">
        <v>202</v>
      </c>
      <c r="B125" s="148" t="s">
        <v>203</v>
      </c>
    </row>
    <row r="126" spans="1:2" hidden="1">
      <c r="A126" s="148" t="s">
        <v>206</v>
      </c>
      <c r="B126" s="148" t="s">
        <v>207</v>
      </c>
    </row>
    <row r="127" spans="1:2" hidden="1">
      <c r="A127" s="148" t="s">
        <v>204</v>
      </c>
      <c r="B127" s="148" t="s">
        <v>205</v>
      </c>
    </row>
    <row r="128" spans="1:2" hidden="1">
      <c r="A128" s="148" t="s">
        <v>208</v>
      </c>
      <c r="B128" s="148" t="s">
        <v>209</v>
      </c>
    </row>
    <row r="129" spans="1:2" hidden="1">
      <c r="A129" s="148" t="s">
        <v>210</v>
      </c>
      <c r="B129" s="148" t="s">
        <v>211</v>
      </c>
    </row>
    <row r="130" spans="1:2" hidden="1">
      <c r="A130" s="148" t="s">
        <v>212</v>
      </c>
      <c r="B130" s="148" t="s">
        <v>213</v>
      </c>
    </row>
    <row r="131" spans="1:2" hidden="1">
      <c r="A131" s="148" t="s">
        <v>214</v>
      </c>
      <c r="B131" s="148" t="s">
        <v>610</v>
      </c>
    </row>
    <row r="132" spans="1:2" hidden="1">
      <c r="A132" s="148" t="s">
        <v>219</v>
      </c>
      <c r="B132" s="148" t="s">
        <v>220</v>
      </c>
    </row>
    <row r="133" spans="1:2" hidden="1">
      <c r="A133" s="148" t="s">
        <v>215</v>
      </c>
      <c r="B133" s="148" t="s">
        <v>216</v>
      </c>
    </row>
    <row r="134" spans="1:2" hidden="1">
      <c r="A134" s="148" t="s">
        <v>217</v>
      </c>
      <c r="B134" s="148" t="s">
        <v>611</v>
      </c>
    </row>
    <row r="135" spans="1:2" hidden="1">
      <c r="A135" s="148" t="s">
        <v>218</v>
      </c>
      <c r="B135" s="148" t="s">
        <v>33</v>
      </c>
    </row>
    <row r="136" spans="1:2" hidden="1">
      <c r="A136" s="148" t="s">
        <v>221</v>
      </c>
      <c r="B136" s="148" t="s">
        <v>222</v>
      </c>
    </row>
    <row r="137" spans="1:2" hidden="1">
      <c r="A137" s="148" t="s">
        <v>223</v>
      </c>
      <c r="B137" s="148" t="s">
        <v>224</v>
      </c>
    </row>
    <row r="138" spans="1:2" hidden="1">
      <c r="A138" s="148" t="s">
        <v>225</v>
      </c>
      <c r="B138" s="148" t="s">
        <v>226</v>
      </c>
    </row>
    <row r="139" spans="1:2" hidden="1">
      <c r="A139" s="148" t="s">
        <v>227</v>
      </c>
      <c r="B139" s="148" t="s">
        <v>612</v>
      </c>
    </row>
    <row r="140" spans="1:2" hidden="1">
      <c r="A140" s="148" t="s">
        <v>228</v>
      </c>
      <c r="B140" s="148" t="s">
        <v>229</v>
      </c>
    </row>
    <row r="141" spans="1:2" hidden="1">
      <c r="A141" s="148" t="s">
        <v>230</v>
      </c>
      <c r="B141" s="148" t="s">
        <v>46</v>
      </c>
    </row>
    <row r="142" spans="1:2" hidden="1">
      <c r="A142" s="148" t="s">
        <v>231</v>
      </c>
      <c r="B142" s="148" t="s">
        <v>232</v>
      </c>
    </row>
    <row r="143" spans="1:2" hidden="1">
      <c r="A143" s="148" t="s">
        <v>235</v>
      </c>
      <c r="B143" s="148" t="s">
        <v>236</v>
      </c>
    </row>
    <row r="144" spans="1:2" hidden="1">
      <c r="A144" s="148" t="s">
        <v>237</v>
      </c>
      <c r="B144" s="148" t="s">
        <v>238</v>
      </c>
    </row>
    <row r="145" spans="1:2" hidden="1">
      <c r="A145" s="148" t="s">
        <v>239</v>
      </c>
      <c r="B145" s="148" t="s">
        <v>56</v>
      </c>
    </row>
    <row r="146" spans="1:2" hidden="1">
      <c r="A146" s="148" t="s">
        <v>341</v>
      </c>
      <c r="B146" s="148" t="s">
        <v>619</v>
      </c>
    </row>
    <row r="147" spans="1:2" hidden="1">
      <c r="A147" s="148" t="s">
        <v>240</v>
      </c>
      <c r="B147" s="148" t="s">
        <v>34</v>
      </c>
    </row>
    <row r="148" spans="1:2" hidden="1">
      <c r="A148" s="148" t="s">
        <v>241</v>
      </c>
      <c r="B148" s="148" t="s">
        <v>242</v>
      </c>
    </row>
    <row r="149" spans="1:2" hidden="1">
      <c r="A149" s="148" t="s">
        <v>243</v>
      </c>
      <c r="B149" s="148" t="s">
        <v>613</v>
      </c>
    </row>
    <row r="150" spans="1:2" hidden="1">
      <c r="A150" s="148" t="s">
        <v>244</v>
      </c>
      <c r="B150" s="148" t="s">
        <v>614</v>
      </c>
    </row>
    <row r="151" spans="1:2" hidden="1">
      <c r="A151" s="148" t="s">
        <v>247</v>
      </c>
      <c r="B151" s="148" t="s">
        <v>248</v>
      </c>
    </row>
    <row r="152" spans="1:2" hidden="1">
      <c r="A152" s="148" t="s">
        <v>249</v>
      </c>
      <c r="B152" s="148" t="s">
        <v>250</v>
      </c>
    </row>
    <row r="153" spans="1:2" hidden="1">
      <c r="A153" s="148" t="s">
        <v>245</v>
      </c>
      <c r="B153" s="148" t="s">
        <v>246</v>
      </c>
    </row>
    <row r="154" spans="1:2" hidden="1">
      <c r="A154" s="148" t="s">
        <v>251</v>
      </c>
      <c r="B154" s="148" t="s">
        <v>252</v>
      </c>
    </row>
    <row r="155" spans="1:2" hidden="1">
      <c r="A155" s="148" t="s">
        <v>253</v>
      </c>
      <c r="B155" s="148" t="s">
        <v>254</v>
      </c>
    </row>
    <row r="156" spans="1:2" hidden="1">
      <c r="A156" s="148" t="s">
        <v>255</v>
      </c>
      <c r="B156" s="148" t="s">
        <v>256</v>
      </c>
    </row>
    <row r="157" spans="1:2" hidden="1">
      <c r="A157" s="148" t="s">
        <v>257</v>
      </c>
      <c r="B157" s="148" t="s">
        <v>53</v>
      </c>
    </row>
    <row r="158" spans="1:2" hidden="1">
      <c r="A158" s="148" t="s">
        <v>258</v>
      </c>
      <c r="B158" s="148" t="s">
        <v>42</v>
      </c>
    </row>
    <row r="159" spans="1:2" hidden="1">
      <c r="A159" s="148" t="s">
        <v>476</v>
      </c>
      <c r="B159" s="148" t="s">
        <v>477</v>
      </c>
    </row>
    <row r="160" spans="1:2" hidden="1">
      <c r="A160" s="148" t="s">
        <v>259</v>
      </c>
      <c r="B160" s="148" t="s">
        <v>48</v>
      </c>
    </row>
    <row r="161" spans="1:2" hidden="1">
      <c r="A161" s="148" t="s">
        <v>260</v>
      </c>
      <c r="B161" s="148" t="s">
        <v>261</v>
      </c>
    </row>
    <row r="162" spans="1:2" hidden="1">
      <c r="A162" s="148" t="s">
        <v>262</v>
      </c>
      <c r="B162" s="148" t="s">
        <v>615</v>
      </c>
    </row>
    <row r="163" spans="1:2" hidden="1">
      <c r="A163" s="148" t="s">
        <v>263</v>
      </c>
      <c r="B163" s="148" t="s">
        <v>616</v>
      </c>
    </row>
    <row r="164" spans="1:2" hidden="1">
      <c r="A164" s="148" t="s">
        <v>264</v>
      </c>
      <c r="B164" s="148" t="s">
        <v>20</v>
      </c>
    </row>
    <row r="165" spans="1:2" hidden="1">
      <c r="A165" s="148" t="s">
        <v>265</v>
      </c>
      <c r="B165" s="148" t="s">
        <v>266</v>
      </c>
    </row>
    <row r="166" spans="1:2" hidden="1">
      <c r="A166" s="148" t="s">
        <v>267</v>
      </c>
      <c r="B166" s="148" t="s">
        <v>7</v>
      </c>
    </row>
    <row r="167" spans="1:2" hidden="1">
      <c r="A167" s="148" t="s">
        <v>268</v>
      </c>
      <c r="B167" s="148" t="s">
        <v>54</v>
      </c>
    </row>
    <row r="168" spans="1:2" hidden="1">
      <c r="A168" s="148" t="s">
        <v>269</v>
      </c>
      <c r="B168" s="148" t="s">
        <v>270</v>
      </c>
    </row>
    <row r="169" spans="1:2" hidden="1">
      <c r="A169" s="148" t="s">
        <v>297</v>
      </c>
      <c r="B169" s="148" t="s">
        <v>298</v>
      </c>
    </row>
    <row r="170" spans="1:2" hidden="1">
      <c r="A170" s="148" t="s">
        <v>271</v>
      </c>
      <c r="B170" s="148" t="s">
        <v>13</v>
      </c>
    </row>
    <row r="171" spans="1:2" hidden="1">
      <c r="A171" s="148" t="s">
        <v>272</v>
      </c>
      <c r="B171" s="148" t="s">
        <v>39</v>
      </c>
    </row>
    <row r="172" spans="1:2" hidden="1">
      <c r="A172" s="148" t="s">
        <v>278</v>
      </c>
      <c r="B172" s="148" t="s">
        <v>279</v>
      </c>
    </row>
    <row r="173" spans="1:2" hidden="1">
      <c r="A173" s="148" t="s">
        <v>276</v>
      </c>
      <c r="B173" s="148" t="s">
        <v>277</v>
      </c>
    </row>
    <row r="174" spans="1:2" hidden="1">
      <c r="A174" s="148" t="s">
        <v>273</v>
      </c>
      <c r="B174" s="148" t="s">
        <v>37</v>
      </c>
    </row>
    <row r="175" spans="1:2" hidden="1">
      <c r="A175" s="148" t="s">
        <v>282</v>
      </c>
      <c r="B175" s="148" t="s">
        <v>283</v>
      </c>
    </row>
    <row r="176" spans="1:2" hidden="1">
      <c r="A176" s="148" t="s">
        <v>284</v>
      </c>
      <c r="B176" s="148" t="s">
        <v>285</v>
      </c>
    </row>
    <row r="177" spans="1:2" hidden="1">
      <c r="A177" s="148" t="s">
        <v>274</v>
      </c>
      <c r="B177" s="148" t="s">
        <v>275</v>
      </c>
    </row>
    <row r="178" spans="1:2" hidden="1">
      <c r="A178" s="148" t="s">
        <v>286</v>
      </c>
      <c r="B178" s="148" t="s">
        <v>287</v>
      </c>
    </row>
    <row r="179" spans="1:2" hidden="1">
      <c r="A179" s="148" t="s">
        <v>288</v>
      </c>
      <c r="B179" s="148" t="s">
        <v>289</v>
      </c>
    </row>
    <row r="180" spans="1:2" hidden="1">
      <c r="A180" s="148" t="s">
        <v>292</v>
      </c>
      <c r="B180" s="148" t="s">
        <v>293</v>
      </c>
    </row>
    <row r="181" spans="1:2" hidden="1">
      <c r="A181" s="148" t="s">
        <v>294</v>
      </c>
      <c r="B181" s="148" t="s">
        <v>30</v>
      </c>
    </row>
    <row r="182" spans="1:2" hidden="1">
      <c r="A182" s="148" t="s">
        <v>295</v>
      </c>
      <c r="B182" s="148" t="s">
        <v>296</v>
      </c>
    </row>
    <row r="183" spans="1:2" hidden="1">
      <c r="A183" s="148" t="s">
        <v>280</v>
      </c>
      <c r="B183" s="148" t="s">
        <v>281</v>
      </c>
    </row>
    <row r="184" spans="1:2" hidden="1">
      <c r="A184" s="148" t="s">
        <v>299</v>
      </c>
      <c r="B184" s="148" t="s">
        <v>300</v>
      </c>
    </row>
    <row r="185" spans="1:2" hidden="1">
      <c r="A185" s="148" t="s">
        <v>301</v>
      </c>
      <c r="B185" s="148" t="s">
        <v>302</v>
      </c>
    </row>
    <row r="186" spans="1:2" hidden="1">
      <c r="A186" s="148" t="s">
        <v>303</v>
      </c>
      <c r="B186" s="148" t="s">
        <v>304</v>
      </c>
    </row>
    <row r="187" spans="1:2" hidden="1">
      <c r="A187" s="148" t="s">
        <v>305</v>
      </c>
      <c r="B187" s="148" t="s">
        <v>617</v>
      </c>
    </row>
    <row r="188" spans="1:2" hidden="1">
      <c r="A188" s="148" t="s">
        <v>306</v>
      </c>
      <c r="B188" s="148" t="s">
        <v>307</v>
      </c>
    </row>
    <row r="189" spans="1:2" hidden="1">
      <c r="A189" s="148" t="s">
        <v>310</v>
      </c>
      <c r="B189" s="148" t="s">
        <v>311</v>
      </c>
    </row>
    <row r="190" spans="1:2" hidden="1">
      <c r="A190" s="148" t="s">
        <v>312</v>
      </c>
      <c r="B190" s="148" t="s">
        <v>313</v>
      </c>
    </row>
    <row r="191" spans="1:2" hidden="1">
      <c r="A191" s="148" t="s">
        <v>314</v>
      </c>
      <c r="B191" s="148" t="s">
        <v>28</v>
      </c>
    </row>
    <row r="192" spans="1:2" hidden="1">
      <c r="A192" s="148" t="s">
        <v>315</v>
      </c>
      <c r="B192" s="148" t="s">
        <v>316</v>
      </c>
    </row>
    <row r="193" spans="1:2" hidden="1">
      <c r="A193" s="148" t="s">
        <v>317</v>
      </c>
      <c r="B193" s="148" t="s">
        <v>318</v>
      </c>
    </row>
    <row r="194" spans="1:2" hidden="1">
      <c r="A194" s="148" t="s">
        <v>308</v>
      </c>
      <c r="B194" s="148" t="s">
        <v>309</v>
      </c>
    </row>
    <row r="195" spans="1:2" hidden="1">
      <c r="A195" s="148" t="s">
        <v>319</v>
      </c>
      <c r="B195" s="148" t="s">
        <v>320</v>
      </c>
    </row>
    <row r="196" spans="1:2" hidden="1">
      <c r="A196" s="148" t="s">
        <v>321</v>
      </c>
      <c r="B196" s="148" t="s">
        <v>322</v>
      </c>
    </row>
    <row r="197" spans="1:2" hidden="1">
      <c r="A197" s="148" t="s">
        <v>323</v>
      </c>
      <c r="B197" s="148" t="s">
        <v>324</v>
      </c>
    </row>
    <row r="198" spans="1:2" hidden="1">
      <c r="A198" s="148" t="s">
        <v>325</v>
      </c>
      <c r="B198" s="148" t="s">
        <v>326</v>
      </c>
    </row>
    <row r="199" spans="1:2" hidden="1">
      <c r="A199" s="148" t="s">
        <v>327</v>
      </c>
      <c r="B199" s="148" t="s">
        <v>328</v>
      </c>
    </row>
    <row r="200" spans="1:2" hidden="1">
      <c r="A200" s="148" t="s">
        <v>329</v>
      </c>
      <c r="B200" s="148" t="s">
        <v>330</v>
      </c>
    </row>
    <row r="201" spans="1:2" hidden="1">
      <c r="A201" s="148" t="s">
        <v>331</v>
      </c>
      <c r="B201" s="148" t="s">
        <v>14</v>
      </c>
    </row>
    <row r="202" spans="1:2" hidden="1">
      <c r="A202" s="148" t="s">
        <v>332</v>
      </c>
      <c r="B202" s="148" t="s">
        <v>333</v>
      </c>
    </row>
    <row r="203" spans="1:2" hidden="1">
      <c r="A203" s="148" t="s">
        <v>602</v>
      </c>
      <c r="B203" s="148" t="s">
        <v>628</v>
      </c>
    </row>
    <row r="204" spans="1:2" hidden="1">
      <c r="A204" s="148" t="s">
        <v>334</v>
      </c>
      <c r="B204" s="148" t="s">
        <v>618</v>
      </c>
    </row>
    <row r="205" spans="1:2" hidden="1">
      <c r="A205" s="148" t="s">
        <v>335</v>
      </c>
      <c r="B205" s="148" t="s">
        <v>336</v>
      </c>
    </row>
    <row r="206" spans="1:2" hidden="1">
      <c r="A206" s="148" t="s">
        <v>337</v>
      </c>
      <c r="B206" s="148" t="s">
        <v>338</v>
      </c>
    </row>
    <row r="207" spans="1:2" hidden="1">
      <c r="A207" s="148" t="s">
        <v>339</v>
      </c>
      <c r="B207" s="148" t="s">
        <v>340</v>
      </c>
    </row>
    <row r="208" spans="1:2" hidden="1">
      <c r="A208" s="148" t="s">
        <v>342</v>
      </c>
      <c r="B208" s="148" t="s">
        <v>343</v>
      </c>
    </row>
    <row r="209" spans="1:2" hidden="1">
      <c r="A209" s="148" t="s">
        <v>344</v>
      </c>
      <c r="B209" s="148" t="s">
        <v>620</v>
      </c>
    </row>
    <row r="210" spans="1:2" hidden="1">
      <c r="A210" s="148" t="s">
        <v>345</v>
      </c>
      <c r="B210" s="148" t="s">
        <v>621</v>
      </c>
    </row>
    <row r="211" spans="1:2" hidden="1">
      <c r="A211" s="148" t="s">
        <v>346</v>
      </c>
      <c r="B211" s="148" t="s">
        <v>622</v>
      </c>
    </row>
    <row r="212" spans="1:2" hidden="1">
      <c r="A212" s="148" t="s">
        <v>347</v>
      </c>
      <c r="B212" s="148" t="s">
        <v>348</v>
      </c>
    </row>
    <row r="213" spans="1:2" hidden="1">
      <c r="A213" s="148" t="s">
        <v>370</v>
      </c>
      <c r="B213" s="148" t="s">
        <v>625</v>
      </c>
    </row>
    <row r="214" spans="1:2" hidden="1">
      <c r="A214" s="148" t="s">
        <v>349</v>
      </c>
      <c r="B214" s="148" t="s">
        <v>350</v>
      </c>
    </row>
    <row r="215" spans="1:2" hidden="1">
      <c r="A215" s="148" t="s">
        <v>351</v>
      </c>
      <c r="B215" s="148" t="s">
        <v>29</v>
      </c>
    </row>
    <row r="216" spans="1:2" hidden="1">
      <c r="A216" s="148" t="s">
        <v>353</v>
      </c>
      <c r="B216" s="148" t="s">
        <v>354</v>
      </c>
    </row>
    <row r="217" spans="1:2" hidden="1">
      <c r="A217" s="148" t="s">
        <v>352</v>
      </c>
      <c r="B217" s="148" t="s">
        <v>623</v>
      </c>
    </row>
    <row r="218" spans="1:2" hidden="1">
      <c r="A218" s="148" t="s">
        <v>453</v>
      </c>
      <c r="B218" s="148" t="s">
        <v>454</v>
      </c>
    </row>
    <row r="219" spans="1:2" hidden="1">
      <c r="A219" s="148" t="s">
        <v>355</v>
      </c>
      <c r="B219" s="148" t="s">
        <v>47</v>
      </c>
    </row>
    <row r="220" spans="1:2" hidden="1">
      <c r="A220" s="148" t="s">
        <v>356</v>
      </c>
      <c r="B220" s="148" t="s">
        <v>357</v>
      </c>
    </row>
    <row r="221" spans="1:2" hidden="1">
      <c r="A221" s="148" t="s">
        <v>358</v>
      </c>
      <c r="B221" s="148" t="s">
        <v>359</v>
      </c>
    </row>
    <row r="222" spans="1:2" hidden="1">
      <c r="A222" s="148" t="s">
        <v>360</v>
      </c>
      <c r="B222" s="148" t="s">
        <v>361</v>
      </c>
    </row>
    <row r="223" spans="1:2" hidden="1">
      <c r="A223" s="148" t="s">
        <v>362</v>
      </c>
      <c r="B223" s="148" t="s">
        <v>624</v>
      </c>
    </row>
    <row r="224" spans="1:2" hidden="1">
      <c r="A224" s="148" t="s">
        <v>363</v>
      </c>
      <c r="B224" s="148" t="s">
        <v>364</v>
      </c>
    </row>
    <row r="225" spans="1:2" hidden="1">
      <c r="A225" s="148" t="s">
        <v>365</v>
      </c>
      <c r="B225" s="148" t="s">
        <v>366</v>
      </c>
    </row>
    <row r="226" spans="1:2" hidden="1">
      <c r="A226" s="148" t="s">
        <v>367</v>
      </c>
      <c r="B226" s="148" t="s">
        <v>368</v>
      </c>
    </row>
    <row r="227" spans="1:2" hidden="1">
      <c r="A227" s="148" t="s">
        <v>369</v>
      </c>
      <c r="B227" s="148" t="s">
        <v>9</v>
      </c>
    </row>
    <row r="228" spans="1:2" hidden="1">
      <c r="A228" s="148" t="s">
        <v>371</v>
      </c>
      <c r="B228" s="148" t="s">
        <v>372</v>
      </c>
    </row>
    <row r="229" spans="1:2" hidden="1">
      <c r="A229" s="148" t="s">
        <v>373</v>
      </c>
      <c r="B229" s="148" t="s">
        <v>36</v>
      </c>
    </row>
    <row r="230" spans="1:2" hidden="1">
      <c r="A230" s="148" t="s">
        <v>374</v>
      </c>
      <c r="B230" s="148" t="s">
        <v>375</v>
      </c>
    </row>
    <row r="231" spans="1:2" hidden="1">
      <c r="A231" s="148" t="s">
        <v>594</v>
      </c>
      <c r="B231" s="148" t="s">
        <v>595</v>
      </c>
    </row>
    <row r="232" spans="1:2" hidden="1">
      <c r="A232" s="148" t="s">
        <v>376</v>
      </c>
      <c r="B232" s="148" t="s">
        <v>41</v>
      </c>
    </row>
    <row r="233" spans="1:2" hidden="1">
      <c r="A233" s="148" t="s">
        <v>377</v>
      </c>
      <c r="B233" s="148" t="s">
        <v>378</v>
      </c>
    </row>
    <row r="234" spans="1:2" hidden="1">
      <c r="A234" s="148" t="s">
        <v>381</v>
      </c>
      <c r="B234" s="148" t="s">
        <v>382</v>
      </c>
    </row>
    <row r="235" spans="1:2" hidden="1">
      <c r="A235" s="148" t="s">
        <v>383</v>
      </c>
      <c r="B235" s="148" t="s">
        <v>11</v>
      </c>
    </row>
    <row r="236" spans="1:2" hidden="1">
      <c r="A236" s="148" t="s">
        <v>388</v>
      </c>
      <c r="B236" s="148" t="s">
        <v>52</v>
      </c>
    </row>
    <row r="237" spans="1:2" hidden="1">
      <c r="A237" s="148" t="s">
        <v>389</v>
      </c>
      <c r="B237" s="148" t="s">
        <v>390</v>
      </c>
    </row>
    <row r="238" spans="1:2" hidden="1">
      <c r="A238" s="148" t="s">
        <v>391</v>
      </c>
      <c r="B238" s="148" t="s">
        <v>24</v>
      </c>
    </row>
    <row r="239" spans="1:2" hidden="1">
      <c r="A239" s="148" t="s">
        <v>392</v>
      </c>
      <c r="B239" s="148" t="s">
        <v>393</v>
      </c>
    </row>
    <row r="240" spans="1:2" hidden="1">
      <c r="A240" s="148" t="s">
        <v>394</v>
      </c>
      <c r="B240" s="148" t="s">
        <v>395</v>
      </c>
    </row>
    <row r="241" spans="1:2" hidden="1">
      <c r="A241" s="148" t="s">
        <v>396</v>
      </c>
      <c r="B241" s="148" t="s">
        <v>397</v>
      </c>
    </row>
    <row r="242" spans="1:2" hidden="1">
      <c r="A242" s="148" t="s">
        <v>398</v>
      </c>
      <c r="B242" s="148" t="s">
        <v>35</v>
      </c>
    </row>
    <row r="243" spans="1:2" hidden="1">
      <c r="A243" s="148" t="s">
        <v>399</v>
      </c>
      <c r="B243" s="148" t="s">
        <v>400</v>
      </c>
    </row>
    <row r="244" spans="1:2" hidden="1">
      <c r="A244" s="148" t="s">
        <v>403</v>
      </c>
      <c r="B244" s="148" t="s">
        <v>404</v>
      </c>
    </row>
    <row r="245" spans="1:2" hidden="1">
      <c r="A245" s="148" t="s">
        <v>401</v>
      </c>
      <c r="B245" s="148" t="s">
        <v>402</v>
      </c>
    </row>
    <row r="246" spans="1:2" hidden="1">
      <c r="A246" s="148" t="s">
        <v>405</v>
      </c>
      <c r="B246" s="148" t="s">
        <v>406</v>
      </c>
    </row>
    <row r="247" spans="1:2" hidden="1">
      <c r="A247" s="148" t="s">
        <v>407</v>
      </c>
      <c r="B247" s="148" t="s">
        <v>10</v>
      </c>
    </row>
    <row r="248" spans="1:2" hidden="1">
      <c r="A248" s="148" t="s">
        <v>408</v>
      </c>
      <c r="B248" s="148" t="s">
        <v>409</v>
      </c>
    </row>
    <row r="249" spans="1:2" hidden="1">
      <c r="A249" s="148" t="s">
        <v>410</v>
      </c>
      <c r="B249" s="148" t="s">
        <v>411</v>
      </c>
    </row>
    <row r="250" spans="1:2" hidden="1">
      <c r="A250" s="148" t="s">
        <v>412</v>
      </c>
      <c r="B250" s="148" t="s">
        <v>413</v>
      </c>
    </row>
    <row r="251" spans="1:2" hidden="1">
      <c r="A251" s="148" t="s">
        <v>416</v>
      </c>
      <c r="B251" s="148" t="s">
        <v>417</v>
      </c>
    </row>
    <row r="252" spans="1:2" hidden="1">
      <c r="A252" s="148" t="s">
        <v>418</v>
      </c>
      <c r="B252" s="148" t="s">
        <v>18</v>
      </c>
    </row>
    <row r="253" spans="1:2" hidden="1">
      <c r="A253" s="148" t="s">
        <v>419</v>
      </c>
      <c r="B253" s="148" t="s">
        <v>420</v>
      </c>
    </row>
    <row r="254" spans="1:2" hidden="1">
      <c r="A254" s="148" t="s">
        <v>414</v>
      </c>
      <c r="B254" s="148" t="s">
        <v>415</v>
      </c>
    </row>
    <row r="255" spans="1:2" hidden="1">
      <c r="A255" s="148" t="s">
        <v>421</v>
      </c>
      <c r="B255" s="148" t="s">
        <v>422</v>
      </c>
    </row>
    <row r="256" spans="1:2" hidden="1">
      <c r="A256" s="148" t="s">
        <v>425</v>
      </c>
      <c r="B256" s="148" t="s">
        <v>426</v>
      </c>
    </row>
    <row r="257" spans="1:2" hidden="1">
      <c r="A257" s="148" t="s">
        <v>386</v>
      </c>
      <c r="B257" s="148" t="s">
        <v>387</v>
      </c>
    </row>
    <row r="258" spans="1:2" hidden="1">
      <c r="A258" s="148" t="s">
        <v>427</v>
      </c>
      <c r="B258" s="148" t="s">
        <v>428</v>
      </c>
    </row>
    <row r="259" spans="1:2" hidden="1">
      <c r="A259" s="148" t="s">
        <v>430</v>
      </c>
      <c r="B259" s="148" t="s">
        <v>431</v>
      </c>
    </row>
    <row r="260" spans="1:2" hidden="1">
      <c r="A260" s="148" t="s">
        <v>429</v>
      </c>
      <c r="B260" s="148" t="s">
        <v>15</v>
      </c>
    </row>
    <row r="261" spans="1:2" hidden="1">
      <c r="A261" s="148" t="s">
        <v>598</v>
      </c>
      <c r="B261" s="148" t="s">
        <v>599</v>
      </c>
    </row>
    <row r="262" spans="1:2" hidden="1">
      <c r="A262" s="148" t="s">
        <v>434</v>
      </c>
      <c r="B262" s="148" t="s">
        <v>435</v>
      </c>
    </row>
    <row r="263" spans="1:2" hidden="1">
      <c r="A263" s="148" t="s">
        <v>436</v>
      </c>
      <c r="B263" s="148" t="s">
        <v>12</v>
      </c>
    </row>
    <row r="264" spans="1:2" hidden="1">
      <c r="A264" s="148" t="s">
        <v>437</v>
      </c>
      <c r="B264" s="148" t="s">
        <v>438</v>
      </c>
    </row>
    <row r="265" spans="1:2" hidden="1">
      <c r="A265" s="148" t="s">
        <v>439</v>
      </c>
      <c r="B265" s="148" t="s">
        <v>440</v>
      </c>
    </row>
    <row r="266" spans="1:2" hidden="1">
      <c r="A266" s="148" t="s">
        <v>443</v>
      </c>
      <c r="B266" s="148" t="s">
        <v>444</v>
      </c>
    </row>
    <row r="267" spans="1:2" hidden="1">
      <c r="A267" s="148" t="s">
        <v>441</v>
      </c>
      <c r="B267" s="148" t="s">
        <v>442</v>
      </c>
    </row>
    <row r="268" spans="1:2" hidden="1">
      <c r="A268" s="148" t="s">
        <v>445</v>
      </c>
      <c r="B268" s="148" t="s">
        <v>446</v>
      </c>
    </row>
    <row r="269" spans="1:2" hidden="1">
      <c r="A269" s="148" t="s">
        <v>447</v>
      </c>
      <c r="B269" s="148" t="s">
        <v>448</v>
      </c>
    </row>
    <row r="270" spans="1:2" hidden="1">
      <c r="A270" s="148" t="s">
        <v>449</v>
      </c>
      <c r="B270" s="148" t="s">
        <v>450</v>
      </c>
    </row>
    <row r="271" spans="1:2" hidden="1">
      <c r="A271" s="148" t="s">
        <v>451</v>
      </c>
      <c r="B271" s="148" t="s">
        <v>452</v>
      </c>
    </row>
    <row r="272" spans="1:2" hidden="1">
      <c r="A272" s="148" t="s">
        <v>455</v>
      </c>
      <c r="B272" s="148" t="s">
        <v>27</v>
      </c>
    </row>
    <row r="273" spans="1:2" hidden="1">
      <c r="A273" s="148" t="s">
        <v>456</v>
      </c>
      <c r="B273" s="148" t="s">
        <v>457</v>
      </c>
    </row>
    <row r="274" spans="1:2" hidden="1">
      <c r="A274" s="148" t="s">
        <v>458</v>
      </c>
      <c r="B274" s="148" t="s">
        <v>459</v>
      </c>
    </row>
    <row r="275" spans="1:2" hidden="1">
      <c r="A275" s="148" t="s">
        <v>460</v>
      </c>
      <c r="B275" s="148" t="s">
        <v>461</v>
      </c>
    </row>
    <row r="276" spans="1:2" hidden="1">
      <c r="A276" s="148" t="s">
        <v>379</v>
      </c>
      <c r="B276" s="148" t="s">
        <v>380</v>
      </c>
    </row>
    <row r="277" spans="1:2" hidden="1">
      <c r="A277" s="148" t="s">
        <v>462</v>
      </c>
      <c r="B277" s="148" t="s">
        <v>463</v>
      </c>
    </row>
    <row r="278" spans="1:2" hidden="1">
      <c r="A278" s="148" t="s">
        <v>464</v>
      </c>
      <c r="B278" s="148" t="s">
        <v>465</v>
      </c>
    </row>
    <row r="279" spans="1:2" hidden="1">
      <c r="A279" s="148" t="s">
        <v>466</v>
      </c>
      <c r="B279" s="148" t="s">
        <v>467</v>
      </c>
    </row>
    <row r="280" spans="1:2" hidden="1">
      <c r="A280" s="148" t="s">
        <v>468</v>
      </c>
      <c r="B280" s="148" t="s">
        <v>469</v>
      </c>
    </row>
    <row r="281" spans="1:2" hidden="1">
      <c r="A281" s="148" t="s">
        <v>470</v>
      </c>
      <c r="B281" s="148" t="s">
        <v>471</v>
      </c>
    </row>
    <row r="282" spans="1:2" hidden="1">
      <c r="A282" s="148" t="s">
        <v>472</v>
      </c>
      <c r="B282" s="148" t="s">
        <v>473</v>
      </c>
    </row>
    <row r="283" spans="1:2" hidden="1">
      <c r="A283" s="148" t="s">
        <v>474</v>
      </c>
      <c r="B283" s="148" t="s">
        <v>475</v>
      </c>
    </row>
    <row r="284" spans="1:2" hidden="1">
      <c r="A284" s="148" t="s">
        <v>233</v>
      </c>
      <c r="B284" s="148" t="s">
        <v>234</v>
      </c>
    </row>
    <row r="285" spans="1:2" hidden="1">
      <c r="A285" s="148" t="s">
        <v>512</v>
      </c>
      <c r="B285" s="148" t="s">
        <v>513</v>
      </c>
    </row>
    <row r="286" spans="1:2" hidden="1">
      <c r="A286" s="148" t="s">
        <v>515</v>
      </c>
      <c r="B286" s="148" t="s">
        <v>516</v>
      </c>
    </row>
    <row r="287" spans="1:2" hidden="1">
      <c r="A287" s="148" t="s">
        <v>517</v>
      </c>
      <c r="B287" s="148" t="s">
        <v>518</v>
      </c>
    </row>
    <row r="288" spans="1:2" hidden="1">
      <c r="A288" s="148" t="s">
        <v>514</v>
      </c>
      <c r="B288" s="148" t="s">
        <v>25</v>
      </c>
    </row>
    <row r="289" spans="1:2" hidden="1">
      <c r="A289" s="148" t="s">
        <v>478</v>
      </c>
      <c r="B289" s="148" t="s">
        <v>479</v>
      </c>
    </row>
    <row r="290" spans="1:2" hidden="1">
      <c r="A290" s="148" t="s">
        <v>480</v>
      </c>
      <c r="B290" s="148" t="s">
        <v>481</v>
      </c>
    </row>
    <row r="291" spans="1:2" hidden="1">
      <c r="A291" s="148" t="s">
        <v>482</v>
      </c>
      <c r="B291" s="148" t="s">
        <v>55</v>
      </c>
    </row>
    <row r="292" spans="1:2" hidden="1">
      <c r="A292" s="148" t="s">
        <v>483</v>
      </c>
      <c r="B292" s="148" t="s">
        <v>484</v>
      </c>
    </row>
    <row r="293" spans="1:2" hidden="1">
      <c r="A293" s="148" t="s">
        <v>485</v>
      </c>
      <c r="B293" s="148" t="s">
        <v>486</v>
      </c>
    </row>
    <row r="294" spans="1:2" hidden="1">
      <c r="A294" s="148" t="s">
        <v>487</v>
      </c>
      <c r="B294" s="148" t="s">
        <v>488</v>
      </c>
    </row>
    <row r="295" spans="1:2" hidden="1">
      <c r="A295" s="148" t="s">
        <v>489</v>
      </c>
      <c r="B295" s="148" t="s">
        <v>490</v>
      </c>
    </row>
    <row r="296" spans="1:2" hidden="1">
      <c r="A296" s="148" t="s">
        <v>491</v>
      </c>
      <c r="B296" s="148" t="s">
        <v>492</v>
      </c>
    </row>
    <row r="297" spans="1:2" hidden="1">
      <c r="A297" s="148" t="s">
        <v>493</v>
      </c>
      <c r="B297" s="148" t="s">
        <v>494</v>
      </c>
    </row>
    <row r="298" spans="1:2" hidden="1">
      <c r="A298" s="148" t="s">
        <v>496</v>
      </c>
      <c r="B298" s="148" t="s">
        <v>497</v>
      </c>
    </row>
    <row r="299" spans="1:2" hidden="1">
      <c r="A299" s="148" t="s">
        <v>501</v>
      </c>
      <c r="B299" s="148" t="s">
        <v>502</v>
      </c>
    </row>
    <row r="300" spans="1:2" hidden="1">
      <c r="A300" s="148" t="s">
        <v>499</v>
      </c>
      <c r="B300" s="148" t="s">
        <v>500</v>
      </c>
    </row>
    <row r="301" spans="1:2" hidden="1">
      <c r="A301" s="148" t="s">
        <v>503</v>
      </c>
      <c r="B301" s="148" t="s">
        <v>504</v>
      </c>
    </row>
    <row r="302" spans="1:2" hidden="1">
      <c r="A302" s="148" t="s">
        <v>507</v>
      </c>
      <c r="B302" s="148" t="s">
        <v>508</v>
      </c>
    </row>
    <row r="303" spans="1:2" hidden="1">
      <c r="A303" s="148" t="s">
        <v>505</v>
      </c>
      <c r="B303" s="148" t="s">
        <v>506</v>
      </c>
    </row>
    <row r="304" spans="1:2" hidden="1">
      <c r="A304" s="148" t="s">
        <v>509</v>
      </c>
      <c r="B304" s="148" t="s">
        <v>17</v>
      </c>
    </row>
    <row r="305" spans="1:2" hidden="1">
      <c r="A305" s="148" t="s">
        <v>510</v>
      </c>
      <c r="B305" s="148" t="s">
        <v>511</v>
      </c>
    </row>
    <row r="306" spans="1:2" hidden="1">
      <c r="A306" s="148" t="s">
        <v>384</v>
      </c>
      <c r="B306" s="148" t="s">
        <v>385</v>
      </c>
    </row>
    <row r="307" spans="1:2" hidden="1">
      <c r="A307" s="148" t="s">
        <v>520</v>
      </c>
      <c r="B307" s="148" t="s">
        <v>521</v>
      </c>
    </row>
    <row r="308" spans="1:2" hidden="1">
      <c r="A308" s="148" t="s">
        <v>524</v>
      </c>
      <c r="B308" s="148" t="s">
        <v>525</v>
      </c>
    </row>
    <row r="309" spans="1:2" hidden="1">
      <c r="A309" s="148" t="s">
        <v>526</v>
      </c>
      <c r="B309" s="148" t="s">
        <v>31</v>
      </c>
    </row>
    <row r="310" spans="1:2" hidden="1">
      <c r="A310" s="148" t="s">
        <v>527</v>
      </c>
      <c r="B310" s="148" t="s">
        <v>528</v>
      </c>
    </row>
    <row r="311" spans="1:2" hidden="1">
      <c r="A311" s="148" t="s">
        <v>529</v>
      </c>
      <c r="B311" s="148" t="s">
        <v>530</v>
      </c>
    </row>
    <row r="312" spans="1:2" hidden="1">
      <c r="A312" s="148" t="s">
        <v>531</v>
      </c>
      <c r="B312" s="148" t="s">
        <v>532</v>
      </c>
    </row>
    <row r="313" spans="1:2" hidden="1">
      <c r="A313" s="148" t="s">
        <v>533</v>
      </c>
      <c r="B313" s="148" t="s">
        <v>534</v>
      </c>
    </row>
    <row r="314" spans="1:2" hidden="1">
      <c r="A314" s="148" t="s">
        <v>537</v>
      </c>
      <c r="B314" s="148" t="s">
        <v>538</v>
      </c>
    </row>
    <row r="315" spans="1:2" hidden="1">
      <c r="A315" s="148" t="s">
        <v>539</v>
      </c>
      <c r="B315" s="148" t="s">
        <v>540</v>
      </c>
    </row>
    <row r="316" spans="1:2" hidden="1">
      <c r="A316" s="148" t="s">
        <v>541</v>
      </c>
      <c r="B316" s="148" t="s">
        <v>542</v>
      </c>
    </row>
    <row r="317" spans="1:2" hidden="1">
      <c r="A317" s="148" t="s">
        <v>535</v>
      </c>
      <c r="B317" s="148" t="s">
        <v>536</v>
      </c>
    </row>
    <row r="318" spans="1:2" hidden="1">
      <c r="A318" s="148" t="s">
        <v>544</v>
      </c>
      <c r="B318" s="148" t="s">
        <v>545</v>
      </c>
    </row>
    <row r="319" spans="1:2" hidden="1">
      <c r="A319" s="148" t="s">
        <v>546</v>
      </c>
      <c r="B319" s="148" t="s">
        <v>547</v>
      </c>
    </row>
    <row r="320" spans="1:2" hidden="1">
      <c r="A320" s="148" t="s">
        <v>543</v>
      </c>
      <c r="B320" s="148" t="s">
        <v>43</v>
      </c>
    </row>
    <row r="321" spans="1:2" hidden="1">
      <c r="A321" s="148" t="s">
        <v>548</v>
      </c>
      <c r="B321" s="148" t="s">
        <v>8</v>
      </c>
    </row>
    <row r="322" spans="1:2" hidden="1">
      <c r="A322" s="148" t="s">
        <v>549</v>
      </c>
      <c r="B322" s="148" t="s">
        <v>550</v>
      </c>
    </row>
    <row r="323" spans="1:2" hidden="1">
      <c r="A323" s="148" t="s">
        <v>551</v>
      </c>
      <c r="B323" s="148" t="s">
        <v>26</v>
      </c>
    </row>
    <row r="324" spans="1:2" hidden="1">
      <c r="A324" s="148" t="s">
        <v>552</v>
      </c>
      <c r="B324" s="148" t="s">
        <v>32</v>
      </c>
    </row>
    <row r="325" spans="1:2" hidden="1">
      <c r="A325" s="148" t="s">
        <v>553</v>
      </c>
      <c r="B325" s="148" t="s">
        <v>627</v>
      </c>
    </row>
    <row r="326" spans="1:2" hidden="1">
      <c r="A326" s="148" t="s">
        <v>554</v>
      </c>
      <c r="B326" s="148" t="s">
        <v>555</v>
      </c>
    </row>
    <row r="327" spans="1:2" hidden="1">
      <c r="A327" s="148" t="s">
        <v>556</v>
      </c>
      <c r="B327" s="148" t="s">
        <v>557</v>
      </c>
    </row>
    <row r="328" spans="1:2" hidden="1">
      <c r="A328" s="148" t="s">
        <v>558</v>
      </c>
      <c r="B328" s="148" t="s">
        <v>559</v>
      </c>
    </row>
    <row r="329" spans="1:2" hidden="1">
      <c r="A329" s="148" t="s">
        <v>560</v>
      </c>
      <c r="B329" s="148" t="s">
        <v>561</v>
      </c>
    </row>
    <row r="330" spans="1:2" hidden="1">
      <c r="A330" s="148" t="s">
        <v>562</v>
      </c>
      <c r="B330" s="148" t="s">
        <v>563</v>
      </c>
    </row>
    <row r="331" spans="1:2" hidden="1">
      <c r="A331" s="148" t="s">
        <v>564</v>
      </c>
      <c r="B331" s="148" t="s">
        <v>565</v>
      </c>
    </row>
    <row r="332" spans="1:2" hidden="1">
      <c r="A332" s="148" t="s">
        <v>566</v>
      </c>
      <c r="B332" s="148" t="s">
        <v>567</v>
      </c>
    </row>
    <row r="333" spans="1:2" hidden="1">
      <c r="A333" s="148" t="s">
        <v>568</v>
      </c>
      <c r="B333" s="148" t="s">
        <v>569</v>
      </c>
    </row>
    <row r="334" spans="1:2" hidden="1">
      <c r="A334" s="148" t="s">
        <v>570</v>
      </c>
      <c r="B334" s="148" t="s">
        <v>571</v>
      </c>
    </row>
    <row r="335" spans="1:2" hidden="1">
      <c r="A335" s="148" t="s">
        <v>572</v>
      </c>
      <c r="B335" s="148" t="s">
        <v>573</v>
      </c>
    </row>
    <row r="336" spans="1:2" hidden="1">
      <c r="A336" s="148" t="s">
        <v>574</v>
      </c>
      <c r="B336" s="148" t="s">
        <v>575</v>
      </c>
    </row>
    <row r="337" spans="1:2" hidden="1">
      <c r="A337" s="148" t="s">
        <v>576</v>
      </c>
      <c r="B337" s="148" t="s">
        <v>49</v>
      </c>
    </row>
    <row r="338" spans="1:2" hidden="1">
      <c r="A338" s="148" t="s">
        <v>577</v>
      </c>
      <c r="B338" s="148" t="s">
        <v>578</v>
      </c>
    </row>
    <row r="339" spans="1:2" hidden="1">
      <c r="A339" s="148" t="s">
        <v>581</v>
      </c>
      <c r="B339" s="148" t="s">
        <v>19</v>
      </c>
    </row>
    <row r="340" spans="1:2" hidden="1">
      <c r="A340" s="148" t="s">
        <v>579</v>
      </c>
      <c r="B340" s="148" t="s">
        <v>580</v>
      </c>
    </row>
    <row r="341" spans="1:2" hidden="1">
      <c r="A341" s="148" t="s">
        <v>588</v>
      </c>
      <c r="B341" s="148" t="s">
        <v>44</v>
      </c>
    </row>
    <row r="342" spans="1:2" hidden="1">
      <c r="A342" s="148" t="s">
        <v>589</v>
      </c>
      <c r="B342" s="148" t="s">
        <v>590</v>
      </c>
    </row>
    <row r="343" spans="1:2" hidden="1">
      <c r="A343" s="148" t="s">
        <v>584</v>
      </c>
      <c r="B343" s="148" t="s">
        <v>585</v>
      </c>
    </row>
    <row r="344" spans="1:2" hidden="1">
      <c r="A344" s="148" t="s">
        <v>582</v>
      </c>
      <c r="B344" s="148" t="s">
        <v>583</v>
      </c>
    </row>
    <row r="345" spans="1:2" hidden="1">
      <c r="A345" s="148" t="s">
        <v>596</v>
      </c>
      <c r="B345" s="148" t="s">
        <v>597</v>
      </c>
    </row>
    <row r="346" spans="1:2" hidden="1">
      <c r="A346" s="148" t="s">
        <v>591</v>
      </c>
      <c r="B346" s="148" t="s">
        <v>40</v>
      </c>
    </row>
    <row r="347" spans="1:2" hidden="1">
      <c r="A347" s="148" t="s">
        <v>423</v>
      </c>
      <c r="B347" s="148" t="s">
        <v>424</v>
      </c>
    </row>
    <row r="348" spans="1:2" hidden="1">
      <c r="A348" s="148" t="s">
        <v>432</v>
      </c>
      <c r="B348" s="148" t="s">
        <v>433</v>
      </c>
    </row>
    <row r="349" spans="1:2" hidden="1">
      <c r="A349" s="148" t="s">
        <v>586</v>
      </c>
      <c r="B349" s="148" t="s">
        <v>587</v>
      </c>
    </row>
    <row r="350" spans="1:2" hidden="1">
      <c r="A350" s="148" t="s">
        <v>592</v>
      </c>
      <c r="B350" s="148" t="s">
        <v>593</v>
      </c>
    </row>
  </sheetData>
  <mergeCells count="8">
    <mergeCell ref="A28:BD28"/>
    <mergeCell ref="A30:BD30"/>
    <mergeCell ref="M3:Q3"/>
    <mergeCell ref="S3:BD3"/>
    <mergeCell ref="A8:A9"/>
    <mergeCell ref="B8:B9"/>
    <mergeCell ref="BC8:BC9"/>
    <mergeCell ref="BD8:BD9"/>
  </mergeCells>
  <conditionalFormatting sqref="B11:B17">
    <cfRule type="cellIs" dxfId="135" priority="1" operator="equal">
      <formula>100</formula>
    </cfRule>
    <cfRule type="cellIs" dxfId="134" priority="2" operator="greaterThanOrEqual">
      <formula>110</formula>
    </cfRule>
    <cfRule type="cellIs" dxfId="133" priority="3" operator="between">
      <formula>100.0001</formula>
      <formula>110</formula>
    </cfRule>
    <cfRule type="cellIs" dxfId="132" priority="4" operator="between">
      <formula>90.0001</formula>
      <formula>99.9999</formula>
    </cfRule>
    <cfRule type="cellIs" dxfId="131" priority="5" operator="lessThanOrEqual">
      <formula>90</formula>
    </cfRule>
  </conditionalFormatting>
  <dataValidations count="1">
    <dataValidation type="list" allowBlank="1" showInputMessage="1" showErrorMessage="1" sqref="S3 AB3 AK3 AQ3 AZ3" xr:uid="{00000000-0002-0000-0F00-000000000000}">
      <formula1>$B$40:$B$350</formula1>
    </dataValidation>
  </dataValidations>
  <pageMargins left="0.19685039370078741" right="0.19685039370078741" top="0.59055118110236227" bottom="0.39370078740157483" header="0.31496062992125984" footer="0.31496062992125984"/>
  <pageSetup paperSize="9" scale="61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M325"/>
  <sheetViews>
    <sheetView zoomScale="85" zoomScaleNormal="85" workbookViewId="0">
      <pane xSplit="2" ySplit="2" topLeftCell="X3" activePane="bottomRight" state="frozen"/>
      <selection activeCell="B351" sqref="B351"/>
      <selection pane="topRight" activeCell="B351" sqref="B351"/>
      <selection pane="bottomLeft" activeCell="B351" sqref="B351"/>
      <selection pane="bottomRight" activeCell="AB39" sqref="AB39"/>
    </sheetView>
  </sheetViews>
  <sheetFormatPr defaultColWidth="9.1796875" defaultRowHeight="14.5"/>
  <cols>
    <col min="1" max="1" width="11.7265625" customWidth="1"/>
    <col min="2" max="2" width="33.453125" customWidth="1"/>
    <col min="3" max="3" width="23.54296875" customWidth="1"/>
    <col min="4" max="4" width="7.1796875" customWidth="1"/>
    <col min="5" max="5" width="11" customWidth="1"/>
    <col min="6" max="7" width="13.54296875" style="10" customWidth="1"/>
    <col min="8" max="8" width="13.54296875" style="10" hidden="1" customWidth="1"/>
    <col min="9" max="9" width="13.54296875" style="10" customWidth="1"/>
    <col min="10" max="10" width="13.81640625" style="48" customWidth="1"/>
    <col min="11" max="12" width="13.81640625" style="10" customWidth="1"/>
    <col min="13" max="18" width="13.7265625" customWidth="1"/>
    <col min="19" max="19" width="13.7265625" style="53" customWidth="1"/>
    <col min="20" max="22" width="13.7265625" customWidth="1"/>
    <col min="23" max="23" width="13.7265625" style="53" customWidth="1"/>
    <col min="24" max="24" width="13.7265625" customWidth="1"/>
    <col min="25" max="25" width="13.54296875" style="53" customWidth="1"/>
    <col min="26" max="26" width="7.7265625" customWidth="1"/>
    <col min="27" max="27" width="4.54296875" customWidth="1"/>
  </cols>
  <sheetData>
    <row r="1" spans="1:38" ht="15.75" customHeight="1" thickBot="1">
      <c r="F1" s="566" t="s">
        <v>0</v>
      </c>
      <c r="G1" s="567"/>
      <c r="H1" s="567"/>
      <c r="I1" s="567"/>
      <c r="J1" s="567"/>
      <c r="K1" s="567"/>
      <c r="L1" s="568"/>
      <c r="M1" s="569"/>
      <c r="N1" s="569"/>
      <c r="O1" s="569"/>
      <c r="P1" s="569"/>
      <c r="Q1" s="569"/>
      <c r="R1" s="569"/>
      <c r="S1" s="569"/>
      <c r="T1" s="569"/>
      <c r="U1" s="569"/>
      <c r="V1" s="569"/>
      <c r="W1" s="569"/>
      <c r="X1" s="569"/>
      <c r="Y1" s="569"/>
      <c r="Z1" s="569"/>
    </row>
    <row r="2" spans="1:38" ht="90.75" customHeight="1" thickBot="1">
      <c r="A2" s="66" t="s">
        <v>57</v>
      </c>
      <c r="B2" s="67" t="s">
        <v>1</v>
      </c>
      <c r="C2" s="67" t="s">
        <v>630</v>
      </c>
      <c r="D2" s="67" t="s">
        <v>649</v>
      </c>
      <c r="E2" s="68" t="s">
        <v>644</v>
      </c>
      <c r="F2" s="42" t="s">
        <v>2</v>
      </c>
      <c r="G2" s="43" t="s">
        <v>3</v>
      </c>
      <c r="H2" s="43" t="s">
        <v>629</v>
      </c>
      <c r="I2" s="43" t="s">
        <v>4</v>
      </c>
      <c r="J2" s="45" t="s">
        <v>646</v>
      </c>
      <c r="K2" s="43" t="s">
        <v>5</v>
      </c>
      <c r="L2" s="43" t="s">
        <v>645</v>
      </c>
      <c r="M2" s="94" t="s">
        <v>693</v>
      </c>
      <c r="N2" s="94" t="s">
        <v>694</v>
      </c>
      <c r="O2" s="95" t="s">
        <v>706</v>
      </c>
      <c r="P2" s="94" t="s">
        <v>707</v>
      </c>
      <c r="Q2" s="95" t="s">
        <v>708</v>
      </c>
      <c r="R2" s="94" t="s">
        <v>709</v>
      </c>
      <c r="S2" s="96" t="s">
        <v>710</v>
      </c>
      <c r="T2" s="94" t="s">
        <v>711</v>
      </c>
      <c r="U2" s="97" t="s">
        <v>712</v>
      </c>
      <c r="V2" s="94" t="s">
        <v>713</v>
      </c>
      <c r="W2" s="98" t="s">
        <v>714</v>
      </c>
      <c r="X2" s="94" t="s">
        <v>715</v>
      </c>
      <c r="Y2" s="170" t="s">
        <v>716</v>
      </c>
      <c r="Z2" s="171" t="s">
        <v>6</v>
      </c>
    </row>
    <row r="3" spans="1:38" ht="15" customHeight="1">
      <c r="A3" s="99" t="s">
        <v>200</v>
      </c>
      <c r="B3" s="100" t="s">
        <v>608</v>
      </c>
      <c r="C3" s="100" t="s">
        <v>638</v>
      </c>
      <c r="D3" s="23"/>
      <c r="E3" s="84">
        <v>247</v>
      </c>
      <c r="F3" s="77">
        <v>5.4545454545454541</v>
      </c>
      <c r="G3" s="93">
        <v>16734.317769053258</v>
      </c>
      <c r="H3" s="93" t="s">
        <v>603</v>
      </c>
      <c r="I3" s="40">
        <v>22.244928638280903</v>
      </c>
      <c r="J3" s="46">
        <v>8.5106382978723403</v>
      </c>
      <c r="K3" s="41">
        <v>0.80971659919028338</v>
      </c>
      <c r="L3" s="40">
        <v>95.76</v>
      </c>
      <c r="M3" s="59">
        <f t="shared" ref="M3:M66" si="0">F$319*100/F3</f>
        <v>249.38346158643498</v>
      </c>
      <c r="N3" s="59">
        <f>(((M3-M$319)/M$320)*20)+100</f>
        <v>127.18799804203285</v>
      </c>
      <c r="O3" s="32">
        <f t="shared" ref="O3:O66" si="1">G3*100/G$319</f>
        <v>82.467184106952601</v>
      </c>
      <c r="P3" s="59">
        <f>(((O3-O$319)/O$320)*20)+100</f>
        <v>82.329917782697052</v>
      </c>
      <c r="Q3" s="32">
        <f t="shared" ref="Q3:Q66" si="2">I$319*100/I3</f>
        <v>142.51622352526257</v>
      </c>
      <c r="R3" s="59">
        <f>(((Q3-Q$319)/Q$320)*20)+100</f>
        <v>126.4073925762701</v>
      </c>
      <c r="S3" s="50">
        <f t="shared" ref="S3:S66" si="3">J$319*100/J3</f>
        <v>274.80939216105645</v>
      </c>
      <c r="T3" s="59">
        <f>(((S3-S$319)/S$320)*20)+100</f>
        <v>189.6013139134854</v>
      </c>
      <c r="U3" s="37">
        <f t="shared" ref="U3:U10" si="4">K$319*100/K3</f>
        <v>1502.2893749615525</v>
      </c>
      <c r="V3" s="59">
        <f>(((U3-U$319)/U$320)*20)+100</f>
        <v>145.25366431917473</v>
      </c>
      <c r="W3" s="55">
        <f t="shared" ref="W3:W66" si="5">L3*100/L$319</f>
        <v>114.83272273127756</v>
      </c>
      <c r="X3" s="59">
        <f>(((W3-W$319)/W$320)*20)+100</f>
        <v>121.10883124384551</v>
      </c>
      <c r="Y3" s="5">
        <f t="shared" ref="Y3:Y66" si="6">N3*$Y$321+P3*$Y$321+R3*$Y$321+T3*$Y$321+V3*$Y$321+X3*$Y$321</f>
        <v>131.98151964625094</v>
      </c>
      <c r="Z3" s="34">
        <v>1</v>
      </c>
    </row>
    <row r="4" spans="1:38" ht="15" customHeight="1">
      <c r="A4" s="24" t="s">
        <v>60</v>
      </c>
      <c r="B4" s="16" t="s">
        <v>61</v>
      </c>
      <c r="C4" s="16" t="s">
        <v>633</v>
      </c>
      <c r="D4" s="16"/>
      <c r="E4" s="85">
        <v>253</v>
      </c>
      <c r="F4" s="78">
        <v>8.4905660377358494</v>
      </c>
      <c r="G4" s="11">
        <v>19100.623627064153</v>
      </c>
      <c r="H4" s="11" t="s">
        <v>603</v>
      </c>
      <c r="I4" s="12">
        <v>22.316769230286429</v>
      </c>
      <c r="J4" s="47">
        <v>11.76470588235294</v>
      </c>
      <c r="K4" s="2">
        <v>0.39525691699604742</v>
      </c>
      <c r="L4" s="12">
        <v>85.96</v>
      </c>
      <c r="M4" s="60">
        <f t="shared" si="0"/>
        <v>160.20998138280063</v>
      </c>
      <c r="N4" s="60">
        <f t="shared" ref="N4:N67" si="7">(((M4-M$319)/M$320)*20)+100</f>
        <v>105.47629050681292</v>
      </c>
      <c r="O4" s="3">
        <f t="shared" si="1"/>
        <v>94.128405289618442</v>
      </c>
      <c r="P4" s="60">
        <f t="shared" ref="P4:P67" si="8">(((O4-O$319)/O$320)*20)+100</f>
        <v>96.156468860301402</v>
      </c>
      <c r="Q4" s="3">
        <f t="shared" si="2"/>
        <v>142.05744520646579</v>
      </c>
      <c r="R4" s="60">
        <f t="shared" ref="R4:R67" si="9">(((Q4-Q$319)/Q$320)*20)+100</f>
        <v>125.96345237847967</v>
      </c>
      <c r="S4" s="51">
        <f t="shared" si="3"/>
        <v>198.79828369097703</v>
      </c>
      <c r="T4" s="60">
        <f t="shared" ref="T4:T67" si="10">(((S4-S$319)/S$320)*20)+100</f>
        <v>146.96740029434415</v>
      </c>
      <c r="U4" s="4">
        <f t="shared" si="4"/>
        <v>3077.5644685447187</v>
      </c>
      <c r="V4" s="60">
        <f t="shared" ref="V4:V67" si="11">(((U4-U$319)/U$320)*20)+100</f>
        <v>207.94957507841127</v>
      </c>
      <c r="W4" s="56">
        <f t="shared" si="5"/>
        <v>103.08083590205324</v>
      </c>
      <c r="X4" s="60">
        <f t="shared" ref="X4:X67" si="12">(((W4-W$319)/W$320)*20)+100</f>
        <v>102.09013951692097</v>
      </c>
      <c r="Y4" s="5">
        <f t="shared" si="6"/>
        <v>130.76722110587838</v>
      </c>
      <c r="Z4" s="35">
        <v>2</v>
      </c>
    </row>
    <row r="5" spans="1:38" ht="15" customHeight="1">
      <c r="A5" s="24" t="s">
        <v>237</v>
      </c>
      <c r="B5" s="16" t="s">
        <v>238</v>
      </c>
      <c r="C5" s="16" t="s">
        <v>635</v>
      </c>
      <c r="D5" s="16"/>
      <c r="E5" s="85">
        <v>2559</v>
      </c>
      <c r="F5" s="78">
        <v>4</v>
      </c>
      <c r="G5" s="1">
        <v>23975</v>
      </c>
      <c r="H5" s="1">
        <v>560</v>
      </c>
      <c r="I5" s="2">
        <v>28.029197080291972</v>
      </c>
      <c r="J5" s="47">
        <v>9.2485549132947966</v>
      </c>
      <c r="K5" s="2">
        <v>3.1262211801484954</v>
      </c>
      <c r="L5" s="41">
        <v>100</v>
      </c>
      <c r="M5" s="60">
        <f t="shared" si="0"/>
        <v>340.06835670877496</v>
      </c>
      <c r="N5" s="60">
        <f t="shared" si="7"/>
        <v>149.2677006202226</v>
      </c>
      <c r="O5" s="3">
        <f t="shared" si="1"/>
        <v>118.1494678331333</v>
      </c>
      <c r="P5" s="60">
        <f t="shared" si="8"/>
        <v>124.63791544240883</v>
      </c>
      <c r="Q5" s="3">
        <f t="shared" si="2"/>
        <v>113.10574516406135</v>
      </c>
      <c r="R5" s="60">
        <f t="shared" si="9"/>
        <v>97.948127947059177</v>
      </c>
      <c r="S5" s="51">
        <f t="shared" si="3"/>
        <v>252.88311087161048</v>
      </c>
      <c r="T5" s="60">
        <f t="shared" si="10"/>
        <v>177.30306960027161</v>
      </c>
      <c r="U5" s="4">
        <f t="shared" si="4"/>
        <v>389.105112401479</v>
      </c>
      <c r="V5" s="60">
        <f t="shared" si="11"/>
        <v>100.94895749790344</v>
      </c>
      <c r="W5" s="56">
        <f t="shared" si="5"/>
        <v>119.91721254310522</v>
      </c>
      <c r="X5" s="60">
        <f t="shared" si="12"/>
        <v>129.33732643998428</v>
      </c>
      <c r="Y5" s="5">
        <f t="shared" si="6"/>
        <v>129.90718292464166</v>
      </c>
      <c r="Z5" s="35">
        <v>3</v>
      </c>
      <c r="AE5" t="s">
        <v>739</v>
      </c>
    </row>
    <row r="6" spans="1:38" ht="15" customHeight="1">
      <c r="A6" s="24" t="s">
        <v>574</v>
      </c>
      <c r="B6" s="16" t="s">
        <v>575</v>
      </c>
      <c r="C6" s="16" t="s">
        <v>637</v>
      </c>
      <c r="D6" s="16"/>
      <c r="E6" s="85">
        <v>173</v>
      </c>
      <c r="F6" s="78">
        <v>1.5151515151515151</v>
      </c>
      <c r="G6" s="11">
        <v>18266.713387975688</v>
      </c>
      <c r="H6" s="11" t="s">
        <v>603</v>
      </c>
      <c r="I6" s="12">
        <v>25.492504611419903</v>
      </c>
      <c r="J6" s="49">
        <v>24.74</v>
      </c>
      <c r="K6" s="2">
        <v>2.3121387283236992</v>
      </c>
      <c r="L6" s="12">
        <v>83.55</v>
      </c>
      <c r="M6" s="60">
        <f t="shared" si="0"/>
        <v>897.78046171116591</v>
      </c>
      <c r="N6" s="60">
        <f t="shared" si="7"/>
        <v>285.05787147608959</v>
      </c>
      <c r="O6" s="3">
        <f t="shared" si="1"/>
        <v>90.018872402490047</v>
      </c>
      <c r="P6" s="60">
        <f t="shared" si="8"/>
        <v>91.283851706496066</v>
      </c>
      <c r="Q6" s="3">
        <f t="shared" si="2"/>
        <v>124.36060208444837</v>
      </c>
      <c r="R6" s="60">
        <f t="shared" si="9"/>
        <v>108.83897261566381</v>
      </c>
      <c r="S6" s="51">
        <f t="shared" si="3"/>
        <v>94.535300628169196</v>
      </c>
      <c r="T6" s="60">
        <f t="shared" si="10"/>
        <v>88.487276756565507</v>
      </c>
      <c r="U6" s="4">
        <f t="shared" si="4"/>
        <v>526.10538839746675</v>
      </c>
      <c r="V6" s="60">
        <f t="shared" si="11"/>
        <v>106.40156518072894</v>
      </c>
      <c r="W6" s="56">
        <f t="shared" si="5"/>
        <v>100.19083107976441</v>
      </c>
      <c r="X6" s="60">
        <f t="shared" si="12"/>
        <v>97.41309389836097</v>
      </c>
      <c r="Y6" s="5">
        <f t="shared" si="6"/>
        <v>129.58043860565081</v>
      </c>
      <c r="Z6" s="35">
        <v>4</v>
      </c>
    </row>
    <row r="7" spans="1:38" ht="15" customHeight="1">
      <c r="A7" s="27" t="s">
        <v>121</v>
      </c>
      <c r="B7" s="19" t="s">
        <v>122</v>
      </c>
      <c r="C7" s="19" t="s">
        <v>637</v>
      </c>
      <c r="D7" s="19"/>
      <c r="E7" s="87">
        <v>191</v>
      </c>
      <c r="F7" s="78">
        <v>3.0303030303030303</v>
      </c>
      <c r="G7" s="11">
        <v>18266.713387975688</v>
      </c>
      <c r="H7" s="11" t="s">
        <v>603</v>
      </c>
      <c r="I7" s="12">
        <v>25.492504611419903</v>
      </c>
      <c r="J7" s="47">
        <v>16.279069767441861</v>
      </c>
      <c r="K7" s="2">
        <v>0.52356020942408377</v>
      </c>
      <c r="L7" s="12">
        <v>83.55</v>
      </c>
      <c r="M7" s="60">
        <f t="shared" si="0"/>
        <v>448.89023085558296</v>
      </c>
      <c r="N7" s="60">
        <f t="shared" si="7"/>
        <v>175.76334371405034</v>
      </c>
      <c r="O7" s="3">
        <f t="shared" si="1"/>
        <v>90.018872402490047</v>
      </c>
      <c r="P7" s="60">
        <f t="shared" si="8"/>
        <v>91.283851706496066</v>
      </c>
      <c r="Q7" s="3">
        <f t="shared" si="2"/>
        <v>124.36060208444837</v>
      </c>
      <c r="R7" s="60">
        <f t="shared" si="9"/>
        <v>108.83897261566381</v>
      </c>
      <c r="S7" s="51">
        <f t="shared" si="3"/>
        <v>143.66934787751279</v>
      </c>
      <c r="T7" s="60">
        <f t="shared" si="10"/>
        <v>116.04610030683509</v>
      </c>
      <c r="U7" s="4">
        <f t="shared" si="4"/>
        <v>2323.3787094547088</v>
      </c>
      <c r="V7" s="60">
        <f t="shared" si="11"/>
        <v>177.93300004310112</v>
      </c>
      <c r="W7" s="56">
        <f t="shared" si="5"/>
        <v>100.19083107976441</v>
      </c>
      <c r="X7" s="60">
        <f t="shared" si="12"/>
        <v>97.41309389836097</v>
      </c>
      <c r="Y7" s="5">
        <f t="shared" si="6"/>
        <v>127.8797270474179</v>
      </c>
      <c r="Z7" s="35">
        <v>5</v>
      </c>
      <c r="AD7" t="s">
        <v>717</v>
      </c>
      <c r="AL7" t="s">
        <v>718</v>
      </c>
    </row>
    <row r="8" spans="1:38" ht="15" customHeight="1">
      <c r="A8" s="24" t="s">
        <v>377</v>
      </c>
      <c r="B8" s="16" t="s">
        <v>378</v>
      </c>
      <c r="C8" s="16" t="s">
        <v>638</v>
      </c>
      <c r="D8" s="20"/>
      <c r="E8" s="85">
        <v>152</v>
      </c>
      <c r="F8" s="78">
        <v>2.9411764705882351</v>
      </c>
      <c r="G8" s="11">
        <v>16734.317769053258</v>
      </c>
      <c r="H8" s="11" t="s">
        <v>603</v>
      </c>
      <c r="I8" s="12">
        <v>22.244928638280903</v>
      </c>
      <c r="J8" s="47">
        <v>25</v>
      </c>
      <c r="K8" s="2">
        <v>0.6578947368421052</v>
      </c>
      <c r="L8" s="40">
        <v>95.76</v>
      </c>
      <c r="M8" s="60">
        <f t="shared" si="0"/>
        <v>462.49296512393397</v>
      </c>
      <c r="N8" s="60">
        <f t="shared" si="7"/>
        <v>179.07529910077881</v>
      </c>
      <c r="O8" s="3">
        <f t="shared" si="1"/>
        <v>82.467184106952601</v>
      </c>
      <c r="P8" s="60">
        <f t="shared" si="8"/>
        <v>82.329917782697052</v>
      </c>
      <c r="Q8" s="3">
        <f t="shared" si="2"/>
        <v>142.51622352526257</v>
      </c>
      <c r="R8" s="60">
        <f t="shared" si="9"/>
        <v>126.4073925762701</v>
      </c>
      <c r="S8" s="51">
        <f t="shared" si="3"/>
        <v>93.552133501636234</v>
      </c>
      <c r="T8" s="60">
        <f t="shared" si="10"/>
        <v>87.935827590917768</v>
      </c>
      <c r="U8" s="4">
        <f t="shared" si="4"/>
        <v>1848.9715384142185</v>
      </c>
      <c r="V8" s="60">
        <f t="shared" si="11"/>
        <v>159.051606069277</v>
      </c>
      <c r="W8" s="56">
        <f t="shared" si="5"/>
        <v>114.83272273127756</v>
      </c>
      <c r="X8" s="60">
        <f t="shared" si="12"/>
        <v>121.10883124384551</v>
      </c>
      <c r="Y8" s="5">
        <f t="shared" si="6"/>
        <v>125.98481239396435</v>
      </c>
      <c r="Z8" s="35">
        <v>6</v>
      </c>
    </row>
    <row r="9" spans="1:38" ht="15" customHeight="1">
      <c r="A9" s="24" t="s">
        <v>267</v>
      </c>
      <c r="B9" s="16" t="s">
        <v>7</v>
      </c>
      <c r="C9" s="16" t="s">
        <v>643</v>
      </c>
      <c r="D9" s="16" t="s">
        <v>650</v>
      </c>
      <c r="E9" s="85">
        <v>8984</v>
      </c>
      <c r="F9" s="78">
        <v>5.450678011167243</v>
      </c>
      <c r="G9" s="1">
        <v>35845</v>
      </c>
      <c r="H9" s="1">
        <v>896.00752058823525</v>
      </c>
      <c r="I9" s="2">
        <v>29.996067086229104</v>
      </c>
      <c r="J9" s="47">
        <v>13.422818791946309</v>
      </c>
      <c r="K9" s="2">
        <v>3.7511130899376668</v>
      </c>
      <c r="L9" s="41">
        <v>87.610619469026545</v>
      </c>
      <c r="M9" s="60">
        <f t="shared" si="0"/>
        <v>249.56040772325903</v>
      </c>
      <c r="N9" s="60">
        <f t="shared" si="7"/>
        <v>127.23108038852686</v>
      </c>
      <c r="O9" s="3">
        <f t="shared" si="1"/>
        <v>176.64515847669085</v>
      </c>
      <c r="P9" s="60">
        <f t="shared" si="8"/>
        <v>193.99545886205905</v>
      </c>
      <c r="Q9" s="3">
        <f t="shared" si="2"/>
        <v>105.68929630018704</v>
      </c>
      <c r="R9" s="60">
        <f t="shared" si="9"/>
        <v>90.771546926042802</v>
      </c>
      <c r="S9" s="51">
        <f t="shared" si="3"/>
        <v>174.24084864679747</v>
      </c>
      <c r="T9" s="60">
        <f t="shared" si="10"/>
        <v>133.19336666354465</v>
      </c>
      <c r="U9" s="4">
        <f t="shared" si="4"/>
        <v>324.28471617041504</v>
      </c>
      <c r="V9" s="60">
        <f t="shared" si="11"/>
        <v>98.369107290129818</v>
      </c>
      <c r="W9" s="56">
        <f t="shared" si="5"/>
        <v>105.06021275900369</v>
      </c>
      <c r="X9" s="60">
        <f t="shared" si="12"/>
        <v>105.2934683781328</v>
      </c>
      <c r="Y9" s="5">
        <f t="shared" si="6"/>
        <v>124.80900475140598</v>
      </c>
      <c r="Z9" s="35">
        <v>7</v>
      </c>
    </row>
    <row r="10" spans="1:38" ht="15" customHeight="1">
      <c r="A10" s="24" t="s">
        <v>147</v>
      </c>
      <c r="B10" s="16" t="s">
        <v>148</v>
      </c>
      <c r="C10" s="16" t="s">
        <v>638</v>
      </c>
      <c r="D10" s="16"/>
      <c r="E10" s="85">
        <v>176</v>
      </c>
      <c r="F10" s="78">
        <v>2.3809523809523809</v>
      </c>
      <c r="G10" s="11">
        <v>16734.317769053258</v>
      </c>
      <c r="H10" s="11" t="s">
        <v>603</v>
      </c>
      <c r="I10" s="12">
        <v>22.244928638280903</v>
      </c>
      <c r="J10" s="49">
        <v>26.88</v>
      </c>
      <c r="K10" s="6">
        <v>1.1363636363636365</v>
      </c>
      <c r="L10" s="12">
        <v>95.76</v>
      </c>
      <c r="M10" s="60">
        <f t="shared" si="0"/>
        <v>571.31483927074191</v>
      </c>
      <c r="N10" s="60">
        <f t="shared" si="7"/>
        <v>205.57094219460649</v>
      </c>
      <c r="O10" s="3">
        <f t="shared" si="1"/>
        <v>82.467184106952601</v>
      </c>
      <c r="P10" s="60">
        <f t="shared" si="8"/>
        <v>82.329917782697052</v>
      </c>
      <c r="Q10" s="3">
        <f t="shared" si="2"/>
        <v>142.51622352526257</v>
      </c>
      <c r="R10" s="60">
        <f t="shared" si="9"/>
        <v>126.4073925762701</v>
      </c>
      <c r="S10" s="51">
        <f t="shared" si="3"/>
        <v>87.009052735896802</v>
      </c>
      <c r="T10" s="60">
        <f t="shared" si="10"/>
        <v>84.265875319673</v>
      </c>
      <c r="U10" s="4">
        <f t="shared" si="4"/>
        <v>1070.4572064503368</v>
      </c>
      <c r="V10" s="60">
        <f t="shared" si="11"/>
        <v>128.06675441992456</v>
      </c>
      <c r="W10" s="56">
        <f t="shared" si="5"/>
        <v>114.83272273127756</v>
      </c>
      <c r="X10" s="60">
        <f t="shared" si="12"/>
        <v>121.10883124384551</v>
      </c>
      <c r="Y10" s="5">
        <f t="shared" si="6"/>
        <v>124.62495225616942</v>
      </c>
      <c r="Z10" s="35">
        <v>8</v>
      </c>
    </row>
    <row r="11" spans="1:38" ht="15" customHeight="1">
      <c r="A11" s="26" t="s">
        <v>282</v>
      </c>
      <c r="B11" s="18" t="s">
        <v>283</v>
      </c>
      <c r="C11" s="18" t="s">
        <v>638</v>
      </c>
      <c r="D11" s="16"/>
      <c r="E11" s="85">
        <v>119</v>
      </c>
      <c r="F11" s="78">
        <v>6.5217391304347823</v>
      </c>
      <c r="G11" s="11">
        <v>16734.317769053258</v>
      </c>
      <c r="H11" s="11" t="s">
        <v>603</v>
      </c>
      <c r="I11" s="12">
        <v>22.244928638280903</v>
      </c>
      <c r="J11" s="49">
        <v>26.88</v>
      </c>
      <c r="K11" s="2">
        <v>0</v>
      </c>
      <c r="L11" s="12">
        <v>95.76</v>
      </c>
      <c r="M11" s="60">
        <f t="shared" si="0"/>
        <v>208.57525878138199</v>
      </c>
      <c r="N11" s="60">
        <f t="shared" si="7"/>
        <v>117.25213188184746</v>
      </c>
      <c r="O11" s="3">
        <f t="shared" si="1"/>
        <v>82.467184106952601</v>
      </c>
      <c r="P11" s="60">
        <f t="shared" si="8"/>
        <v>82.329917782697052</v>
      </c>
      <c r="Q11" s="3">
        <f t="shared" si="2"/>
        <v>142.51622352526257</v>
      </c>
      <c r="R11" s="60">
        <f t="shared" si="9"/>
        <v>126.4073925762701</v>
      </c>
      <c r="S11" s="51">
        <f t="shared" si="3"/>
        <v>87.009052735896802</v>
      </c>
      <c r="T11" s="60">
        <f t="shared" si="10"/>
        <v>84.265875319673</v>
      </c>
      <c r="U11" s="4">
        <v>3078</v>
      </c>
      <c r="V11" s="60">
        <f t="shared" si="11"/>
        <v>207.9669092198348</v>
      </c>
      <c r="W11" s="56">
        <f t="shared" si="5"/>
        <v>114.83272273127756</v>
      </c>
      <c r="X11" s="60">
        <f t="shared" si="12"/>
        <v>121.10883124384551</v>
      </c>
      <c r="Y11" s="5">
        <f t="shared" si="6"/>
        <v>123.22184300402799</v>
      </c>
      <c r="Z11" s="35">
        <v>9</v>
      </c>
    </row>
    <row r="12" spans="1:38" ht="15" customHeight="1">
      <c r="A12" s="24" t="s">
        <v>566</v>
      </c>
      <c r="B12" s="16" t="s">
        <v>567</v>
      </c>
      <c r="C12" s="16" t="s">
        <v>638</v>
      </c>
      <c r="D12" s="16"/>
      <c r="E12" s="85">
        <v>254</v>
      </c>
      <c r="F12" s="78">
        <v>12</v>
      </c>
      <c r="G12" s="11">
        <v>16734.317769053258</v>
      </c>
      <c r="H12" s="11" t="s">
        <v>603</v>
      </c>
      <c r="I12" s="12">
        <v>22.244928638280903</v>
      </c>
      <c r="J12" s="47">
        <v>10.526315789473683</v>
      </c>
      <c r="K12" s="2">
        <v>0.78740157480314954</v>
      </c>
      <c r="L12" s="40">
        <v>95.76</v>
      </c>
      <c r="M12" s="60">
        <f t="shared" si="0"/>
        <v>113.35611890292499</v>
      </c>
      <c r="N12" s="60">
        <f t="shared" si="7"/>
        <v>94.068444174748208</v>
      </c>
      <c r="O12" s="3">
        <f t="shared" si="1"/>
        <v>82.467184106952601</v>
      </c>
      <c r="P12" s="60">
        <f t="shared" si="8"/>
        <v>82.329917782697052</v>
      </c>
      <c r="Q12" s="3">
        <f t="shared" si="2"/>
        <v>142.51622352526257</v>
      </c>
      <c r="R12" s="60">
        <f t="shared" si="9"/>
        <v>126.4073925762701</v>
      </c>
      <c r="S12" s="51">
        <f t="shared" si="3"/>
        <v>222.18631706638607</v>
      </c>
      <c r="T12" s="60">
        <f t="shared" si="10"/>
        <v>160.08552756177221</v>
      </c>
      <c r="U12" s="4">
        <f>K$319*100/K12</f>
        <v>1544.8643774908273</v>
      </c>
      <c r="V12" s="60">
        <f t="shared" si="11"/>
        <v>146.94814839374871</v>
      </c>
      <c r="W12" s="56">
        <f t="shared" si="5"/>
        <v>114.83272273127756</v>
      </c>
      <c r="X12" s="60">
        <f t="shared" si="12"/>
        <v>121.10883124384551</v>
      </c>
      <c r="Y12" s="5">
        <f t="shared" si="6"/>
        <v>121.82471028884694</v>
      </c>
      <c r="Z12" s="35">
        <v>10</v>
      </c>
    </row>
    <row r="13" spans="1:38" ht="15" customHeight="1">
      <c r="A13" s="24" t="s">
        <v>138</v>
      </c>
      <c r="B13" s="16" t="s">
        <v>139</v>
      </c>
      <c r="C13" s="16" t="s">
        <v>638</v>
      </c>
      <c r="D13" s="19"/>
      <c r="E13" s="85">
        <v>93</v>
      </c>
      <c r="F13" s="78">
        <v>2.9411764705882351</v>
      </c>
      <c r="G13" s="11">
        <v>16734.317769053258</v>
      </c>
      <c r="H13" s="11" t="s">
        <v>603</v>
      </c>
      <c r="I13" s="12">
        <v>22.244928638280903</v>
      </c>
      <c r="J13" s="49">
        <v>26.88</v>
      </c>
      <c r="K13" s="6">
        <v>1.0752688172043012</v>
      </c>
      <c r="L13" s="12">
        <v>95.76</v>
      </c>
      <c r="M13" s="60">
        <f t="shared" si="0"/>
        <v>462.49296512393397</v>
      </c>
      <c r="N13" s="60">
        <f t="shared" si="7"/>
        <v>179.07529910077881</v>
      </c>
      <c r="O13" s="3">
        <f t="shared" si="1"/>
        <v>82.467184106952601</v>
      </c>
      <c r="P13" s="60">
        <f t="shared" si="8"/>
        <v>82.329917782697052</v>
      </c>
      <c r="Q13" s="3">
        <f t="shared" si="2"/>
        <v>142.51622352526257</v>
      </c>
      <c r="R13" s="60">
        <f t="shared" si="9"/>
        <v>126.4073925762701</v>
      </c>
      <c r="S13" s="51">
        <f t="shared" si="3"/>
        <v>87.009052735896802</v>
      </c>
      <c r="T13" s="60">
        <f t="shared" si="10"/>
        <v>84.265875319673</v>
      </c>
      <c r="U13" s="4">
        <f>K$319*100/K13</f>
        <v>1131.2786386350151</v>
      </c>
      <c r="V13" s="60">
        <f t="shared" si="11"/>
        <v>130.48744595503021</v>
      </c>
      <c r="W13" s="56">
        <f t="shared" si="5"/>
        <v>114.83272273127756</v>
      </c>
      <c r="X13" s="60">
        <f t="shared" si="12"/>
        <v>121.10883124384551</v>
      </c>
      <c r="Y13" s="5">
        <f t="shared" si="6"/>
        <v>120.61246032971576</v>
      </c>
      <c r="Z13" s="35">
        <v>11</v>
      </c>
    </row>
    <row r="14" spans="1:38" ht="15" customHeight="1">
      <c r="A14" s="25" t="s">
        <v>478</v>
      </c>
      <c r="B14" s="17" t="s">
        <v>479</v>
      </c>
      <c r="C14" s="17" t="s">
        <v>635</v>
      </c>
      <c r="D14" s="16"/>
      <c r="E14" s="86">
        <v>183</v>
      </c>
      <c r="F14" s="78">
        <v>5.5555555555555554</v>
      </c>
      <c r="G14" s="11">
        <v>18567.921427936886</v>
      </c>
      <c r="H14" s="11" t="s">
        <v>603</v>
      </c>
      <c r="I14" s="12">
        <v>25.715943210561392</v>
      </c>
      <c r="J14" s="49">
        <v>26.87</v>
      </c>
      <c r="K14" s="2">
        <v>0</v>
      </c>
      <c r="L14" s="40">
        <v>84.17</v>
      </c>
      <c r="M14" s="60">
        <f t="shared" si="0"/>
        <v>244.84921683031797</v>
      </c>
      <c r="N14" s="60">
        <f t="shared" si="7"/>
        <v>126.08401291312336</v>
      </c>
      <c r="O14" s="3">
        <f t="shared" si="1"/>
        <v>91.503234013688242</v>
      </c>
      <c r="P14" s="60">
        <f t="shared" si="8"/>
        <v>93.04383904516132</v>
      </c>
      <c r="Q14" s="3">
        <f t="shared" si="2"/>
        <v>123.28006778358208</v>
      </c>
      <c r="R14" s="60">
        <f t="shared" si="9"/>
        <v>107.79338569145176</v>
      </c>
      <c r="S14" s="51">
        <f t="shared" si="3"/>
        <v>87.041434221842422</v>
      </c>
      <c r="T14" s="60">
        <f t="shared" si="10"/>
        <v>84.284037789638944</v>
      </c>
      <c r="U14" s="4">
        <v>3078</v>
      </c>
      <c r="V14" s="60">
        <f t="shared" si="11"/>
        <v>207.9669092198348</v>
      </c>
      <c r="W14" s="56">
        <f t="shared" si="5"/>
        <v>100.93431779753166</v>
      </c>
      <c r="X14" s="60">
        <f t="shared" si="12"/>
        <v>98.61631725251334</v>
      </c>
      <c r="Y14" s="5">
        <f t="shared" si="6"/>
        <v>119.63141698528725</v>
      </c>
      <c r="Z14" s="35">
        <v>12</v>
      </c>
    </row>
    <row r="15" spans="1:38" ht="15" customHeight="1">
      <c r="A15" s="27" t="s">
        <v>598</v>
      </c>
      <c r="B15" s="19" t="s">
        <v>599</v>
      </c>
      <c r="C15" s="19" t="s">
        <v>638</v>
      </c>
      <c r="D15" s="19"/>
      <c r="E15" s="87">
        <v>251</v>
      </c>
      <c r="F15" s="78">
        <v>10</v>
      </c>
      <c r="G15" s="11">
        <v>16734.317769053258</v>
      </c>
      <c r="H15" s="11" t="s">
        <v>603</v>
      </c>
      <c r="I15" s="12">
        <v>22.244928638280903</v>
      </c>
      <c r="J15" s="47">
        <v>29.411764705882355</v>
      </c>
      <c r="K15" s="2">
        <v>0.39840637450199201</v>
      </c>
      <c r="L15" s="40">
        <v>95.76</v>
      </c>
      <c r="M15" s="60">
        <f t="shared" si="0"/>
        <v>136.02734268350997</v>
      </c>
      <c r="N15" s="60">
        <f t="shared" si="7"/>
        <v>99.58836981929565</v>
      </c>
      <c r="O15" s="3">
        <f t="shared" si="1"/>
        <v>82.467184106952601</v>
      </c>
      <c r="P15" s="60">
        <f t="shared" si="8"/>
        <v>82.329917782697052</v>
      </c>
      <c r="Q15" s="3">
        <f t="shared" si="2"/>
        <v>142.51622352526257</v>
      </c>
      <c r="R15" s="60">
        <f t="shared" si="9"/>
        <v>126.4073925762701</v>
      </c>
      <c r="S15" s="51">
        <f t="shared" si="3"/>
        <v>79.519313476390792</v>
      </c>
      <c r="T15" s="60">
        <f t="shared" si="10"/>
        <v>80.064951230460906</v>
      </c>
      <c r="U15" s="4">
        <f>K$319*100/K15</f>
        <v>3053.2358956708476</v>
      </c>
      <c r="V15" s="60">
        <f t="shared" si="11"/>
        <v>206.98129846436902</v>
      </c>
      <c r="W15" s="56">
        <f t="shared" si="5"/>
        <v>114.83272273127756</v>
      </c>
      <c r="X15" s="60">
        <f t="shared" si="12"/>
        <v>121.10883124384551</v>
      </c>
      <c r="Y15" s="5">
        <f t="shared" si="6"/>
        <v>119.41346018615639</v>
      </c>
      <c r="Z15" s="35">
        <v>13</v>
      </c>
    </row>
    <row r="16" spans="1:38" ht="15" customHeight="1">
      <c r="A16" s="24" t="s">
        <v>427</v>
      </c>
      <c r="B16" s="16" t="s">
        <v>428</v>
      </c>
      <c r="C16" s="16" t="s">
        <v>638</v>
      </c>
      <c r="D16" s="16"/>
      <c r="E16" s="85">
        <v>27</v>
      </c>
      <c r="F16" s="79">
        <v>12.181116883105322</v>
      </c>
      <c r="G16" s="11">
        <v>16734.317769053258</v>
      </c>
      <c r="H16" s="11" t="s">
        <v>603</v>
      </c>
      <c r="I16" s="12">
        <v>22.244928638280903</v>
      </c>
      <c r="J16" s="49">
        <v>26.88</v>
      </c>
      <c r="K16" s="2">
        <v>0</v>
      </c>
      <c r="L16" s="40">
        <v>95.76</v>
      </c>
      <c r="M16" s="60">
        <f t="shared" si="0"/>
        <v>111.67066533297449</v>
      </c>
      <c r="N16" s="60">
        <f t="shared" si="7"/>
        <v>93.658074691675523</v>
      </c>
      <c r="O16" s="3">
        <f t="shared" si="1"/>
        <v>82.467184106952601</v>
      </c>
      <c r="P16" s="60">
        <f t="shared" si="8"/>
        <v>82.329917782697052</v>
      </c>
      <c r="Q16" s="3">
        <f t="shared" si="2"/>
        <v>142.51622352526257</v>
      </c>
      <c r="R16" s="60">
        <f t="shared" si="9"/>
        <v>126.4073925762701</v>
      </c>
      <c r="S16" s="51">
        <f t="shared" si="3"/>
        <v>87.009052735896802</v>
      </c>
      <c r="T16" s="60">
        <f t="shared" si="10"/>
        <v>84.265875319673</v>
      </c>
      <c r="U16" s="4">
        <v>3078</v>
      </c>
      <c r="V16" s="60">
        <f t="shared" si="11"/>
        <v>207.9669092198348</v>
      </c>
      <c r="W16" s="56">
        <f t="shared" si="5"/>
        <v>114.83272273127756</v>
      </c>
      <c r="X16" s="60">
        <f t="shared" si="12"/>
        <v>121.10883124384551</v>
      </c>
      <c r="Y16" s="5">
        <f t="shared" si="6"/>
        <v>119.28950013899933</v>
      </c>
      <c r="Z16" s="35">
        <v>14</v>
      </c>
    </row>
    <row r="17" spans="1:39" ht="15" customHeight="1">
      <c r="A17" s="24" t="s">
        <v>170</v>
      </c>
      <c r="B17" s="16" t="s">
        <v>171</v>
      </c>
      <c r="C17" s="16" t="s">
        <v>633</v>
      </c>
      <c r="D17" s="16"/>
      <c r="E17" s="85">
        <v>1287</v>
      </c>
      <c r="F17" s="78">
        <v>9.4455852156057496</v>
      </c>
      <c r="G17" s="1">
        <v>20668</v>
      </c>
      <c r="H17" s="30">
        <v>349.94</v>
      </c>
      <c r="I17" s="12">
        <v>20.317785949293594</v>
      </c>
      <c r="J17" s="47">
        <v>10.909090909090908</v>
      </c>
      <c r="K17" s="2">
        <v>2.6418026418026419</v>
      </c>
      <c r="L17" s="41">
        <v>88.888888888888886</v>
      </c>
      <c r="M17" s="60">
        <f t="shared" si="0"/>
        <v>144.01155627580295</v>
      </c>
      <c r="N17" s="60">
        <f t="shared" si="7"/>
        <v>101.53234363324496</v>
      </c>
      <c r="O17" s="3">
        <f t="shared" si="1"/>
        <v>101.85247971533677</v>
      </c>
      <c r="P17" s="60">
        <f t="shared" si="8"/>
        <v>105.31479866997552</v>
      </c>
      <c r="Q17" s="3">
        <f t="shared" si="2"/>
        <v>156.03389217844276</v>
      </c>
      <c r="R17" s="60">
        <f t="shared" si="9"/>
        <v>139.48786357868499</v>
      </c>
      <c r="S17" s="51">
        <f t="shared" si="3"/>
        <v>214.39030594124972</v>
      </c>
      <c r="T17" s="60">
        <f t="shared" si="10"/>
        <v>155.71281847262952</v>
      </c>
      <c r="U17" s="4">
        <f>K$319*100/K17</f>
        <v>460.45401895106403</v>
      </c>
      <c r="V17" s="60">
        <f t="shared" si="11"/>
        <v>103.78864225901194</v>
      </c>
      <c r="W17" s="56">
        <f t="shared" si="5"/>
        <v>106.59307781609353</v>
      </c>
      <c r="X17" s="60">
        <f t="shared" si="12"/>
        <v>107.77418389245081</v>
      </c>
      <c r="Y17" s="5">
        <f t="shared" si="6"/>
        <v>118.93510841766629</v>
      </c>
      <c r="Z17" s="35">
        <v>15</v>
      </c>
    </row>
    <row r="18" spans="1:39" ht="15" customHeight="1">
      <c r="A18" s="26" t="s">
        <v>379</v>
      </c>
      <c r="B18" s="18" t="s">
        <v>380</v>
      </c>
      <c r="C18" s="18" t="s">
        <v>637</v>
      </c>
      <c r="D18" s="16"/>
      <c r="E18" s="85">
        <v>158</v>
      </c>
      <c r="F18" s="78">
        <v>3.3898305084745761</v>
      </c>
      <c r="G18" s="11">
        <v>18266.713387975688</v>
      </c>
      <c r="H18" s="11" t="s">
        <v>603</v>
      </c>
      <c r="I18" s="12">
        <v>25.492504611419903</v>
      </c>
      <c r="J18" s="49">
        <v>24.74</v>
      </c>
      <c r="K18" s="2">
        <v>0.63291139240506333</v>
      </c>
      <c r="L18" s="12">
        <v>83.55</v>
      </c>
      <c r="M18" s="60">
        <f t="shared" si="0"/>
        <v>401.28066091635446</v>
      </c>
      <c r="N18" s="60">
        <f t="shared" si="7"/>
        <v>164.17149986050069</v>
      </c>
      <c r="O18" s="3">
        <f t="shared" si="1"/>
        <v>90.018872402490047</v>
      </c>
      <c r="P18" s="60">
        <f t="shared" si="8"/>
        <v>91.283851706496066</v>
      </c>
      <c r="Q18" s="3">
        <f t="shared" si="2"/>
        <v>124.36060208444837</v>
      </c>
      <c r="R18" s="60">
        <f t="shared" si="9"/>
        <v>108.83897261566381</v>
      </c>
      <c r="S18" s="51">
        <f t="shared" si="3"/>
        <v>94.535300628169196</v>
      </c>
      <c r="T18" s="60">
        <f t="shared" si="10"/>
        <v>88.487276756565507</v>
      </c>
      <c r="U18" s="4">
        <f>K$319*100/K18</f>
        <v>1921.9572570358321</v>
      </c>
      <c r="V18" s="60">
        <f t="shared" si="11"/>
        <v>161.95643591140379</v>
      </c>
      <c r="W18" s="56">
        <f t="shared" si="5"/>
        <v>100.19083107976441</v>
      </c>
      <c r="X18" s="60">
        <f t="shared" si="12"/>
        <v>97.41309389836097</v>
      </c>
      <c r="Y18" s="5">
        <f t="shared" si="6"/>
        <v>118.69185512483182</v>
      </c>
      <c r="Z18" s="35">
        <v>16</v>
      </c>
    </row>
    <row r="19" spans="1:39" ht="15" customHeight="1">
      <c r="A19" s="27" t="s">
        <v>255</v>
      </c>
      <c r="B19" s="19" t="s">
        <v>256</v>
      </c>
      <c r="C19" s="19" t="s">
        <v>635</v>
      </c>
      <c r="D19" s="18"/>
      <c r="E19" s="87">
        <v>267</v>
      </c>
      <c r="F19" s="78">
        <v>3.1007751937984498</v>
      </c>
      <c r="G19" s="11">
        <v>18567.921427936886</v>
      </c>
      <c r="H19" s="11" t="s">
        <v>603</v>
      </c>
      <c r="I19" s="12">
        <v>25.715943210561392</v>
      </c>
      <c r="J19" s="47">
        <v>14.814814814814813</v>
      </c>
      <c r="K19" s="2">
        <v>1.8726591760299627</v>
      </c>
      <c r="L19" s="40">
        <v>84.17</v>
      </c>
      <c r="M19" s="60">
        <f t="shared" si="0"/>
        <v>438.6881801543197</v>
      </c>
      <c r="N19" s="60">
        <f t="shared" si="7"/>
        <v>173.27937717400397</v>
      </c>
      <c r="O19" s="3">
        <f t="shared" si="1"/>
        <v>91.503234013688242</v>
      </c>
      <c r="P19" s="60">
        <f t="shared" si="8"/>
        <v>93.04383904516132</v>
      </c>
      <c r="Q19" s="3">
        <f t="shared" si="2"/>
        <v>123.28006778358208</v>
      </c>
      <c r="R19" s="60">
        <f t="shared" si="9"/>
        <v>107.79338569145176</v>
      </c>
      <c r="S19" s="51">
        <f t="shared" si="3"/>
        <v>157.86922528401118</v>
      </c>
      <c r="T19" s="60">
        <f t="shared" si="10"/>
        <v>124.01067757634502</v>
      </c>
      <c r="U19" s="4">
        <f>K$319*100/K19</f>
        <v>649.57289573236346</v>
      </c>
      <c r="V19" s="60">
        <f t="shared" si="11"/>
        <v>111.31556899699341</v>
      </c>
      <c r="W19" s="56">
        <f t="shared" si="5"/>
        <v>100.93431779753166</v>
      </c>
      <c r="X19" s="60">
        <f t="shared" si="12"/>
        <v>98.61631725251334</v>
      </c>
      <c r="Y19" s="5">
        <f t="shared" si="6"/>
        <v>118.00986095607811</v>
      </c>
      <c r="Z19" s="35">
        <v>17</v>
      </c>
    </row>
    <row r="20" spans="1:39" ht="15" customHeight="1">
      <c r="A20" s="27" t="s">
        <v>225</v>
      </c>
      <c r="B20" s="19" t="s">
        <v>226</v>
      </c>
      <c r="C20" s="19" t="s">
        <v>638</v>
      </c>
      <c r="D20" s="16"/>
      <c r="E20" s="87">
        <v>29</v>
      </c>
      <c r="F20" s="78">
        <v>21.428571428571427</v>
      </c>
      <c r="G20" s="11">
        <v>16734.317769053258</v>
      </c>
      <c r="H20" s="11" t="s">
        <v>603</v>
      </c>
      <c r="I20" s="12">
        <v>22.244928638280903</v>
      </c>
      <c r="J20" s="49">
        <v>26.88</v>
      </c>
      <c r="K20" s="2">
        <v>0</v>
      </c>
      <c r="L20" s="12">
        <v>95.76</v>
      </c>
      <c r="M20" s="60">
        <f t="shared" si="0"/>
        <v>63.479426585637995</v>
      </c>
      <c r="N20" s="60">
        <f t="shared" si="7"/>
        <v>81.924607756743839</v>
      </c>
      <c r="O20" s="3">
        <f t="shared" si="1"/>
        <v>82.467184106952601</v>
      </c>
      <c r="P20" s="60">
        <f t="shared" si="8"/>
        <v>82.329917782697052</v>
      </c>
      <c r="Q20" s="3">
        <f t="shared" si="2"/>
        <v>142.51622352526257</v>
      </c>
      <c r="R20" s="60">
        <f t="shared" si="9"/>
        <v>126.4073925762701</v>
      </c>
      <c r="S20" s="51">
        <f t="shared" si="3"/>
        <v>87.009052735896802</v>
      </c>
      <c r="T20" s="60">
        <f t="shared" si="10"/>
        <v>84.265875319673</v>
      </c>
      <c r="U20" s="4">
        <v>3078</v>
      </c>
      <c r="V20" s="60">
        <f t="shared" si="11"/>
        <v>207.9669092198348</v>
      </c>
      <c r="W20" s="56">
        <f t="shared" si="5"/>
        <v>114.83272273127756</v>
      </c>
      <c r="X20" s="60">
        <f t="shared" si="12"/>
        <v>121.10883124384551</v>
      </c>
      <c r="Y20" s="5">
        <f t="shared" si="6"/>
        <v>117.33392231651072</v>
      </c>
      <c r="Z20" s="35">
        <v>18</v>
      </c>
    </row>
    <row r="21" spans="1:39" ht="15" customHeight="1">
      <c r="A21" s="24" t="s">
        <v>468</v>
      </c>
      <c r="B21" s="16" t="s">
        <v>469</v>
      </c>
      <c r="C21" s="16" t="s">
        <v>643</v>
      </c>
      <c r="D21" s="16"/>
      <c r="E21" s="85">
        <v>19664</v>
      </c>
      <c r="F21" s="78">
        <v>8.2846111417539987</v>
      </c>
      <c r="G21" s="1">
        <v>30327</v>
      </c>
      <c r="H21" s="1">
        <v>703.03602113402076</v>
      </c>
      <c r="I21" s="2">
        <v>27.818222223128725</v>
      </c>
      <c r="J21" s="47">
        <v>15.023474178403756</v>
      </c>
      <c r="K21" s="2">
        <v>4.4090724165988613</v>
      </c>
      <c r="L21" s="2">
        <v>90.090090090090087</v>
      </c>
      <c r="M21" s="60">
        <f t="shared" si="0"/>
        <v>164.19279113528867</v>
      </c>
      <c r="N21" s="60">
        <f t="shared" si="7"/>
        <v>106.44601379581064</v>
      </c>
      <c r="O21" s="3">
        <f t="shared" si="1"/>
        <v>149.45230077061245</v>
      </c>
      <c r="P21" s="60">
        <f t="shared" si="8"/>
        <v>161.7532579699251</v>
      </c>
      <c r="Q21" s="3">
        <f t="shared" si="2"/>
        <v>113.96354507086095</v>
      </c>
      <c r="R21" s="60">
        <f t="shared" si="9"/>
        <v>98.778184304752685</v>
      </c>
      <c r="S21" s="51">
        <f t="shared" si="3"/>
        <v>155.67659715506656</v>
      </c>
      <c r="T21" s="60">
        <f t="shared" si="10"/>
        <v>122.78085314502363</v>
      </c>
      <c r="U21" s="4">
        <f>K$319*100/K21</f>
        <v>275.8921897299914</v>
      </c>
      <c r="V21" s="60">
        <f t="shared" si="11"/>
        <v>96.44308590409905</v>
      </c>
      <c r="W21" s="56">
        <f t="shared" si="5"/>
        <v>108.0335248136083</v>
      </c>
      <c r="X21" s="60">
        <f t="shared" si="12"/>
        <v>110.10533443813009</v>
      </c>
      <c r="Y21" s="5">
        <f t="shared" si="6"/>
        <v>116.05112159295686</v>
      </c>
      <c r="Z21" s="35">
        <v>19</v>
      </c>
    </row>
    <row r="22" spans="1:39" ht="15" customHeight="1">
      <c r="A22" s="24" t="s">
        <v>443</v>
      </c>
      <c r="B22" s="16" t="s">
        <v>444</v>
      </c>
      <c r="C22" s="16" t="s">
        <v>635</v>
      </c>
      <c r="D22" s="16"/>
      <c r="E22" s="85">
        <v>108</v>
      </c>
      <c r="F22" s="78">
        <v>8.695652173913043</v>
      </c>
      <c r="G22" s="11">
        <v>18567.921427936886</v>
      </c>
      <c r="H22" s="11" t="s">
        <v>603</v>
      </c>
      <c r="I22" s="12">
        <v>25.715943210561392</v>
      </c>
      <c r="J22" s="49">
        <v>26.87</v>
      </c>
      <c r="K22" s="2">
        <v>0</v>
      </c>
      <c r="L22" s="12">
        <v>84.17</v>
      </c>
      <c r="M22" s="60">
        <f t="shared" si="0"/>
        <v>156.43144408603649</v>
      </c>
      <c r="N22" s="60">
        <f t="shared" si="7"/>
        <v>104.55630289938834</v>
      </c>
      <c r="O22" s="3">
        <f t="shared" si="1"/>
        <v>91.503234013688242</v>
      </c>
      <c r="P22" s="60">
        <f t="shared" si="8"/>
        <v>93.04383904516132</v>
      </c>
      <c r="Q22" s="3">
        <f t="shared" si="2"/>
        <v>123.28006778358208</v>
      </c>
      <c r="R22" s="60">
        <f t="shared" si="9"/>
        <v>107.79338569145176</v>
      </c>
      <c r="S22" s="51">
        <f t="shared" si="3"/>
        <v>87.041434221842422</v>
      </c>
      <c r="T22" s="60">
        <f t="shared" si="10"/>
        <v>84.284037789638944</v>
      </c>
      <c r="U22" s="4">
        <v>3078</v>
      </c>
      <c r="V22" s="60">
        <f t="shared" si="11"/>
        <v>207.9669092198348</v>
      </c>
      <c r="W22" s="56">
        <f t="shared" si="5"/>
        <v>100.93431779753166</v>
      </c>
      <c r="X22" s="60">
        <f t="shared" si="12"/>
        <v>98.61631725251334</v>
      </c>
      <c r="Y22" s="5">
        <f t="shared" si="6"/>
        <v>116.04346531633141</v>
      </c>
      <c r="Z22" s="35">
        <v>20</v>
      </c>
    </row>
    <row r="23" spans="1:39" ht="15" customHeight="1">
      <c r="A23" s="24" t="s">
        <v>407</v>
      </c>
      <c r="B23" s="16" t="s">
        <v>10</v>
      </c>
      <c r="C23" s="16" t="s">
        <v>643</v>
      </c>
      <c r="D23" s="16" t="s">
        <v>650</v>
      </c>
      <c r="E23" s="85">
        <v>88921</v>
      </c>
      <c r="F23" s="78">
        <v>7.5008288913259706</v>
      </c>
      <c r="G23" s="1">
        <v>36285</v>
      </c>
      <c r="H23" s="1">
        <v>897.53920699432888</v>
      </c>
      <c r="I23" s="2">
        <v>29.682983282160524</v>
      </c>
      <c r="J23" s="47">
        <v>18.328896170387058</v>
      </c>
      <c r="K23" s="2">
        <v>11.972424961482664</v>
      </c>
      <c r="L23" s="41">
        <v>84.315589353612168</v>
      </c>
      <c r="M23" s="60">
        <f t="shared" si="0"/>
        <v>181.34974768030409</v>
      </c>
      <c r="N23" s="60">
        <f t="shared" si="7"/>
        <v>110.62334120132633</v>
      </c>
      <c r="O23" s="3">
        <f t="shared" si="1"/>
        <v>178.81349073306535</v>
      </c>
      <c r="P23" s="60">
        <f t="shared" si="8"/>
        <v>196.56642087592982</v>
      </c>
      <c r="Q23" s="3">
        <f t="shared" si="2"/>
        <v>106.80406318936562</v>
      </c>
      <c r="R23" s="60">
        <f t="shared" si="9"/>
        <v>91.850259264869237</v>
      </c>
      <c r="S23" s="51">
        <f t="shared" si="3"/>
        <v>127.60197427052786</v>
      </c>
      <c r="T23" s="60">
        <f t="shared" si="10"/>
        <v>107.03406203724045</v>
      </c>
      <c r="U23" s="4">
        <f t="shared" ref="U23:U86" si="13">K$319*100/K23</f>
        <v>101.60252810997132</v>
      </c>
      <c r="V23" s="60">
        <f t="shared" si="11"/>
        <v>89.506361572140705</v>
      </c>
      <c r="W23" s="56">
        <f t="shared" si="5"/>
        <v>101.10890449214291</v>
      </c>
      <c r="X23" s="60">
        <f t="shared" si="12"/>
        <v>98.898860011194188</v>
      </c>
      <c r="Y23" s="5">
        <f t="shared" si="6"/>
        <v>115.74655082711678</v>
      </c>
      <c r="Z23" s="35">
        <v>21</v>
      </c>
      <c r="AE23" t="s">
        <v>719</v>
      </c>
      <c r="AM23" t="s">
        <v>720</v>
      </c>
    </row>
    <row r="24" spans="1:39" ht="15" customHeight="1">
      <c r="A24" s="24" t="s">
        <v>109</v>
      </c>
      <c r="B24" s="16" t="s">
        <v>110</v>
      </c>
      <c r="C24" s="16" t="s">
        <v>634</v>
      </c>
      <c r="D24" s="16"/>
      <c r="E24" s="85">
        <v>7287</v>
      </c>
      <c r="F24" s="78">
        <v>8.770806658130601</v>
      </c>
      <c r="G24" s="1">
        <v>33463</v>
      </c>
      <c r="H24" s="1">
        <v>1014.1847822222223</v>
      </c>
      <c r="I24" s="6">
        <v>36.369176065106736</v>
      </c>
      <c r="J24" s="47">
        <v>15.762273901808785</v>
      </c>
      <c r="K24" s="6">
        <v>8.1515026759983531</v>
      </c>
      <c r="L24" s="6">
        <v>98.148148148148152</v>
      </c>
      <c r="M24" s="60">
        <f t="shared" si="0"/>
        <v>155.09102866543256</v>
      </c>
      <c r="N24" s="60">
        <f t="shared" si="7"/>
        <v>104.22994233208298</v>
      </c>
      <c r="O24" s="3">
        <f t="shared" si="1"/>
        <v>164.90659612513616</v>
      </c>
      <c r="P24" s="60">
        <f t="shared" si="8"/>
        <v>180.07720541424044</v>
      </c>
      <c r="Q24" s="3">
        <f t="shared" si="2"/>
        <v>87.16895913290611</v>
      </c>
      <c r="R24" s="60">
        <f t="shared" si="9"/>
        <v>72.850207123519084</v>
      </c>
      <c r="S24" s="51">
        <f t="shared" si="3"/>
        <v>148.37981829972634</v>
      </c>
      <c r="T24" s="60">
        <f t="shared" si="10"/>
        <v>118.68815872603606</v>
      </c>
      <c r="U24" s="4">
        <f t="shared" si="13"/>
        <v>149.22753411776105</v>
      </c>
      <c r="V24" s="60">
        <f t="shared" si="11"/>
        <v>91.401835663450484</v>
      </c>
      <c r="W24" s="56">
        <f t="shared" si="5"/>
        <v>117.6965234219366</v>
      </c>
      <c r="X24" s="60">
        <f t="shared" si="12"/>
        <v>125.74346934872871</v>
      </c>
      <c r="Y24" s="5">
        <f t="shared" si="6"/>
        <v>115.49846976800961</v>
      </c>
      <c r="Z24" s="35">
        <v>22</v>
      </c>
    </row>
    <row r="25" spans="1:39" ht="15" customHeight="1">
      <c r="A25" s="24" t="s">
        <v>104</v>
      </c>
      <c r="B25" s="16" t="s">
        <v>607</v>
      </c>
      <c r="C25" s="16" t="s">
        <v>639</v>
      </c>
      <c r="D25" s="16"/>
      <c r="E25" s="85">
        <v>943</v>
      </c>
      <c r="F25" s="78">
        <v>8.0291970802919703</v>
      </c>
      <c r="G25" s="11">
        <v>19579.273456318664</v>
      </c>
      <c r="H25" s="11" t="s">
        <v>603</v>
      </c>
      <c r="I25" s="12">
        <v>26.302438952200756</v>
      </c>
      <c r="J25" s="47">
        <v>11.76470588235294</v>
      </c>
      <c r="K25" s="2">
        <v>2.6511134676564159</v>
      </c>
      <c r="L25" s="2">
        <v>100</v>
      </c>
      <c r="M25" s="60">
        <f t="shared" si="0"/>
        <v>169.41587225128063</v>
      </c>
      <c r="N25" s="60">
        <f t="shared" si="7"/>
        <v>107.71771485944734</v>
      </c>
      <c r="O25" s="3">
        <f t="shared" si="1"/>
        <v>96.48720498116549</v>
      </c>
      <c r="P25" s="60">
        <f t="shared" si="8"/>
        <v>98.95326551702658</v>
      </c>
      <c r="Q25" s="3">
        <f t="shared" si="2"/>
        <v>120.53115028146453</v>
      </c>
      <c r="R25" s="60">
        <f t="shared" si="9"/>
        <v>105.13337555234985</v>
      </c>
      <c r="S25" s="51">
        <f t="shared" si="3"/>
        <v>198.79828369097703</v>
      </c>
      <c r="T25" s="60">
        <f t="shared" si="10"/>
        <v>146.96740029434415</v>
      </c>
      <c r="U25" s="4">
        <f t="shared" si="13"/>
        <v>458.83688440121256</v>
      </c>
      <c r="V25" s="60">
        <f t="shared" si="11"/>
        <v>103.72428034290206</v>
      </c>
      <c r="W25" s="56">
        <f t="shared" si="5"/>
        <v>119.91721254310522</v>
      </c>
      <c r="X25" s="60">
        <f t="shared" si="12"/>
        <v>129.33732643998428</v>
      </c>
      <c r="Y25" s="5">
        <f t="shared" si="6"/>
        <v>115.30556050100904</v>
      </c>
      <c r="Z25" s="35">
        <v>23</v>
      </c>
    </row>
    <row r="26" spans="1:39" ht="15" customHeight="1">
      <c r="A26" s="24" t="s">
        <v>451</v>
      </c>
      <c r="B26" s="16" t="s">
        <v>452</v>
      </c>
      <c r="C26" s="16" t="s">
        <v>633</v>
      </c>
      <c r="D26" s="16"/>
      <c r="E26" s="85">
        <v>618</v>
      </c>
      <c r="F26" s="78">
        <v>8.4210526315789469</v>
      </c>
      <c r="G26" s="11">
        <v>19100.623627064153</v>
      </c>
      <c r="H26" s="1">
        <v>382.83333333333331</v>
      </c>
      <c r="I26" s="12">
        <v>22.316769230286429</v>
      </c>
      <c r="J26" s="47">
        <v>17.543859649122805</v>
      </c>
      <c r="K26" s="6">
        <v>1.4563106796116505</v>
      </c>
      <c r="L26" s="6">
        <v>100</v>
      </c>
      <c r="M26" s="60">
        <f t="shared" si="0"/>
        <v>161.53246943666812</v>
      </c>
      <c r="N26" s="60">
        <f t="shared" si="7"/>
        <v>105.79828616941153</v>
      </c>
      <c r="O26" s="3">
        <f t="shared" si="1"/>
        <v>94.128405289618442</v>
      </c>
      <c r="P26" s="60">
        <f t="shared" si="8"/>
        <v>96.156468860301402</v>
      </c>
      <c r="Q26" s="3">
        <f t="shared" si="2"/>
        <v>142.05744520646579</v>
      </c>
      <c r="R26" s="60">
        <f t="shared" si="9"/>
        <v>125.96345237847967</v>
      </c>
      <c r="S26" s="51">
        <f t="shared" si="3"/>
        <v>133.31179023983165</v>
      </c>
      <c r="T26" s="60">
        <f t="shared" si="10"/>
        <v>110.23664394554552</v>
      </c>
      <c r="U26" s="4">
        <f t="shared" si="13"/>
        <v>835.28100200291442</v>
      </c>
      <c r="V26" s="60">
        <f t="shared" si="11"/>
        <v>118.70674715084935</v>
      </c>
      <c r="W26" s="56">
        <f t="shared" si="5"/>
        <v>119.91721254310522</v>
      </c>
      <c r="X26" s="60">
        <f t="shared" si="12"/>
        <v>129.33732643998428</v>
      </c>
      <c r="Y26" s="5">
        <f t="shared" si="6"/>
        <v>114.36648749076195</v>
      </c>
      <c r="Z26" s="35">
        <v>24</v>
      </c>
    </row>
    <row r="27" spans="1:39" ht="15" customHeight="1">
      <c r="A27" s="24" t="s">
        <v>419</v>
      </c>
      <c r="B27" s="16" t="s">
        <v>420</v>
      </c>
      <c r="C27" s="16" t="s">
        <v>633</v>
      </c>
      <c r="D27" s="16"/>
      <c r="E27" s="85">
        <v>612</v>
      </c>
      <c r="F27" s="78">
        <v>7.0175438596491224</v>
      </c>
      <c r="G27" s="11">
        <v>19100.623627064153</v>
      </c>
      <c r="H27" s="1">
        <v>318.88833333333332</v>
      </c>
      <c r="I27" s="12">
        <v>22.316769230286429</v>
      </c>
      <c r="J27" s="47">
        <v>11.111111111111111</v>
      </c>
      <c r="K27" s="6">
        <v>5.3921568627450984</v>
      </c>
      <c r="L27" s="40">
        <v>85.96</v>
      </c>
      <c r="M27" s="60">
        <f t="shared" si="0"/>
        <v>193.83896332400172</v>
      </c>
      <c r="N27" s="60">
        <f t="shared" si="7"/>
        <v>113.66418021289162</v>
      </c>
      <c r="O27" s="3">
        <f t="shared" si="1"/>
        <v>94.128405289618442</v>
      </c>
      <c r="P27" s="60">
        <f t="shared" si="8"/>
        <v>96.156468860301402</v>
      </c>
      <c r="Q27" s="3">
        <f t="shared" si="2"/>
        <v>142.05744520646579</v>
      </c>
      <c r="R27" s="60">
        <f t="shared" si="9"/>
        <v>125.96345237847967</v>
      </c>
      <c r="S27" s="51">
        <f t="shared" si="3"/>
        <v>210.49230037868153</v>
      </c>
      <c r="T27" s="60">
        <f t="shared" si="10"/>
        <v>153.52646392805818</v>
      </c>
      <c r="U27" s="4">
        <f t="shared" si="13"/>
        <v>225.59222119407926</v>
      </c>
      <c r="V27" s="60">
        <f t="shared" si="11"/>
        <v>94.441148368638693</v>
      </c>
      <c r="W27" s="56">
        <f t="shared" si="5"/>
        <v>103.08083590205324</v>
      </c>
      <c r="X27" s="60">
        <f t="shared" si="12"/>
        <v>102.09013951692097</v>
      </c>
      <c r="Y27" s="5">
        <f t="shared" si="6"/>
        <v>114.30697554421508</v>
      </c>
      <c r="Z27" s="35">
        <v>25</v>
      </c>
    </row>
    <row r="28" spans="1:39" ht="15" customHeight="1">
      <c r="A28" s="29" t="s">
        <v>434</v>
      </c>
      <c r="B28" s="21" t="s">
        <v>435</v>
      </c>
      <c r="C28" s="21" t="s">
        <v>635</v>
      </c>
      <c r="D28" s="16"/>
      <c r="E28" s="86">
        <v>3113</v>
      </c>
      <c r="F28" s="78">
        <v>6.8801089918256135</v>
      </c>
      <c r="G28" s="1">
        <v>23499</v>
      </c>
      <c r="H28" s="1">
        <v>422.82050256410253</v>
      </c>
      <c r="I28" s="2">
        <v>21.591752971484873</v>
      </c>
      <c r="J28" s="47">
        <v>20.085470085470085</v>
      </c>
      <c r="K28" s="2">
        <v>3.3729521362030197</v>
      </c>
      <c r="L28" s="2">
        <v>93.023255813953483</v>
      </c>
      <c r="M28" s="60">
        <f t="shared" si="0"/>
        <v>197.71102877167587</v>
      </c>
      <c r="N28" s="60">
        <f t="shared" si="7"/>
        <v>114.60693979079699</v>
      </c>
      <c r="O28" s="3">
        <f t="shared" si="1"/>
        <v>115.80372657396452</v>
      </c>
      <c r="P28" s="60">
        <f t="shared" si="8"/>
        <v>121.85660199103953</v>
      </c>
      <c r="Q28" s="3">
        <f t="shared" si="2"/>
        <v>146.82750521940304</v>
      </c>
      <c r="R28" s="60">
        <f t="shared" si="9"/>
        <v>130.57923586007325</v>
      </c>
      <c r="S28" s="51">
        <f t="shared" si="3"/>
        <v>116.44254914565362</v>
      </c>
      <c r="T28" s="60">
        <f t="shared" si="10"/>
        <v>100.77484576754951</v>
      </c>
      <c r="U28" s="4">
        <f t="shared" si="13"/>
        <v>360.64213026838729</v>
      </c>
      <c r="V28" s="60">
        <f t="shared" si="11"/>
        <v>99.81613149498672</v>
      </c>
      <c r="W28" s="56">
        <f t="shared" si="5"/>
        <v>111.55089538893506</v>
      </c>
      <c r="X28" s="60">
        <f t="shared" si="12"/>
        <v>115.79767879385858</v>
      </c>
      <c r="Y28" s="5">
        <f t="shared" si="6"/>
        <v>113.90523894971741</v>
      </c>
      <c r="Z28" s="35">
        <v>26</v>
      </c>
    </row>
    <row r="29" spans="1:39" ht="15" customHeight="1">
      <c r="A29" s="24" t="s">
        <v>286</v>
      </c>
      <c r="B29" s="16" t="s">
        <v>287</v>
      </c>
      <c r="C29" s="16" t="s">
        <v>638</v>
      </c>
      <c r="D29" s="17"/>
      <c r="E29" s="85">
        <v>471</v>
      </c>
      <c r="F29" s="78">
        <v>6.0869565217391308</v>
      </c>
      <c r="G29" s="11">
        <v>16734.317769053258</v>
      </c>
      <c r="H29" s="11" t="s">
        <v>603</v>
      </c>
      <c r="I29" s="12">
        <v>22.244928638280903</v>
      </c>
      <c r="J29" s="47">
        <v>14.754098360655737</v>
      </c>
      <c r="K29" s="2">
        <v>4.2462845010615711</v>
      </c>
      <c r="L29" s="2">
        <v>100</v>
      </c>
      <c r="M29" s="60">
        <f t="shared" si="0"/>
        <v>223.47349155148066</v>
      </c>
      <c r="N29" s="60">
        <f t="shared" si="7"/>
        <v>120.87951159112149</v>
      </c>
      <c r="O29" s="3">
        <f t="shared" si="1"/>
        <v>82.467184106952601</v>
      </c>
      <c r="P29" s="60">
        <f t="shared" si="8"/>
        <v>82.329917782697052</v>
      </c>
      <c r="Q29" s="3">
        <f t="shared" si="2"/>
        <v>142.51622352526257</v>
      </c>
      <c r="R29" s="60">
        <f t="shared" si="9"/>
        <v>126.4073925762701</v>
      </c>
      <c r="S29" s="51">
        <f t="shared" si="3"/>
        <v>158.51889287777252</v>
      </c>
      <c r="T29" s="60">
        <f t="shared" si="10"/>
        <v>124.37507000044022</v>
      </c>
      <c r="U29" s="4">
        <f t="shared" si="13"/>
        <v>286.4689455898345</v>
      </c>
      <c r="V29" s="60">
        <f t="shared" si="11"/>
        <v>96.864040532412631</v>
      </c>
      <c r="W29" s="56">
        <f t="shared" si="5"/>
        <v>119.91721254310522</v>
      </c>
      <c r="X29" s="60">
        <f t="shared" si="12"/>
        <v>129.33732643998428</v>
      </c>
      <c r="Y29" s="5">
        <f t="shared" si="6"/>
        <v>113.36554315382094</v>
      </c>
      <c r="Z29" s="35">
        <v>27</v>
      </c>
    </row>
    <row r="30" spans="1:39" ht="15" customHeight="1">
      <c r="A30" s="24" t="s">
        <v>548</v>
      </c>
      <c r="B30" s="16" t="s">
        <v>8</v>
      </c>
      <c r="C30" s="16" t="s">
        <v>634</v>
      </c>
      <c r="D30" s="16" t="s">
        <v>650</v>
      </c>
      <c r="E30" s="85">
        <v>8553</v>
      </c>
      <c r="F30" s="78">
        <v>7.7171282602850226</v>
      </c>
      <c r="G30" s="1">
        <v>29556</v>
      </c>
      <c r="H30" s="1">
        <v>762.94660659340661</v>
      </c>
      <c r="I30" s="2">
        <v>30.976313706593857</v>
      </c>
      <c r="J30" s="47">
        <v>16.755793226381464</v>
      </c>
      <c r="K30" s="2">
        <v>4.0804396118321051</v>
      </c>
      <c r="L30" s="2">
        <v>91.17647058823529</v>
      </c>
      <c r="M30" s="60">
        <f t="shared" si="0"/>
        <v>176.2667900487713</v>
      </c>
      <c r="N30" s="60">
        <f t="shared" si="7"/>
        <v>109.38575700860737</v>
      </c>
      <c r="O30" s="3">
        <f t="shared" si="1"/>
        <v>145.65279129410169</v>
      </c>
      <c r="P30" s="60">
        <f t="shared" si="8"/>
        <v>157.24823135016518</v>
      </c>
      <c r="Q30" s="3">
        <f t="shared" si="2"/>
        <v>102.34475451615501</v>
      </c>
      <c r="R30" s="60">
        <f t="shared" si="9"/>
        <v>87.535176591421248</v>
      </c>
      <c r="S30" s="51">
        <f t="shared" si="3"/>
        <v>139.58177365536682</v>
      </c>
      <c r="T30" s="60">
        <f t="shared" si="10"/>
        <v>113.75341848957942</v>
      </c>
      <c r="U30" s="4">
        <f t="shared" si="13"/>
        <v>298.11215442725103</v>
      </c>
      <c r="V30" s="60">
        <f t="shared" si="11"/>
        <v>97.32743996353129</v>
      </c>
      <c r="W30" s="56">
        <f t="shared" si="5"/>
        <v>109.33628202459593</v>
      </c>
      <c r="X30" s="60">
        <f t="shared" si="12"/>
        <v>112.213654416943</v>
      </c>
      <c r="Y30" s="5">
        <f t="shared" si="6"/>
        <v>112.91061297004124</v>
      </c>
      <c r="Z30" s="35">
        <v>28</v>
      </c>
    </row>
    <row r="31" spans="1:39" ht="15" customHeight="1">
      <c r="A31" s="24" t="s">
        <v>577</v>
      </c>
      <c r="B31" s="16" t="s">
        <v>578</v>
      </c>
      <c r="C31" s="16" t="s">
        <v>638</v>
      </c>
      <c r="D31" s="16"/>
      <c r="E31" s="85">
        <v>430</v>
      </c>
      <c r="F31" s="78">
        <v>13.684210526315791</v>
      </c>
      <c r="G31" s="11">
        <v>16734.317769053258</v>
      </c>
      <c r="H31" s="11" t="s">
        <v>603</v>
      </c>
      <c r="I31" s="12">
        <v>22.244928638280903</v>
      </c>
      <c r="J31" s="47">
        <v>22.972972972972975</v>
      </c>
      <c r="K31" s="6">
        <v>0.69767441860465118</v>
      </c>
      <c r="L31" s="6">
        <v>100</v>
      </c>
      <c r="M31" s="60">
        <f t="shared" si="0"/>
        <v>99.404596576411123</v>
      </c>
      <c r="N31" s="60">
        <f t="shared" si="7"/>
        <v>90.671566855026697</v>
      </c>
      <c r="O31" s="3">
        <f t="shared" si="1"/>
        <v>82.467184106952601</v>
      </c>
      <c r="P31" s="60">
        <f t="shared" si="8"/>
        <v>82.329917782697052</v>
      </c>
      <c r="Q31" s="3">
        <f t="shared" si="2"/>
        <v>142.51622352526257</v>
      </c>
      <c r="R31" s="60">
        <f t="shared" si="9"/>
        <v>126.4073925762701</v>
      </c>
      <c r="S31" s="51">
        <f t="shared" si="3"/>
        <v>101.80673351648647</v>
      </c>
      <c r="T31" s="60">
        <f t="shared" si="10"/>
        <v>92.565754861774721</v>
      </c>
      <c r="U31" s="4">
        <f t="shared" si="13"/>
        <v>1743.5477226274427</v>
      </c>
      <c r="V31" s="60">
        <f t="shared" si="11"/>
        <v>154.85574074176051</v>
      </c>
      <c r="W31" s="56">
        <f t="shared" si="5"/>
        <v>119.91721254310522</v>
      </c>
      <c r="X31" s="60">
        <f t="shared" si="12"/>
        <v>129.33732643998428</v>
      </c>
      <c r="Y31" s="5">
        <f t="shared" si="6"/>
        <v>112.69461654291891</v>
      </c>
      <c r="Z31" s="35">
        <v>29</v>
      </c>
    </row>
    <row r="32" spans="1:39" ht="15" customHeight="1">
      <c r="A32" s="24" t="s">
        <v>107</v>
      </c>
      <c r="B32" s="16" t="s">
        <v>108</v>
      </c>
      <c r="C32" s="16" t="s">
        <v>634</v>
      </c>
      <c r="D32" s="16"/>
      <c r="E32" s="85">
        <v>4553</v>
      </c>
      <c r="F32" s="78">
        <v>7.4411905904944788</v>
      </c>
      <c r="G32" s="1">
        <v>29042</v>
      </c>
      <c r="H32" s="1">
        <v>748.63637818181803</v>
      </c>
      <c r="I32" s="6">
        <v>30.933257138564201</v>
      </c>
      <c r="J32" s="47">
        <v>19.601328903654487</v>
      </c>
      <c r="K32" s="6">
        <v>5.4908851306830657</v>
      </c>
      <c r="L32" s="6">
        <v>95.652173913043484</v>
      </c>
      <c r="M32" s="60">
        <f t="shared" si="0"/>
        <v>182.80319665145245</v>
      </c>
      <c r="N32" s="60">
        <f t="shared" si="7"/>
        <v>110.97722285881997</v>
      </c>
      <c r="O32" s="3">
        <f t="shared" si="1"/>
        <v>143.11978497642784</v>
      </c>
      <c r="P32" s="60">
        <f t="shared" si="8"/>
        <v>154.24488027032521</v>
      </c>
      <c r="Q32" s="3">
        <f t="shared" si="2"/>
        <v>102.48721005730815</v>
      </c>
      <c r="R32" s="60">
        <f t="shared" si="9"/>
        <v>87.673024738390623</v>
      </c>
      <c r="S32" s="51">
        <f t="shared" si="3"/>
        <v>119.31861094912078</v>
      </c>
      <c r="T32" s="60">
        <f t="shared" si="10"/>
        <v>102.38800169910124</v>
      </c>
      <c r="U32" s="4">
        <f t="shared" si="13"/>
        <v>221.53598458947201</v>
      </c>
      <c r="V32" s="60">
        <f t="shared" si="11"/>
        <v>94.279710249533835</v>
      </c>
      <c r="W32" s="56">
        <f t="shared" si="5"/>
        <v>114.70342069340499</v>
      </c>
      <c r="X32" s="60">
        <f t="shared" si="12"/>
        <v>120.89957500834075</v>
      </c>
      <c r="Y32" s="5">
        <f t="shared" si="6"/>
        <v>111.74373580408526</v>
      </c>
      <c r="Z32" s="35">
        <v>30</v>
      </c>
    </row>
    <row r="33" spans="1:38" ht="15" customHeight="1">
      <c r="A33" s="24" t="s">
        <v>62</v>
      </c>
      <c r="B33" s="16" t="s">
        <v>63</v>
      </c>
      <c r="C33" s="16" t="s">
        <v>634</v>
      </c>
      <c r="D33" s="19"/>
      <c r="E33" s="85">
        <v>9632</v>
      </c>
      <c r="F33" s="78">
        <v>7.4526420737786632</v>
      </c>
      <c r="G33" s="1">
        <v>31943</v>
      </c>
      <c r="H33" s="1">
        <v>1029.7633602941175</v>
      </c>
      <c r="I33" s="2">
        <v>38.685033727356263</v>
      </c>
      <c r="J33" s="47">
        <v>16.525423728813561</v>
      </c>
      <c r="K33" s="2">
        <v>7.4231727574750828</v>
      </c>
      <c r="L33" s="2">
        <v>91.428571428571431</v>
      </c>
      <c r="M33" s="60">
        <f t="shared" si="0"/>
        <v>182.52230730643549</v>
      </c>
      <c r="N33" s="60">
        <f t="shared" si="7"/>
        <v>110.90883271306318</v>
      </c>
      <c r="O33" s="3">
        <f t="shared" si="1"/>
        <v>157.41599378493333</v>
      </c>
      <c r="P33" s="60">
        <f t="shared" si="8"/>
        <v>171.19570027541411</v>
      </c>
      <c r="Q33" s="3">
        <f t="shared" si="2"/>
        <v>81.950638700746239</v>
      </c>
      <c r="R33" s="60">
        <f t="shared" si="9"/>
        <v>67.800661166634114</v>
      </c>
      <c r="S33" s="51">
        <f t="shared" si="3"/>
        <v>141.52758657939839</v>
      </c>
      <c r="T33" s="60">
        <f t="shared" si="10"/>
        <v>114.84480660102665</v>
      </c>
      <c r="U33" s="4">
        <f t="shared" si="13"/>
        <v>163.86910064414568</v>
      </c>
      <c r="V33" s="60">
        <f t="shared" si="11"/>
        <v>91.984569658327274</v>
      </c>
      <c r="W33" s="56">
        <f t="shared" si="5"/>
        <v>109.63859432512477</v>
      </c>
      <c r="X33" s="60">
        <f t="shared" si="12"/>
        <v>112.70290218902988</v>
      </c>
      <c r="Y33" s="5">
        <f t="shared" si="6"/>
        <v>111.57291210058251</v>
      </c>
      <c r="Z33" s="35">
        <v>31</v>
      </c>
    </row>
    <row r="34" spans="1:38" ht="15" customHeight="1">
      <c r="A34" s="28" t="s">
        <v>517</v>
      </c>
      <c r="B34" s="20" t="s">
        <v>518</v>
      </c>
      <c r="C34" s="20" t="s">
        <v>635</v>
      </c>
      <c r="D34" s="16"/>
      <c r="E34" s="88">
        <v>1996</v>
      </c>
      <c r="F34" s="78">
        <v>7.6765609007164795</v>
      </c>
      <c r="G34" s="1">
        <v>19518</v>
      </c>
      <c r="H34" s="1">
        <v>311.21955833333328</v>
      </c>
      <c r="I34" s="6">
        <v>19.134310380161899</v>
      </c>
      <c r="J34" s="47">
        <v>27.500000000000004</v>
      </c>
      <c r="K34" s="6">
        <v>3.9078156312625247</v>
      </c>
      <c r="L34" s="6">
        <v>100</v>
      </c>
      <c r="M34" s="60">
        <f t="shared" si="0"/>
        <v>177.19828506905233</v>
      </c>
      <c r="N34" s="60">
        <f t="shared" si="7"/>
        <v>109.61255478979379</v>
      </c>
      <c r="O34" s="3">
        <f t="shared" si="1"/>
        <v>96.185247681630685</v>
      </c>
      <c r="P34" s="60">
        <f t="shared" si="8"/>
        <v>98.595238860995082</v>
      </c>
      <c r="Q34" s="3">
        <f t="shared" si="2"/>
        <v>165.68473904362011</v>
      </c>
      <c r="R34" s="60">
        <f t="shared" si="9"/>
        <v>148.82657617828704</v>
      </c>
      <c r="S34" s="51">
        <f t="shared" si="3"/>
        <v>85.047394092396573</v>
      </c>
      <c r="T34" s="60">
        <f t="shared" si="10"/>
        <v>83.165599493671181</v>
      </c>
      <c r="U34" s="4">
        <f t="shared" si="13"/>
        <v>311.28097087337892</v>
      </c>
      <c r="V34" s="60">
        <f t="shared" si="11"/>
        <v>97.851558540708311</v>
      </c>
      <c r="W34" s="56">
        <f t="shared" si="5"/>
        <v>119.91721254310522</v>
      </c>
      <c r="X34" s="60">
        <f t="shared" si="12"/>
        <v>129.33732643998428</v>
      </c>
      <c r="Y34" s="5">
        <f t="shared" si="6"/>
        <v>111.23147571723993</v>
      </c>
      <c r="Z34" s="35">
        <v>32</v>
      </c>
    </row>
    <row r="35" spans="1:38" ht="15" customHeight="1">
      <c r="A35" s="27" t="s">
        <v>436</v>
      </c>
      <c r="B35" s="19" t="s">
        <v>12</v>
      </c>
      <c r="C35" s="19" t="s">
        <v>632</v>
      </c>
      <c r="D35" s="16" t="s">
        <v>650</v>
      </c>
      <c r="E35" s="87">
        <v>16927</v>
      </c>
      <c r="F35" s="78">
        <v>7.6384118697623293</v>
      </c>
      <c r="G35" s="1">
        <v>35214</v>
      </c>
      <c r="H35" s="1">
        <v>941.59282877906969</v>
      </c>
      <c r="I35" s="2">
        <v>32.086993654083138</v>
      </c>
      <c r="J35" s="47">
        <v>20.293724966622161</v>
      </c>
      <c r="K35" s="2">
        <v>8.7020736102085419</v>
      </c>
      <c r="L35" s="2">
        <v>78.616352201257868</v>
      </c>
      <c r="M35" s="60">
        <f t="shared" si="0"/>
        <v>178.08327830814196</v>
      </c>
      <c r="N35" s="60">
        <f t="shared" si="7"/>
        <v>109.82803044840757</v>
      </c>
      <c r="O35" s="3">
        <f t="shared" si="1"/>
        <v>173.5355728999356</v>
      </c>
      <c r="P35" s="60">
        <f t="shared" si="8"/>
        <v>190.30846561034892</v>
      </c>
      <c r="Q35" s="3">
        <f t="shared" si="2"/>
        <v>98.802127001802589</v>
      </c>
      <c r="R35" s="60">
        <f t="shared" si="9"/>
        <v>84.107127150148528</v>
      </c>
      <c r="S35" s="51">
        <f t="shared" si="3"/>
        <v>115.2476118301407</v>
      </c>
      <c r="T35" s="60">
        <f t="shared" si="10"/>
        <v>100.10461670083461</v>
      </c>
      <c r="U35" s="4">
        <f t="shared" si="13"/>
        <v>139.7860668825592</v>
      </c>
      <c r="V35" s="60">
        <f t="shared" si="11"/>
        <v>91.026065495036264</v>
      </c>
      <c r="W35" s="56">
        <f t="shared" si="5"/>
        <v>94.274538162818573</v>
      </c>
      <c r="X35" s="60">
        <f t="shared" si="12"/>
        <v>87.838448329636847</v>
      </c>
      <c r="Y35" s="5">
        <f t="shared" si="6"/>
        <v>110.53545895573546</v>
      </c>
      <c r="Z35" s="35">
        <v>33</v>
      </c>
    </row>
    <row r="36" spans="1:38" ht="15" customHeight="1">
      <c r="A36" s="27" t="s">
        <v>392</v>
      </c>
      <c r="B36" s="19" t="s">
        <v>393</v>
      </c>
      <c r="C36" s="19" t="s">
        <v>634</v>
      </c>
      <c r="D36" s="16"/>
      <c r="E36" s="87">
        <v>10663</v>
      </c>
      <c r="F36" s="78">
        <v>10.379746835443038</v>
      </c>
      <c r="G36" s="1">
        <v>29750</v>
      </c>
      <c r="H36" s="1">
        <v>766.86952522935781</v>
      </c>
      <c r="I36" s="2">
        <v>30.932552278158969</v>
      </c>
      <c r="J36" s="47">
        <v>19.319727891156464</v>
      </c>
      <c r="K36" s="2">
        <v>9.3219544218325048</v>
      </c>
      <c r="L36" s="2">
        <v>97.637795275590548</v>
      </c>
      <c r="M36" s="60">
        <f t="shared" si="0"/>
        <v>131.05073258533278</v>
      </c>
      <c r="N36" s="60">
        <f t="shared" si="7"/>
        <v>98.376678824151085</v>
      </c>
      <c r="O36" s="3">
        <f t="shared" si="1"/>
        <v>146.60882869804863</v>
      </c>
      <c r="P36" s="60">
        <f t="shared" si="8"/>
        <v>158.38179187446275</v>
      </c>
      <c r="Q36" s="3">
        <f t="shared" si="2"/>
        <v>102.48954543447853</v>
      </c>
      <c r="R36" s="60">
        <f t="shared" si="9"/>
        <v>87.675284583201204</v>
      </c>
      <c r="S36" s="51">
        <f t="shared" si="3"/>
        <v>121.05777838680039</v>
      </c>
      <c r="T36" s="60">
        <f t="shared" si="10"/>
        <v>103.3634843068367</v>
      </c>
      <c r="U36" s="4">
        <f t="shared" si="13"/>
        <v>130.49073066101087</v>
      </c>
      <c r="V36" s="60">
        <f t="shared" si="11"/>
        <v>90.656111337443591</v>
      </c>
      <c r="W36" s="56">
        <f t="shared" si="5"/>
        <v>117.08452248303185</v>
      </c>
      <c r="X36" s="60">
        <f t="shared" si="12"/>
        <v>124.75303629208344</v>
      </c>
      <c r="Y36" s="5">
        <f t="shared" si="6"/>
        <v>110.53439786969645</v>
      </c>
      <c r="Z36" s="35">
        <v>34</v>
      </c>
    </row>
    <row r="37" spans="1:38" ht="15" customHeight="1">
      <c r="A37" s="27" t="s">
        <v>208</v>
      </c>
      <c r="B37" s="19" t="s">
        <v>209</v>
      </c>
      <c r="C37" s="19" t="s">
        <v>635</v>
      </c>
      <c r="D37" s="19"/>
      <c r="E37" s="87">
        <v>2298</v>
      </c>
      <c r="F37" s="78">
        <v>5.8988764044943816</v>
      </c>
      <c r="G37" s="1">
        <v>20394</v>
      </c>
      <c r="H37" s="1">
        <v>419.10713928571425</v>
      </c>
      <c r="I37" s="2">
        <v>24.660614256293865</v>
      </c>
      <c r="J37" s="47">
        <v>18.072289156626507</v>
      </c>
      <c r="K37" s="2">
        <v>1.8276762402088773</v>
      </c>
      <c r="L37" s="2">
        <v>86.666666666666671</v>
      </c>
      <c r="M37" s="60">
        <f t="shared" si="0"/>
        <v>230.59873331109313</v>
      </c>
      <c r="N37" s="60">
        <f t="shared" si="7"/>
        <v>122.61434536512212</v>
      </c>
      <c r="O37" s="3">
        <f t="shared" si="1"/>
        <v>100.5022000829581</v>
      </c>
      <c r="P37" s="60">
        <f t="shared" si="8"/>
        <v>103.71379050679235</v>
      </c>
      <c r="Q37" s="3">
        <f t="shared" si="2"/>
        <v>128.55572814077993</v>
      </c>
      <c r="R37" s="60">
        <f t="shared" si="9"/>
        <v>112.89841704644665</v>
      </c>
      <c r="S37" s="51">
        <f t="shared" si="3"/>
        <v>129.41378467726346</v>
      </c>
      <c r="T37" s="60">
        <f t="shared" si="10"/>
        <v>108.05028940097417</v>
      </c>
      <c r="U37" s="4">
        <f t="shared" si="13"/>
        <v>665.5602436209075</v>
      </c>
      <c r="V37" s="60">
        <f t="shared" si="11"/>
        <v>111.95186505764975</v>
      </c>
      <c r="W37" s="56">
        <f t="shared" si="5"/>
        <v>103.9282508706912</v>
      </c>
      <c r="X37" s="60">
        <f t="shared" si="12"/>
        <v>103.46155538294414</v>
      </c>
      <c r="Y37" s="5">
        <f t="shared" si="6"/>
        <v>110.44837712665486</v>
      </c>
      <c r="Z37" s="35">
        <v>35</v>
      </c>
    </row>
    <row r="38" spans="1:38" ht="15" customHeight="1">
      <c r="A38" s="24" t="s">
        <v>360</v>
      </c>
      <c r="B38" s="16" t="s">
        <v>361</v>
      </c>
      <c r="C38" s="16" t="s">
        <v>637</v>
      </c>
      <c r="D38" s="16"/>
      <c r="E38" s="85">
        <v>198</v>
      </c>
      <c r="F38" s="78">
        <v>3.225806451612903</v>
      </c>
      <c r="G38" s="11">
        <v>18266.713387975688</v>
      </c>
      <c r="H38" s="11" t="s">
        <v>603</v>
      </c>
      <c r="I38" s="12">
        <v>25.492504611419903</v>
      </c>
      <c r="J38" s="47">
        <v>21.428571428571427</v>
      </c>
      <c r="K38" s="2">
        <v>3.535353535353535</v>
      </c>
      <c r="L38" s="12">
        <v>83.55</v>
      </c>
      <c r="M38" s="60">
        <f t="shared" si="0"/>
        <v>421.68476231888098</v>
      </c>
      <c r="N38" s="60">
        <f t="shared" si="7"/>
        <v>169.13943294059339</v>
      </c>
      <c r="O38" s="3">
        <f t="shared" si="1"/>
        <v>90.018872402490047</v>
      </c>
      <c r="P38" s="60">
        <f t="shared" si="8"/>
        <v>91.283851706496066</v>
      </c>
      <c r="Q38" s="3">
        <f t="shared" si="2"/>
        <v>124.36060208444837</v>
      </c>
      <c r="R38" s="60">
        <f t="shared" si="9"/>
        <v>108.83897261566381</v>
      </c>
      <c r="S38" s="51">
        <f t="shared" si="3"/>
        <v>109.14415575190895</v>
      </c>
      <c r="T38" s="60">
        <f t="shared" si="10"/>
        <v>96.681245769203159</v>
      </c>
      <c r="U38" s="4">
        <f t="shared" si="13"/>
        <v>344.07553064475121</v>
      </c>
      <c r="V38" s="60">
        <f t="shared" si="11"/>
        <v>99.156781229234142</v>
      </c>
      <c r="W38" s="56">
        <f t="shared" si="5"/>
        <v>100.19083107976441</v>
      </c>
      <c r="X38" s="60">
        <f t="shared" si="12"/>
        <v>97.41309389836097</v>
      </c>
      <c r="Y38" s="5">
        <f t="shared" si="6"/>
        <v>110.41889635992524</v>
      </c>
      <c r="Z38" s="35">
        <v>36</v>
      </c>
    </row>
    <row r="39" spans="1:38" ht="15" customHeight="1">
      <c r="A39" s="24" t="s">
        <v>399</v>
      </c>
      <c r="B39" s="16" t="s">
        <v>400</v>
      </c>
      <c r="C39" s="16" t="s">
        <v>635</v>
      </c>
      <c r="D39" s="16"/>
      <c r="E39" s="85">
        <v>527</v>
      </c>
      <c r="F39" s="78">
        <v>6.4377682403433472</v>
      </c>
      <c r="G39" s="11">
        <v>18567.921427936886</v>
      </c>
      <c r="H39" s="1">
        <v>365.00001666666668</v>
      </c>
      <c r="I39" s="12">
        <v>25.715943210561392</v>
      </c>
      <c r="J39" s="47">
        <v>11.340206185567011</v>
      </c>
      <c r="K39" s="2">
        <v>4.9335863377609108</v>
      </c>
      <c r="L39" s="2">
        <v>83.333333333333343</v>
      </c>
      <c r="M39" s="60">
        <f t="shared" si="0"/>
        <v>211.29580563505218</v>
      </c>
      <c r="N39" s="60">
        <f t="shared" si="7"/>
        <v>117.91452295919315</v>
      </c>
      <c r="O39" s="3">
        <f t="shared" si="1"/>
        <v>91.503234013688242</v>
      </c>
      <c r="P39" s="60">
        <f t="shared" si="8"/>
        <v>93.04383904516132</v>
      </c>
      <c r="Q39" s="3">
        <f t="shared" si="2"/>
        <v>123.28006778358208</v>
      </c>
      <c r="R39" s="60">
        <f t="shared" si="9"/>
        <v>107.79338569145176</v>
      </c>
      <c r="S39" s="51">
        <f t="shared" si="3"/>
        <v>206.2399306740617</v>
      </c>
      <c r="T39" s="60">
        <f t="shared" si="10"/>
        <v>151.14134987943487</v>
      </c>
      <c r="U39" s="4">
        <f t="shared" si="13"/>
        <v>246.56072893327254</v>
      </c>
      <c r="V39" s="60">
        <f t="shared" si="11"/>
        <v>95.275694471300994</v>
      </c>
      <c r="W39" s="56">
        <f t="shared" si="5"/>
        <v>99.931010452587685</v>
      </c>
      <c r="X39" s="60">
        <f t="shared" si="12"/>
        <v>96.992612618684078</v>
      </c>
      <c r="Y39" s="5">
        <f t="shared" si="6"/>
        <v>110.36023411087103</v>
      </c>
      <c r="Z39" s="35">
        <v>37</v>
      </c>
    </row>
    <row r="40" spans="1:38" ht="15" customHeight="1">
      <c r="A40" s="27" t="s">
        <v>515</v>
      </c>
      <c r="B40" s="19" t="s">
        <v>516</v>
      </c>
      <c r="C40" s="19" t="s">
        <v>634</v>
      </c>
      <c r="D40" s="16"/>
      <c r="E40" s="87">
        <v>6182</v>
      </c>
      <c r="F40" s="78">
        <v>9.4441934026208756</v>
      </c>
      <c r="G40" s="1">
        <v>33874</v>
      </c>
      <c r="H40" s="1">
        <v>1049.3615989247312</v>
      </c>
      <c r="I40" s="2">
        <v>37.174054398939525</v>
      </c>
      <c r="J40" s="47">
        <v>16.101694915254235</v>
      </c>
      <c r="K40" s="2">
        <v>9.3011970236169521</v>
      </c>
      <c r="L40" s="2">
        <v>84.615384615384613</v>
      </c>
      <c r="M40" s="60">
        <f t="shared" si="0"/>
        <v>144.0327795974199</v>
      </c>
      <c r="N40" s="60">
        <f t="shared" si="7"/>
        <v>101.53751102775307</v>
      </c>
      <c r="O40" s="3">
        <f t="shared" si="1"/>
        <v>166.93201557370415</v>
      </c>
      <c r="P40" s="60">
        <f t="shared" si="8"/>
        <v>182.47871765901516</v>
      </c>
      <c r="Q40" s="3">
        <f t="shared" si="2"/>
        <v>85.281610342916892</v>
      </c>
      <c r="R40" s="60">
        <f t="shared" si="9"/>
        <v>71.02390025416932</v>
      </c>
      <c r="S40" s="51">
        <f t="shared" si="3"/>
        <v>145.25199675254049</v>
      </c>
      <c r="T40" s="60">
        <f t="shared" si="10"/>
        <v>116.93379312944302</v>
      </c>
      <c r="U40" s="4">
        <f t="shared" si="13"/>
        <v>130.78194565762811</v>
      </c>
      <c r="V40" s="60">
        <f t="shared" si="11"/>
        <v>90.667701687290446</v>
      </c>
      <c r="W40" s="56">
        <f t="shared" si="5"/>
        <v>101.46841061339671</v>
      </c>
      <c r="X40" s="60">
        <f t="shared" si="12"/>
        <v>99.480667528014848</v>
      </c>
      <c r="Y40" s="5">
        <f t="shared" si="6"/>
        <v>110.35371521428098</v>
      </c>
      <c r="Z40" s="35">
        <v>38</v>
      </c>
      <c r="AE40" t="s">
        <v>721</v>
      </c>
      <c r="AL40" t="s">
        <v>722</v>
      </c>
    </row>
    <row r="41" spans="1:38" ht="15" customHeight="1">
      <c r="A41" s="24" t="s">
        <v>480</v>
      </c>
      <c r="B41" s="16" t="s">
        <v>481</v>
      </c>
      <c r="C41" s="16" t="s">
        <v>632</v>
      </c>
      <c r="D41" s="16"/>
      <c r="E41" s="85">
        <v>8073</v>
      </c>
      <c r="F41" s="78">
        <v>8.7757909215955987</v>
      </c>
      <c r="G41" s="1">
        <v>23247</v>
      </c>
      <c r="H41" s="1">
        <v>631.11665061728399</v>
      </c>
      <c r="I41" s="2">
        <v>32.577966221049628</v>
      </c>
      <c r="J41" s="47">
        <v>14.226804123711339</v>
      </c>
      <c r="K41" s="2">
        <v>4.0629258020562364</v>
      </c>
      <c r="L41" s="2">
        <v>100</v>
      </c>
      <c r="M41" s="60">
        <f t="shared" si="0"/>
        <v>155.00294377885854</v>
      </c>
      <c r="N41" s="60">
        <f t="shared" si="7"/>
        <v>104.20849567225541</v>
      </c>
      <c r="O41" s="3">
        <f t="shared" si="1"/>
        <v>114.56186355440458</v>
      </c>
      <c r="P41" s="60">
        <f t="shared" si="8"/>
        <v>120.38414192854989</v>
      </c>
      <c r="Q41" s="3">
        <f t="shared" si="2"/>
        <v>97.313110358262676</v>
      </c>
      <c r="R41" s="60">
        <f t="shared" si="9"/>
        <v>82.666269297536886</v>
      </c>
      <c r="S41" s="51">
        <f t="shared" si="3"/>
        <v>164.39414763874484</v>
      </c>
      <c r="T41" s="60">
        <f t="shared" si="10"/>
        <v>127.67044496617095</v>
      </c>
      <c r="U41" s="4">
        <f t="shared" si="13"/>
        <v>299.39720855299237</v>
      </c>
      <c r="V41" s="60">
        <f t="shared" si="11"/>
        <v>97.378585086764971</v>
      </c>
      <c r="W41" s="56">
        <f t="shared" si="5"/>
        <v>119.91721254310522</v>
      </c>
      <c r="X41" s="60">
        <f t="shared" si="12"/>
        <v>129.33732643998428</v>
      </c>
      <c r="Y41" s="5">
        <f t="shared" si="6"/>
        <v>110.27421056521041</v>
      </c>
      <c r="Z41" s="35">
        <v>39</v>
      </c>
    </row>
    <row r="42" spans="1:38" ht="15" customHeight="1">
      <c r="A42" s="24" t="s">
        <v>363</v>
      </c>
      <c r="B42" s="16" t="s">
        <v>364</v>
      </c>
      <c r="C42" s="16" t="s">
        <v>633</v>
      </c>
      <c r="D42" s="16"/>
      <c r="E42" s="85">
        <v>533</v>
      </c>
      <c r="F42" s="78">
        <v>5.7471264367816088</v>
      </c>
      <c r="G42" s="11">
        <v>19100.623627064153</v>
      </c>
      <c r="H42" s="1">
        <v>461.9614285714286</v>
      </c>
      <c r="I42" s="12">
        <v>22.316769230286429</v>
      </c>
      <c r="J42" s="47">
        <v>17.241379310344829</v>
      </c>
      <c r="K42" s="2">
        <v>1.876172607879925</v>
      </c>
      <c r="L42" s="41">
        <v>80</v>
      </c>
      <c r="M42" s="60">
        <f t="shared" si="0"/>
        <v>236.68757626930739</v>
      </c>
      <c r="N42" s="60">
        <f t="shared" si="7"/>
        <v>124.09683968108628</v>
      </c>
      <c r="O42" s="3">
        <f t="shared" si="1"/>
        <v>94.128405289618442</v>
      </c>
      <c r="P42" s="60">
        <f t="shared" si="8"/>
        <v>96.156468860301402</v>
      </c>
      <c r="Q42" s="3">
        <f t="shared" si="2"/>
        <v>142.05744520646579</v>
      </c>
      <c r="R42" s="60">
        <f t="shared" si="9"/>
        <v>125.96345237847967</v>
      </c>
      <c r="S42" s="51">
        <f t="shared" si="3"/>
        <v>135.65059357737252</v>
      </c>
      <c r="T42" s="60">
        <f t="shared" si="10"/>
        <v>111.5484566722883</v>
      </c>
      <c r="U42" s="4">
        <f t="shared" si="13"/>
        <v>648.35646708867</v>
      </c>
      <c r="V42" s="60">
        <f t="shared" si="11"/>
        <v>111.2671551662913</v>
      </c>
      <c r="W42" s="56">
        <f t="shared" si="5"/>
        <v>95.933770034484169</v>
      </c>
      <c r="X42" s="60">
        <f t="shared" si="12"/>
        <v>90.523669854424014</v>
      </c>
      <c r="Y42" s="5">
        <f t="shared" si="6"/>
        <v>109.92600710214516</v>
      </c>
      <c r="Z42" s="35">
        <v>40</v>
      </c>
    </row>
    <row r="43" spans="1:38" ht="15" customHeight="1">
      <c r="A43" s="24" t="s">
        <v>533</v>
      </c>
      <c r="B43" s="16" t="s">
        <v>534</v>
      </c>
      <c r="C43" s="16" t="s">
        <v>633</v>
      </c>
      <c r="D43" s="19" t="s">
        <v>650</v>
      </c>
      <c r="E43" s="85">
        <v>5873</v>
      </c>
      <c r="F43" s="78">
        <v>12.900672734467749</v>
      </c>
      <c r="G43" s="1">
        <v>21254</v>
      </c>
      <c r="H43" s="1">
        <v>328.33686875000001</v>
      </c>
      <c r="I43" s="2">
        <v>18.537886633104357</v>
      </c>
      <c r="J43" s="47">
        <v>22.784810126582279</v>
      </c>
      <c r="K43" s="2">
        <v>5.6189341052273116</v>
      </c>
      <c r="L43" s="2">
        <v>92.857142857142861</v>
      </c>
      <c r="M43" s="60">
        <f t="shared" si="0"/>
        <v>105.44205366908886</v>
      </c>
      <c r="N43" s="60">
        <f t="shared" si="7"/>
        <v>92.141549885332566</v>
      </c>
      <c r="O43" s="3">
        <f t="shared" si="1"/>
        <v>104.74030403859916</v>
      </c>
      <c r="P43" s="60">
        <f t="shared" si="8"/>
        <v>108.73885262481249</v>
      </c>
      <c r="Q43" s="3">
        <f t="shared" si="2"/>
        <v>171.01535276709498</v>
      </c>
      <c r="R43" s="60">
        <f t="shared" si="9"/>
        <v>153.98478356034059</v>
      </c>
      <c r="S43" s="51">
        <f t="shared" si="3"/>
        <v>102.64747981429531</v>
      </c>
      <c r="T43" s="60">
        <f t="shared" si="10"/>
        <v>93.037321528250899</v>
      </c>
      <c r="U43" s="4">
        <f t="shared" si="13"/>
        <v>216.48743710340318</v>
      </c>
      <c r="V43" s="60">
        <f t="shared" si="11"/>
        <v>94.07877818126228</v>
      </c>
      <c r="W43" s="56">
        <f t="shared" si="5"/>
        <v>111.35169736145485</v>
      </c>
      <c r="X43" s="60">
        <f t="shared" si="12"/>
        <v>115.47530623085564</v>
      </c>
      <c r="Y43" s="5">
        <f t="shared" si="6"/>
        <v>109.57609866847574</v>
      </c>
      <c r="Z43" s="35">
        <v>41</v>
      </c>
    </row>
    <row r="44" spans="1:38" ht="15" customHeight="1">
      <c r="A44" s="27" t="s">
        <v>204</v>
      </c>
      <c r="B44" s="19" t="s">
        <v>205</v>
      </c>
      <c r="C44" s="19" t="s">
        <v>636</v>
      </c>
      <c r="D44" s="16"/>
      <c r="E44" s="87">
        <v>462</v>
      </c>
      <c r="F44" s="78">
        <v>10.227272727272728</v>
      </c>
      <c r="G44" s="11">
        <v>20276.486029254818</v>
      </c>
      <c r="H44" s="11" t="s">
        <v>603</v>
      </c>
      <c r="I44" s="12">
        <v>31.234535477846823</v>
      </c>
      <c r="J44" s="47">
        <v>9.5238095238095237</v>
      </c>
      <c r="K44" s="2">
        <v>4.7619047619047619</v>
      </c>
      <c r="L44" s="40">
        <v>83.62</v>
      </c>
      <c r="M44" s="60">
        <f t="shared" si="0"/>
        <v>133.00451284609863</v>
      </c>
      <c r="N44" s="60">
        <f t="shared" si="7"/>
        <v>98.852379733355988</v>
      </c>
      <c r="O44" s="3">
        <f t="shared" si="1"/>
        <v>99.923087961727575</v>
      </c>
      <c r="P44" s="60">
        <f t="shared" si="8"/>
        <v>103.02714515478101</v>
      </c>
      <c r="Q44" s="3">
        <f t="shared" si="2"/>
        <v>101.49865120822025</v>
      </c>
      <c r="R44" s="60">
        <f t="shared" si="9"/>
        <v>86.716438533221833</v>
      </c>
      <c r="S44" s="51">
        <f t="shared" si="3"/>
        <v>245.57435044179513</v>
      </c>
      <c r="T44" s="60">
        <f t="shared" si="10"/>
        <v>173.2036548292003</v>
      </c>
      <c r="U44" s="4">
        <f t="shared" si="13"/>
        <v>255.45001517564859</v>
      </c>
      <c r="V44" s="60">
        <f t="shared" si="11"/>
        <v>95.629487849508749</v>
      </c>
      <c r="W44" s="56">
        <f t="shared" si="5"/>
        <v>100.27477312854458</v>
      </c>
      <c r="X44" s="60">
        <f t="shared" si="12"/>
        <v>97.548941696410438</v>
      </c>
      <c r="Y44" s="5">
        <f t="shared" si="6"/>
        <v>109.1630079660797</v>
      </c>
      <c r="Z44" s="35">
        <v>42</v>
      </c>
    </row>
    <row r="45" spans="1:38" ht="15" customHeight="1">
      <c r="A45" s="24" t="s">
        <v>66</v>
      </c>
      <c r="B45" s="16" t="s">
        <v>604</v>
      </c>
      <c r="C45" s="16" t="s">
        <v>636</v>
      </c>
      <c r="D45" s="16"/>
      <c r="E45" s="85">
        <v>8337</v>
      </c>
      <c r="F45" s="78">
        <v>8.663101604278074</v>
      </c>
      <c r="G45" s="1">
        <v>29071</v>
      </c>
      <c r="H45" s="1">
        <v>808.9743666666667</v>
      </c>
      <c r="I45" s="2">
        <v>33.393045990849991</v>
      </c>
      <c r="J45" s="47">
        <v>14.864864864864865</v>
      </c>
      <c r="K45" s="2">
        <v>6.417176442365359</v>
      </c>
      <c r="L45" s="2">
        <v>82.882882882882882</v>
      </c>
      <c r="M45" s="60">
        <f t="shared" si="0"/>
        <v>157.01921655442203</v>
      </c>
      <c r="N45" s="60">
        <f t="shared" si="7"/>
        <v>104.69941208276551</v>
      </c>
      <c r="O45" s="3">
        <f t="shared" si="1"/>
        <v>143.26269778423432</v>
      </c>
      <c r="P45" s="60">
        <f t="shared" si="8"/>
        <v>154.41433003942123</v>
      </c>
      <c r="Q45" s="3">
        <f t="shared" si="2"/>
        <v>94.937826965094402</v>
      </c>
      <c r="R45" s="60">
        <f t="shared" si="9"/>
        <v>80.367808938431551</v>
      </c>
      <c r="S45" s="51">
        <f t="shared" si="3"/>
        <v>157.33767907093366</v>
      </c>
      <c r="T45" s="60">
        <f t="shared" si="10"/>
        <v>123.71253832026707</v>
      </c>
      <c r="U45" s="4">
        <f t="shared" si="13"/>
        <v>189.55823556024765</v>
      </c>
      <c r="V45" s="60">
        <f t="shared" si="11"/>
        <v>93.006996608859708</v>
      </c>
      <c r="W45" s="56">
        <f t="shared" si="5"/>
        <v>99.390842828519638</v>
      </c>
      <c r="X45" s="60">
        <f t="shared" si="12"/>
        <v>96.118431164054329</v>
      </c>
      <c r="Y45" s="5">
        <f t="shared" si="6"/>
        <v>108.71991952563322</v>
      </c>
      <c r="Z45" s="35">
        <v>43</v>
      </c>
    </row>
    <row r="46" spans="1:38" ht="15" customHeight="1">
      <c r="A46" s="25" t="s">
        <v>579</v>
      </c>
      <c r="B46" s="17" t="s">
        <v>580</v>
      </c>
      <c r="C46" s="17" t="s">
        <v>643</v>
      </c>
      <c r="D46" s="16"/>
      <c r="E46" s="86">
        <v>7354</v>
      </c>
      <c r="F46" s="78">
        <v>11.894525652049298</v>
      </c>
      <c r="G46" s="1">
        <v>22932</v>
      </c>
      <c r="H46" s="1">
        <v>655.47735</v>
      </c>
      <c r="I46" s="2">
        <v>34.300227629513344</v>
      </c>
      <c r="J46" s="47">
        <v>11.581920903954803</v>
      </c>
      <c r="K46" s="2">
        <v>3.1275496328528689</v>
      </c>
      <c r="L46" s="2">
        <v>89.887640449438194</v>
      </c>
      <c r="M46" s="60">
        <f t="shared" si="0"/>
        <v>114.36130087295574</v>
      </c>
      <c r="N46" s="60">
        <f t="shared" si="7"/>
        <v>94.313183046699223</v>
      </c>
      <c r="O46" s="3">
        <f t="shared" si="1"/>
        <v>113.00953477995465</v>
      </c>
      <c r="P46" s="60">
        <f t="shared" si="8"/>
        <v>118.54356685043786</v>
      </c>
      <c r="Q46" s="3">
        <f t="shared" si="2"/>
        <v>92.426885802615772</v>
      </c>
      <c r="R46" s="60">
        <f t="shared" si="9"/>
        <v>77.938078346030579</v>
      </c>
      <c r="S46" s="51">
        <f t="shared" si="3"/>
        <v>201.93570280231236</v>
      </c>
      <c r="T46" s="60">
        <f t="shared" si="10"/>
        <v>148.72714907412109</v>
      </c>
      <c r="U46" s="4">
        <f t="shared" si="13"/>
        <v>388.9398367705424</v>
      </c>
      <c r="V46" s="60">
        <f t="shared" si="11"/>
        <v>100.94237953177543</v>
      </c>
      <c r="W46" s="56">
        <f t="shared" si="5"/>
        <v>107.79075284773501</v>
      </c>
      <c r="X46" s="60">
        <f t="shared" si="12"/>
        <v>109.71244389672344</v>
      </c>
      <c r="Y46" s="5">
        <f t="shared" si="6"/>
        <v>108.36280012429792</v>
      </c>
      <c r="Z46" s="35">
        <v>44</v>
      </c>
    </row>
    <row r="47" spans="1:38" ht="15" customHeight="1">
      <c r="A47" s="24" t="s">
        <v>160</v>
      </c>
      <c r="B47" s="16" t="s">
        <v>161</v>
      </c>
      <c r="C47" s="16" t="s">
        <v>638</v>
      </c>
      <c r="D47" s="19"/>
      <c r="E47" s="85">
        <v>69</v>
      </c>
      <c r="F47" s="78">
        <v>4.5454545454545459</v>
      </c>
      <c r="G47" s="11">
        <v>16734.317769053258</v>
      </c>
      <c r="H47" s="11" t="s">
        <v>603</v>
      </c>
      <c r="I47" s="12">
        <v>22.244928638280903</v>
      </c>
      <c r="J47" s="49">
        <v>26.88</v>
      </c>
      <c r="K47" s="2">
        <v>4.3478260869565215</v>
      </c>
      <c r="L47" s="12">
        <v>95.76</v>
      </c>
      <c r="M47" s="60">
        <f t="shared" si="0"/>
        <v>299.26015390372191</v>
      </c>
      <c r="N47" s="60">
        <f t="shared" si="7"/>
        <v>139.33183446003721</v>
      </c>
      <c r="O47" s="3">
        <f t="shared" si="1"/>
        <v>82.467184106952601</v>
      </c>
      <c r="P47" s="60">
        <f t="shared" si="8"/>
        <v>82.329917782697052</v>
      </c>
      <c r="Q47" s="3">
        <f t="shared" si="2"/>
        <v>142.51622352526257</v>
      </c>
      <c r="R47" s="60">
        <f t="shared" si="9"/>
        <v>126.4073925762701</v>
      </c>
      <c r="S47" s="51">
        <f t="shared" si="3"/>
        <v>87.009052735896802</v>
      </c>
      <c r="T47" s="60">
        <f t="shared" si="10"/>
        <v>84.265875319673</v>
      </c>
      <c r="U47" s="4">
        <f t="shared" si="13"/>
        <v>279.7785880495199</v>
      </c>
      <c r="V47" s="60">
        <f t="shared" si="11"/>
        <v>96.597764463551016</v>
      </c>
      <c r="W47" s="56">
        <f t="shared" si="5"/>
        <v>114.83272273127756</v>
      </c>
      <c r="X47" s="60">
        <f t="shared" si="12"/>
        <v>121.10883124384551</v>
      </c>
      <c r="Y47" s="5">
        <f t="shared" si="6"/>
        <v>108.34026930767897</v>
      </c>
      <c r="Z47" s="35">
        <v>45</v>
      </c>
    </row>
    <row r="48" spans="1:38" ht="15" customHeight="1">
      <c r="A48" s="28" t="s">
        <v>384</v>
      </c>
      <c r="B48" s="20" t="s">
        <v>385</v>
      </c>
      <c r="C48" s="20" t="s">
        <v>633</v>
      </c>
      <c r="D48" s="16"/>
      <c r="E48" s="88">
        <v>7520</v>
      </c>
      <c r="F48" s="78">
        <v>8.7503574492422072</v>
      </c>
      <c r="G48" s="1">
        <v>20522</v>
      </c>
      <c r="H48" s="1">
        <v>415.37027064220183</v>
      </c>
      <c r="I48" s="6">
        <v>24.288291821978472</v>
      </c>
      <c r="J48" s="47">
        <v>19.725557461406517</v>
      </c>
      <c r="K48" s="6">
        <v>3.125</v>
      </c>
      <c r="L48" s="6">
        <v>96.491228070175453</v>
      </c>
      <c r="M48" s="60">
        <f t="shared" si="0"/>
        <v>155.453469726874</v>
      </c>
      <c r="N48" s="60">
        <f t="shared" si="7"/>
        <v>104.31818845981964</v>
      </c>
      <c r="O48" s="3">
        <f t="shared" si="1"/>
        <v>101.13298764844886</v>
      </c>
      <c r="P48" s="60">
        <f t="shared" si="8"/>
        <v>104.46170672900931</v>
      </c>
      <c r="Q48" s="3">
        <f t="shared" si="2"/>
        <v>130.52639705390831</v>
      </c>
      <c r="R48" s="60">
        <f t="shared" si="9"/>
        <v>114.80534924273717</v>
      </c>
      <c r="S48" s="51">
        <f t="shared" si="3"/>
        <v>118.56716050316072</v>
      </c>
      <c r="T48" s="60">
        <f t="shared" si="10"/>
        <v>101.96652023347129</v>
      </c>
      <c r="U48" s="4">
        <f t="shared" si="13"/>
        <v>389.25716598194072</v>
      </c>
      <c r="V48" s="60">
        <f t="shared" si="11"/>
        <v>100.9550092267412</v>
      </c>
      <c r="W48" s="56">
        <f t="shared" si="5"/>
        <v>115.70959105036471</v>
      </c>
      <c r="X48" s="60">
        <f t="shared" si="12"/>
        <v>122.52791300392113</v>
      </c>
      <c r="Y48" s="5">
        <f t="shared" si="6"/>
        <v>108.17244781594994</v>
      </c>
      <c r="Z48" s="35">
        <v>46</v>
      </c>
    </row>
    <row r="49" spans="1:26" ht="15" customHeight="1">
      <c r="A49" s="28" t="s">
        <v>288</v>
      </c>
      <c r="B49" s="20" t="s">
        <v>289</v>
      </c>
      <c r="C49" s="20" t="s">
        <v>637</v>
      </c>
      <c r="D49" s="16"/>
      <c r="E49" s="88">
        <v>151</v>
      </c>
      <c r="F49" s="78">
        <v>7.1428571428571423</v>
      </c>
      <c r="G49" s="11">
        <v>18266.713387975688</v>
      </c>
      <c r="H49" s="11" t="s">
        <v>603</v>
      </c>
      <c r="I49" s="12">
        <v>25.492504611419903</v>
      </c>
      <c r="J49" s="47">
        <v>12.121212121212121</v>
      </c>
      <c r="K49" s="6">
        <v>5.298013245033113</v>
      </c>
      <c r="L49" s="12">
        <v>83.55</v>
      </c>
      <c r="M49" s="60">
        <f t="shared" si="0"/>
        <v>190.438279756914</v>
      </c>
      <c r="N49" s="60">
        <f t="shared" si="7"/>
        <v>112.8361913662095</v>
      </c>
      <c r="O49" s="3">
        <f t="shared" si="1"/>
        <v>90.018872402490047</v>
      </c>
      <c r="P49" s="60">
        <f t="shared" si="8"/>
        <v>91.283851706496066</v>
      </c>
      <c r="Q49" s="3">
        <f t="shared" si="2"/>
        <v>124.36060208444837</v>
      </c>
      <c r="R49" s="60">
        <f t="shared" si="9"/>
        <v>108.83897261566381</v>
      </c>
      <c r="S49" s="51">
        <f t="shared" si="3"/>
        <v>192.95127534712475</v>
      </c>
      <c r="T49" s="60">
        <f t="shared" si="10"/>
        <v>143.68786847748711</v>
      </c>
      <c r="U49" s="4">
        <f t="shared" si="13"/>
        <v>229.60090649716031</v>
      </c>
      <c r="V49" s="60">
        <f t="shared" si="11"/>
        <v>94.600693947088843</v>
      </c>
      <c r="W49" s="56">
        <f t="shared" si="5"/>
        <v>100.19083107976441</v>
      </c>
      <c r="X49" s="60">
        <f t="shared" si="12"/>
        <v>97.41309389836097</v>
      </c>
      <c r="Y49" s="5">
        <f t="shared" si="6"/>
        <v>108.11011200188437</v>
      </c>
      <c r="Z49" s="35">
        <v>47</v>
      </c>
    </row>
    <row r="50" spans="1:26" ht="15" customHeight="1">
      <c r="A50" s="24" t="s">
        <v>184</v>
      </c>
      <c r="B50" s="16" t="s">
        <v>185</v>
      </c>
      <c r="C50" s="16" t="s">
        <v>632</v>
      </c>
      <c r="D50" s="16"/>
      <c r="E50" s="85">
        <v>4396</v>
      </c>
      <c r="F50" s="78">
        <v>9.7752808988764031</v>
      </c>
      <c r="G50" s="1">
        <v>26113</v>
      </c>
      <c r="H50" s="1">
        <v>739.02941470588235</v>
      </c>
      <c r="I50" s="6">
        <v>33.961448230653659</v>
      </c>
      <c r="J50" s="47">
        <v>17.525773195876287</v>
      </c>
      <c r="K50" s="6">
        <v>3.3894449499545045</v>
      </c>
      <c r="L50" s="6">
        <v>95.652173913043484</v>
      </c>
      <c r="M50" s="60">
        <f t="shared" si="0"/>
        <v>139.1544080325562</v>
      </c>
      <c r="N50" s="60">
        <f t="shared" si="7"/>
        <v>100.34973887371599</v>
      </c>
      <c r="O50" s="3">
        <f t="shared" si="1"/>
        <v>128.68559138797121</v>
      </c>
      <c r="P50" s="60">
        <f t="shared" si="8"/>
        <v>137.13045359162635</v>
      </c>
      <c r="Q50" s="3">
        <f t="shared" si="2"/>
        <v>93.348881961260744</v>
      </c>
      <c r="R50" s="60">
        <f t="shared" si="9"/>
        <v>78.830254676647783</v>
      </c>
      <c r="S50" s="51">
        <f t="shared" si="3"/>
        <v>133.44936690674581</v>
      </c>
      <c r="T50" s="60">
        <f t="shared" si="10"/>
        <v>110.3138094000598</v>
      </c>
      <c r="U50" s="4">
        <f t="shared" si="13"/>
        <v>358.88726964274565</v>
      </c>
      <c r="V50" s="60">
        <f t="shared" si="11"/>
        <v>99.746288084379714</v>
      </c>
      <c r="W50" s="56">
        <f t="shared" si="5"/>
        <v>114.70342069340499</v>
      </c>
      <c r="X50" s="60">
        <f t="shared" si="12"/>
        <v>120.89957500834075</v>
      </c>
      <c r="Y50" s="5">
        <f t="shared" si="6"/>
        <v>107.87835327246172</v>
      </c>
      <c r="Z50" s="35">
        <v>48</v>
      </c>
    </row>
    <row r="51" spans="1:26" ht="15" customHeight="1">
      <c r="A51" s="24" t="s">
        <v>164</v>
      </c>
      <c r="B51" s="16" t="s">
        <v>165</v>
      </c>
      <c r="C51" s="16" t="s">
        <v>633</v>
      </c>
      <c r="D51" s="16"/>
      <c r="E51" s="85">
        <v>448</v>
      </c>
      <c r="F51" s="78">
        <v>9.5808383233532943</v>
      </c>
      <c r="G51" s="11">
        <v>19100.623627064153</v>
      </c>
      <c r="H51" s="11" t="s">
        <v>603</v>
      </c>
      <c r="I51" s="12">
        <v>22.316769230286429</v>
      </c>
      <c r="J51" s="47">
        <v>23.636363636363637</v>
      </c>
      <c r="K51" s="2">
        <v>2.6785714285714284</v>
      </c>
      <c r="L51" s="2">
        <v>100</v>
      </c>
      <c r="M51" s="60">
        <f t="shared" si="0"/>
        <v>141.97853892591354</v>
      </c>
      <c r="N51" s="60">
        <f t="shared" si="7"/>
        <v>101.03735030098935</v>
      </c>
      <c r="O51" s="3">
        <f t="shared" si="1"/>
        <v>94.128405289618442</v>
      </c>
      <c r="P51" s="60">
        <f t="shared" si="8"/>
        <v>96.156468860301402</v>
      </c>
      <c r="Q51" s="3">
        <f t="shared" si="2"/>
        <v>142.05744520646579</v>
      </c>
      <c r="R51" s="60">
        <f t="shared" si="9"/>
        <v>125.96345237847967</v>
      </c>
      <c r="S51" s="51">
        <f t="shared" si="3"/>
        <v>98.949371972884478</v>
      </c>
      <c r="T51" s="60">
        <f t="shared" si="10"/>
        <v>90.963087729555014</v>
      </c>
      <c r="U51" s="4">
        <f t="shared" si="13"/>
        <v>454.13336031226419</v>
      </c>
      <c r="V51" s="60">
        <f t="shared" si="11"/>
        <v>103.53708019752057</v>
      </c>
      <c r="W51" s="56">
        <f t="shared" si="5"/>
        <v>119.91721254310522</v>
      </c>
      <c r="X51" s="60">
        <f t="shared" si="12"/>
        <v>129.33732643998428</v>
      </c>
      <c r="Y51" s="5">
        <f t="shared" si="6"/>
        <v>107.83246098447168</v>
      </c>
      <c r="Z51" s="35">
        <v>49</v>
      </c>
    </row>
    <row r="52" spans="1:26" ht="15" customHeight="1">
      <c r="A52" s="28" t="s">
        <v>546</v>
      </c>
      <c r="B52" s="20" t="s">
        <v>547</v>
      </c>
      <c r="C52" s="20" t="s">
        <v>634</v>
      </c>
      <c r="D52" s="20"/>
      <c r="E52" s="88">
        <v>6254</v>
      </c>
      <c r="F52" s="78">
        <v>8.3518107908351809</v>
      </c>
      <c r="G52" s="1">
        <v>29357</v>
      </c>
      <c r="H52" s="1">
        <v>885.41072560975613</v>
      </c>
      <c r="I52" s="6">
        <v>36.192147383305766</v>
      </c>
      <c r="J52" s="47">
        <v>16.517055655296232</v>
      </c>
      <c r="K52" s="6">
        <v>5.1646945954589061</v>
      </c>
      <c r="L52" s="6">
        <v>84.905660377358487</v>
      </c>
      <c r="M52" s="60">
        <f t="shared" si="0"/>
        <v>162.87167668211416</v>
      </c>
      <c r="N52" s="60">
        <f t="shared" si="7"/>
        <v>106.12435257363589</v>
      </c>
      <c r="O52" s="3">
        <f t="shared" si="1"/>
        <v>144.67211375087774</v>
      </c>
      <c r="P52" s="60">
        <f t="shared" si="8"/>
        <v>156.08545534843722</v>
      </c>
      <c r="Q52" s="3">
        <f t="shared" si="2"/>
        <v>87.595333555120661</v>
      </c>
      <c r="R52" s="60">
        <f t="shared" si="9"/>
        <v>73.26279145363111</v>
      </c>
      <c r="S52" s="51">
        <f t="shared" si="3"/>
        <v>141.59928902285699</v>
      </c>
      <c r="T52" s="60">
        <f t="shared" si="10"/>
        <v>114.88502382509066</v>
      </c>
      <c r="U52" s="4">
        <f t="shared" si="13"/>
        <v>235.52770085633293</v>
      </c>
      <c r="V52" s="60">
        <f t="shared" si="11"/>
        <v>94.836580219743496</v>
      </c>
      <c r="W52" s="56">
        <f t="shared" si="5"/>
        <v>101.81650121584406</v>
      </c>
      <c r="X52" s="60">
        <f t="shared" si="12"/>
        <v>100.04400071503315</v>
      </c>
      <c r="Y52" s="5">
        <f t="shared" si="6"/>
        <v>107.53970068926191</v>
      </c>
      <c r="Z52" s="35">
        <v>50</v>
      </c>
    </row>
    <row r="53" spans="1:26" ht="15" customHeight="1">
      <c r="A53" s="24" t="s">
        <v>594</v>
      </c>
      <c r="B53" s="16" t="s">
        <v>595</v>
      </c>
      <c r="C53" s="16" t="s">
        <v>635</v>
      </c>
      <c r="D53" s="21"/>
      <c r="E53" s="85">
        <v>277</v>
      </c>
      <c r="F53" s="78">
        <v>4.9586776859504136</v>
      </c>
      <c r="G53" s="11">
        <v>18567.921427936886</v>
      </c>
      <c r="H53" s="11" t="s">
        <v>603</v>
      </c>
      <c r="I53" s="12">
        <v>25.715943210561392</v>
      </c>
      <c r="J53" s="47">
        <v>28.571428571428569</v>
      </c>
      <c r="K53" s="2">
        <v>3.2490974729241873</v>
      </c>
      <c r="L53" s="2">
        <v>100</v>
      </c>
      <c r="M53" s="60">
        <f t="shared" si="0"/>
        <v>274.32180774507844</v>
      </c>
      <c r="N53" s="60">
        <f t="shared" si="7"/>
        <v>133.25991625103501</v>
      </c>
      <c r="O53" s="3">
        <f t="shared" si="1"/>
        <v>91.503234013688242</v>
      </c>
      <c r="P53" s="60">
        <f t="shared" si="8"/>
        <v>93.04383904516132</v>
      </c>
      <c r="Q53" s="3">
        <f t="shared" si="2"/>
        <v>123.28006778358208</v>
      </c>
      <c r="R53" s="60">
        <f t="shared" si="9"/>
        <v>107.79338569145176</v>
      </c>
      <c r="S53" s="51">
        <f t="shared" si="3"/>
        <v>81.858116813931716</v>
      </c>
      <c r="T53" s="60">
        <f t="shared" si="10"/>
        <v>81.376763957203735</v>
      </c>
      <c r="U53" s="4">
        <f t="shared" si="13"/>
        <v>374.38970478124162</v>
      </c>
      <c r="V53" s="60">
        <f t="shared" si="11"/>
        <v>100.36328462927092</v>
      </c>
      <c r="W53" s="56">
        <f t="shared" si="5"/>
        <v>119.91721254310522</v>
      </c>
      <c r="X53" s="60">
        <f t="shared" si="12"/>
        <v>129.33732643998428</v>
      </c>
      <c r="Y53" s="5">
        <f t="shared" si="6"/>
        <v>107.52908600235116</v>
      </c>
      <c r="Z53" s="35">
        <v>51</v>
      </c>
    </row>
    <row r="54" spans="1:26" ht="15" customHeight="1">
      <c r="A54" s="27" t="s">
        <v>381</v>
      </c>
      <c r="B54" s="19" t="s">
        <v>382</v>
      </c>
      <c r="C54" s="19" t="s">
        <v>638</v>
      </c>
      <c r="D54" s="16"/>
      <c r="E54" s="87">
        <v>276</v>
      </c>
      <c r="F54" s="78">
        <v>10</v>
      </c>
      <c r="G54" s="11">
        <v>16734.317769053258</v>
      </c>
      <c r="H54" s="11" t="s">
        <v>603</v>
      </c>
      <c r="I54" s="12">
        <v>22.244928638280903</v>
      </c>
      <c r="J54" s="49">
        <v>26.88</v>
      </c>
      <c r="K54" s="2">
        <v>1.0869565217391304</v>
      </c>
      <c r="L54" s="40">
        <v>95.76</v>
      </c>
      <c r="M54" s="60">
        <f t="shared" si="0"/>
        <v>136.02734268350997</v>
      </c>
      <c r="N54" s="60">
        <f t="shared" si="7"/>
        <v>99.58836981929565</v>
      </c>
      <c r="O54" s="3">
        <f t="shared" si="1"/>
        <v>82.467184106952601</v>
      </c>
      <c r="P54" s="60">
        <f t="shared" si="8"/>
        <v>82.329917782697052</v>
      </c>
      <c r="Q54" s="3">
        <f t="shared" si="2"/>
        <v>142.51622352526257</v>
      </c>
      <c r="R54" s="60">
        <f t="shared" si="9"/>
        <v>126.4073925762701</v>
      </c>
      <c r="S54" s="51">
        <f t="shared" si="3"/>
        <v>87.009052735896802</v>
      </c>
      <c r="T54" s="60">
        <f t="shared" si="10"/>
        <v>84.265875319673</v>
      </c>
      <c r="U54" s="4">
        <f t="shared" si="13"/>
        <v>1119.1143521980796</v>
      </c>
      <c r="V54" s="60">
        <f t="shared" si="11"/>
        <v>130.0033076480091</v>
      </c>
      <c r="W54" s="56">
        <f t="shared" si="5"/>
        <v>114.83272273127756</v>
      </c>
      <c r="X54" s="60">
        <f t="shared" si="12"/>
        <v>121.10883124384551</v>
      </c>
      <c r="Y54" s="5">
        <f t="shared" si="6"/>
        <v>107.28394906496507</v>
      </c>
      <c r="Z54" s="35">
        <v>52</v>
      </c>
    </row>
    <row r="55" spans="1:26" ht="15" customHeight="1">
      <c r="A55" s="24" t="s">
        <v>449</v>
      </c>
      <c r="B55" s="16" t="s">
        <v>450</v>
      </c>
      <c r="C55" s="16" t="s">
        <v>637</v>
      </c>
      <c r="D55" s="16"/>
      <c r="E55" s="85">
        <v>371</v>
      </c>
      <c r="F55" s="78">
        <v>8.695652173913043</v>
      </c>
      <c r="G55" s="11">
        <v>18266.713387975688</v>
      </c>
      <c r="H55" s="11" t="s">
        <v>603</v>
      </c>
      <c r="I55" s="12">
        <v>25.492504611419903</v>
      </c>
      <c r="J55" s="47">
        <v>25</v>
      </c>
      <c r="K55" s="2">
        <v>1.3477088948787064</v>
      </c>
      <c r="L55" s="2">
        <v>100</v>
      </c>
      <c r="M55" s="60">
        <f t="shared" si="0"/>
        <v>156.43144408603649</v>
      </c>
      <c r="N55" s="60">
        <f t="shared" si="7"/>
        <v>104.55630289938834</v>
      </c>
      <c r="O55" s="3">
        <f t="shared" si="1"/>
        <v>90.018872402490047</v>
      </c>
      <c r="P55" s="60">
        <f t="shared" si="8"/>
        <v>91.283851706496066</v>
      </c>
      <c r="Q55" s="3">
        <f t="shared" si="2"/>
        <v>124.36060208444837</v>
      </c>
      <c r="R55" s="60">
        <f t="shared" si="9"/>
        <v>108.83897261566381</v>
      </c>
      <c r="S55" s="51">
        <f t="shared" si="3"/>
        <v>93.552133501636234</v>
      </c>
      <c r="T55" s="60">
        <f t="shared" si="10"/>
        <v>87.935827590917768</v>
      </c>
      <c r="U55" s="4">
        <f t="shared" si="13"/>
        <v>902.59005362062487</v>
      </c>
      <c r="V55" s="60">
        <f t="shared" si="11"/>
        <v>121.38564578303294</v>
      </c>
      <c r="W55" s="56">
        <f t="shared" si="5"/>
        <v>119.91721254310522</v>
      </c>
      <c r="X55" s="60">
        <f t="shared" si="12"/>
        <v>129.33732643998428</v>
      </c>
      <c r="Y55" s="5">
        <f t="shared" si="6"/>
        <v>107.2229878392472</v>
      </c>
      <c r="Z55" s="35">
        <v>53</v>
      </c>
    </row>
    <row r="56" spans="1:26" ht="15" customHeight="1">
      <c r="A56" s="24" t="s">
        <v>92</v>
      </c>
      <c r="B56" s="16" t="s">
        <v>93</v>
      </c>
      <c r="C56" s="16" t="s">
        <v>632</v>
      </c>
      <c r="D56" s="16"/>
      <c r="E56" s="85">
        <v>6736</v>
      </c>
      <c r="F56" s="78">
        <v>7.9483695652173916</v>
      </c>
      <c r="G56" s="1">
        <v>27927</v>
      </c>
      <c r="H56" s="1">
        <v>841.6666676767677</v>
      </c>
      <c r="I56" s="2">
        <v>36.165717807574076</v>
      </c>
      <c r="J56" s="47">
        <v>14.697406340057636</v>
      </c>
      <c r="K56" s="2">
        <v>5.4038004750593824</v>
      </c>
      <c r="L56" s="2">
        <v>82.278481012658233</v>
      </c>
      <c r="M56" s="60">
        <f t="shared" si="0"/>
        <v>171.13867387190317</v>
      </c>
      <c r="N56" s="60">
        <f t="shared" si="7"/>
        <v>108.13717774059477</v>
      </c>
      <c r="O56" s="3">
        <f t="shared" si="1"/>
        <v>137.62503391766063</v>
      </c>
      <c r="P56" s="60">
        <f t="shared" si="8"/>
        <v>147.72982880335724</v>
      </c>
      <c r="Q56" s="3">
        <f t="shared" si="2"/>
        <v>87.659347423565237</v>
      </c>
      <c r="R56" s="60">
        <f t="shared" si="9"/>
        <v>73.324734941922245</v>
      </c>
      <c r="S56" s="51">
        <f t="shared" si="3"/>
        <v>159.13034473072437</v>
      </c>
      <c r="T56" s="60">
        <f t="shared" si="10"/>
        <v>124.71802757605926</v>
      </c>
      <c r="U56" s="4">
        <f t="shared" si="13"/>
        <v>225.10613582197396</v>
      </c>
      <c r="V56" s="60">
        <f t="shared" si="11"/>
        <v>94.421802182543956</v>
      </c>
      <c r="W56" s="56">
        <f t="shared" si="5"/>
        <v>98.666060953187838</v>
      </c>
      <c r="X56" s="60">
        <f t="shared" si="12"/>
        <v>94.945478832525836</v>
      </c>
      <c r="Y56" s="5">
        <f t="shared" si="6"/>
        <v>107.21284167950054</v>
      </c>
      <c r="Z56" s="35">
        <v>54</v>
      </c>
    </row>
    <row r="57" spans="1:26" ht="15" customHeight="1">
      <c r="A57" s="24" t="s">
        <v>474</v>
      </c>
      <c r="B57" s="16" t="s">
        <v>475</v>
      </c>
      <c r="C57" s="16" t="s">
        <v>635</v>
      </c>
      <c r="D57" s="19"/>
      <c r="E57" s="85">
        <v>80</v>
      </c>
      <c r="F57" s="78">
        <v>3.4482758620689653</v>
      </c>
      <c r="G57" s="11">
        <v>18567.921427936886</v>
      </c>
      <c r="H57" s="1">
        <v>319.99998749999997</v>
      </c>
      <c r="I57" s="12">
        <v>25.715943210561392</v>
      </c>
      <c r="J57" s="49">
        <v>26.87</v>
      </c>
      <c r="K57" s="2">
        <v>5</v>
      </c>
      <c r="L57" s="12">
        <v>84.17</v>
      </c>
      <c r="M57" s="60">
        <f t="shared" si="0"/>
        <v>394.47929378217896</v>
      </c>
      <c r="N57" s="60">
        <f t="shared" si="7"/>
        <v>162.51552216713645</v>
      </c>
      <c r="O57" s="3">
        <f t="shared" si="1"/>
        <v>91.503234013688242</v>
      </c>
      <c r="P57" s="60">
        <f t="shared" si="8"/>
        <v>93.04383904516132</v>
      </c>
      <c r="Q57" s="3">
        <f t="shared" si="2"/>
        <v>123.28006778358208</v>
      </c>
      <c r="R57" s="60">
        <f t="shared" si="9"/>
        <v>107.79338569145176</v>
      </c>
      <c r="S57" s="51">
        <f t="shared" si="3"/>
        <v>87.041434221842422</v>
      </c>
      <c r="T57" s="60">
        <f t="shared" si="10"/>
        <v>84.284037789638944</v>
      </c>
      <c r="U57" s="4">
        <f t="shared" si="13"/>
        <v>243.28572873871295</v>
      </c>
      <c r="V57" s="60">
        <f t="shared" si="11"/>
        <v>95.145349542487622</v>
      </c>
      <c r="W57" s="56">
        <f t="shared" si="5"/>
        <v>100.93431779753166</v>
      </c>
      <c r="X57" s="60">
        <f t="shared" si="12"/>
        <v>98.61631725251334</v>
      </c>
      <c r="Y57" s="5">
        <f t="shared" si="6"/>
        <v>106.89974191473158</v>
      </c>
      <c r="Z57" s="35">
        <v>55</v>
      </c>
    </row>
    <row r="58" spans="1:26" ht="15" customHeight="1">
      <c r="A58" s="24" t="s">
        <v>365</v>
      </c>
      <c r="B58" s="16" t="s">
        <v>366</v>
      </c>
      <c r="C58" s="16" t="s">
        <v>643</v>
      </c>
      <c r="D58" s="16"/>
      <c r="E58" s="85">
        <v>723</v>
      </c>
      <c r="F58" s="78">
        <v>16.104868913857679</v>
      </c>
      <c r="G58" s="11">
        <v>21644.751614581604</v>
      </c>
      <c r="H58" s="1">
        <v>469.64287142857148</v>
      </c>
      <c r="I58" s="12">
        <v>30.307569989866138</v>
      </c>
      <c r="J58" s="47">
        <v>8</v>
      </c>
      <c r="K58" s="2">
        <v>4.1493775933609953</v>
      </c>
      <c r="L58" s="2">
        <v>62.5</v>
      </c>
      <c r="M58" s="60">
        <f t="shared" si="0"/>
        <v>84.46348952673759</v>
      </c>
      <c r="N58" s="60">
        <f t="shared" si="7"/>
        <v>87.033748237045884</v>
      </c>
      <c r="O58" s="3">
        <f t="shared" si="1"/>
        <v>106.6659388797985</v>
      </c>
      <c r="P58" s="60">
        <f t="shared" si="8"/>
        <v>111.02205162014882</v>
      </c>
      <c r="Q58" s="3">
        <f t="shared" si="2"/>
        <v>104.60301578703896</v>
      </c>
      <c r="R58" s="60">
        <f t="shared" si="9"/>
        <v>89.720399637462151</v>
      </c>
      <c r="S58" s="51">
        <f t="shared" si="3"/>
        <v>292.35041719261324</v>
      </c>
      <c r="T58" s="60">
        <f t="shared" si="10"/>
        <v>199.43990936405646</v>
      </c>
      <c r="U58" s="4">
        <f t="shared" si="13"/>
        <v>293.15930313014911</v>
      </c>
      <c r="V58" s="60">
        <f t="shared" si="11"/>
        <v>97.130316601274259</v>
      </c>
      <c r="W58" s="56">
        <f t="shared" si="5"/>
        <v>74.948257839440757</v>
      </c>
      <c r="X58" s="60">
        <f t="shared" si="12"/>
        <v>56.561720342058791</v>
      </c>
      <c r="Y58" s="5">
        <f t="shared" si="6"/>
        <v>106.81802430034105</v>
      </c>
      <c r="Z58" s="35">
        <v>56</v>
      </c>
    </row>
    <row r="59" spans="1:26" ht="15.75" customHeight="1">
      <c r="A59" s="27" t="s">
        <v>586</v>
      </c>
      <c r="B59" s="19" t="s">
        <v>587</v>
      </c>
      <c r="C59" s="19" t="s">
        <v>639</v>
      </c>
      <c r="D59" s="19"/>
      <c r="E59" s="87">
        <v>1103</v>
      </c>
      <c r="F59" s="78">
        <v>5.625</v>
      </c>
      <c r="G59" s="1">
        <v>18811</v>
      </c>
      <c r="H59" s="1">
        <v>515.625</v>
      </c>
      <c r="I59" s="2">
        <v>32.89298814523417</v>
      </c>
      <c r="J59" s="47">
        <v>16.071428571428573</v>
      </c>
      <c r="K59" s="2">
        <v>6.980961015412511</v>
      </c>
      <c r="L59" s="2">
        <v>100</v>
      </c>
      <c r="M59" s="60">
        <f t="shared" si="0"/>
        <v>241.82638699290663</v>
      </c>
      <c r="N59" s="60">
        <f t="shared" si="7"/>
        <v>125.3480228271837</v>
      </c>
      <c r="O59" s="3">
        <f t="shared" si="1"/>
        <v>92.701131987865296</v>
      </c>
      <c r="P59" s="60">
        <f t="shared" si="8"/>
        <v>94.464170352343629</v>
      </c>
      <c r="Q59" s="3">
        <f t="shared" si="2"/>
        <v>96.381125610082094</v>
      </c>
      <c r="R59" s="60">
        <f t="shared" si="9"/>
        <v>81.764427435153237</v>
      </c>
      <c r="S59" s="51">
        <f t="shared" si="3"/>
        <v>145.52554100254525</v>
      </c>
      <c r="T59" s="60">
        <f t="shared" si="10"/>
        <v>117.08722151853573</v>
      </c>
      <c r="U59" s="4">
        <f t="shared" si="13"/>
        <v>174.2494537654548</v>
      </c>
      <c r="V59" s="60">
        <f t="shared" si="11"/>
        <v>92.39770746238068</v>
      </c>
      <c r="W59" s="56">
        <f t="shared" si="5"/>
        <v>119.91721254310522</v>
      </c>
      <c r="X59" s="60">
        <f t="shared" si="12"/>
        <v>129.33732643998428</v>
      </c>
      <c r="Y59" s="5">
        <f t="shared" si="6"/>
        <v>106.73314600593019</v>
      </c>
      <c r="Z59" s="35">
        <v>57</v>
      </c>
    </row>
    <row r="60" spans="1:26" ht="15" customHeight="1">
      <c r="A60" s="24" t="s">
        <v>558</v>
      </c>
      <c r="B60" s="16" t="s">
        <v>559</v>
      </c>
      <c r="C60" s="16" t="s">
        <v>632</v>
      </c>
      <c r="D60" s="16"/>
      <c r="E60" s="85">
        <v>5933</v>
      </c>
      <c r="F60" s="78">
        <v>10.160427807486631</v>
      </c>
      <c r="G60" s="1">
        <v>23532</v>
      </c>
      <c r="H60" s="1">
        <v>607.59629587628865</v>
      </c>
      <c r="I60" s="2">
        <v>30.984002849377291</v>
      </c>
      <c r="J60" s="47">
        <v>13.915857605177994</v>
      </c>
      <c r="K60" s="2">
        <v>4.6350918590932073</v>
      </c>
      <c r="L60" s="2">
        <v>88</v>
      </c>
      <c r="M60" s="60">
        <f t="shared" si="0"/>
        <v>133.87954253587563</v>
      </c>
      <c r="N60" s="60">
        <f t="shared" si="7"/>
        <v>99.065429495075364</v>
      </c>
      <c r="O60" s="3">
        <f t="shared" si="1"/>
        <v>115.9663514931926</v>
      </c>
      <c r="P60" s="60">
        <f t="shared" si="8"/>
        <v>122.04942414207983</v>
      </c>
      <c r="Q60" s="3">
        <f t="shared" si="2"/>
        <v>102.31935613769384</v>
      </c>
      <c r="R60" s="60">
        <f t="shared" si="9"/>
        <v>87.510599664623186</v>
      </c>
      <c r="S60" s="51">
        <f t="shared" si="3"/>
        <v>168.06749565119532</v>
      </c>
      <c r="T60" s="60">
        <f t="shared" si="10"/>
        <v>129.73079121039791</v>
      </c>
      <c r="U60" s="4">
        <f t="shared" si="13"/>
        <v>262.43895065577891</v>
      </c>
      <c r="V60" s="60">
        <f t="shared" si="11"/>
        <v>95.907647313179069</v>
      </c>
      <c r="W60" s="56">
        <f t="shared" si="5"/>
        <v>105.52714703793259</v>
      </c>
      <c r="X60" s="60">
        <f t="shared" si="12"/>
        <v>106.04913248864814</v>
      </c>
      <c r="Y60" s="5">
        <f t="shared" si="6"/>
        <v>106.71883738566723</v>
      </c>
      <c r="Z60" s="35">
        <v>58</v>
      </c>
    </row>
    <row r="61" spans="1:26" ht="15" customHeight="1">
      <c r="A61" s="24" t="s">
        <v>305</v>
      </c>
      <c r="B61" s="16" t="s">
        <v>617</v>
      </c>
      <c r="C61" s="16" t="s">
        <v>638</v>
      </c>
      <c r="D61" s="16"/>
      <c r="E61" s="85">
        <v>151</v>
      </c>
      <c r="F61" s="78">
        <v>12.962962962962962</v>
      </c>
      <c r="G61" s="11">
        <v>16734.317769053258</v>
      </c>
      <c r="H61" s="11" t="s">
        <v>603</v>
      </c>
      <c r="I61" s="12">
        <v>22.244928638280903</v>
      </c>
      <c r="J61" s="47">
        <v>18.181818181818183</v>
      </c>
      <c r="K61" s="2">
        <v>1.9867549668874174</v>
      </c>
      <c r="L61" s="12">
        <v>95.76</v>
      </c>
      <c r="M61" s="60">
        <f t="shared" si="0"/>
        <v>104.93537864156485</v>
      </c>
      <c r="N61" s="60">
        <f t="shared" si="7"/>
        <v>92.018186078202021</v>
      </c>
      <c r="O61" s="3">
        <f t="shared" si="1"/>
        <v>82.467184106952601</v>
      </c>
      <c r="P61" s="60">
        <f t="shared" si="8"/>
        <v>82.329917782697052</v>
      </c>
      <c r="Q61" s="3">
        <f t="shared" si="2"/>
        <v>142.51622352526257</v>
      </c>
      <c r="R61" s="60">
        <f t="shared" si="9"/>
        <v>126.4073925762701</v>
      </c>
      <c r="S61" s="51">
        <f t="shared" si="3"/>
        <v>128.6341835647498</v>
      </c>
      <c r="T61" s="60">
        <f t="shared" si="10"/>
        <v>107.61301849205988</v>
      </c>
      <c r="U61" s="4">
        <f t="shared" si="13"/>
        <v>612.26908399242757</v>
      </c>
      <c r="V61" s="60">
        <f t="shared" si="11"/>
        <v>109.83087818879528</v>
      </c>
      <c r="W61" s="56">
        <f t="shared" si="5"/>
        <v>114.83272273127756</v>
      </c>
      <c r="X61" s="60">
        <f t="shared" si="12"/>
        <v>121.10883124384551</v>
      </c>
      <c r="Y61" s="5">
        <f t="shared" si="6"/>
        <v>106.55137072697832</v>
      </c>
      <c r="Z61" s="35">
        <v>59</v>
      </c>
    </row>
    <row r="62" spans="1:26" ht="15" customHeight="1">
      <c r="A62" s="24" t="s">
        <v>190</v>
      </c>
      <c r="B62" s="16" t="s">
        <v>191</v>
      </c>
      <c r="C62" s="16" t="s">
        <v>632</v>
      </c>
      <c r="D62" s="16"/>
      <c r="E62" s="85">
        <v>14168</v>
      </c>
      <c r="F62" s="78">
        <v>9.857446163178647</v>
      </c>
      <c r="G62" s="1">
        <v>23480</v>
      </c>
      <c r="H62" s="1">
        <v>567.34370977443609</v>
      </c>
      <c r="I62" s="2">
        <v>28.995419579613429</v>
      </c>
      <c r="J62" s="47">
        <v>13.988439306358384</v>
      </c>
      <c r="K62" s="2">
        <v>9.6979107848673074</v>
      </c>
      <c r="L62" s="2">
        <v>86.507936507936506</v>
      </c>
      <c r="M62" s="60">
        <f t="shared" si="0"/>
        <v>137.99450733154845</v>
      </c>
      <c r="N62" s="60">
        <f t="shared" si="7"/>
        <v>100.06732952137638</v>
      </c>
      <c r="O62" s="3">
        <f t="shared" si="1"/>
        <v>115.71009404471198</v>
      </c>
      <c r="P62" s="60">
        <f t="shared" si="8"/>
        <v>121.74558317680419</v>
      </c>
      <c r="Q62" s="3">
        <f t="shared" si="2"/>
        <v>109.33669069392451</v>
      </c>
      <c r="R62" s="60">
        <f t="shared" si="9"/>
        <v>94.30097480489745</v>
      </c>
      <c r="S62" s="51">
        <f t="shared" si="3"/>
        <v>167.19544520437051</v>
      </c>
      <c r="T62" s="60">
        <f t="shared" si="10"/>
        <v>129.2416663420756</v>
      </c>
      <c r="U62" s="4">
        <f t="shared" si="13"/>
        <v>125.43203074126946</v>
      </c>
      <c r="V62" s="60">
        <f t="shared" si="11"/>
        <v>90.454775202556533</v>
      </c>
      <c r="W62" s="56">
        <f t="shared" si="5"/>
        <v>103.73790608887673</v>
      </c>
      <c r="X62" s="60">
        <f t="shared" si="12"/>
        <v>103.15351048940791</v>
      </c>
      <c r="Y62" s="5">
        <f t="shared" si="6"/>
        <v>106.49397325618634</v>
      </c>
      <c r="Z62" s="35">
        <v>60</v>
      </c>
    </row>
    <row r="63" spans="1:26" ht="15" customHeight="1">
      <c r="A63" s="24" t="s">
        <v>83</v>
      </c>
      <c r="B63" s="16" t="s">
        <v>84</v>
      </c>
      <c r="C63" s="16" t="s">
        <v>636</v>
      </c>
      <c r="D63" s="16"/>
      <c r="E63" s="85">
        <v>2467</v>
      </c>
      <c r="F63" s="78">
        <v>11.981132075471699</v>
      </c>
      <c r="G63" s="1">
        <v>20028</v>
      </c>
      <c r="H63" s="1">
        <v>418.13207169811318</v>
      </c>
      <c r="I63" s="2">
        <v>25.052850311450758</v>
      </c>
      <c r="J63" s="47">
        <v>18.305084745762713</v>
      </c>
      <c r="K63" s="2">
        <v>5.1884880421564654</v>
      </c>
      <c r="L63" s="2">
        <v>100</v>
      </c>
      <c r="M63" s="60">
        <f t="shared" si="0"/>
        <v>113.53463247600045</v>
      </c>
      <c r="N63" s="60">
        <f t="shared" si="7"/>
        <v>94.111908156201338</v>
      </c>
      <c r="O63" s="3">
        <f t="shared" si="1"/>
        <v>98.698541887882953</v>
      </c>
      <c r="P63" s="60">
        <f t="shared" si="8"/>
        <v>101.57521755889076</v>
      </c>
      <c r="Q63" s="3">
        <f t="shared" si="2"/>
        <v>126.54301537369354</v>
      </c>
      <c r="R63" s="60">
        <f t="shared" si="9"/>
        <v>110.95080080717227</v>
      </c>
      <c r="S63" s="51">
        <f t="shared" si="3"/>
        <v>127.76796010640133</v>
      </c>
      <c r="T63" s="60">
        <f t="shared" si="10"/>
        <v>107.12716192659958</v>
      </c>
      <c r="U63" s="4">
        <f t="shared" si="13"/>
        <v>234.44761437437688</v>
      </c>
      <c r="V63" s="60">
        <f t="shared" si="11"/>
        <v>94.793592803792578</v>
      </c>
      <c r="W63" s="56">
        <f t="shared" si="5"/>
        <v>119.91721254310522</v>
      </c>
      <c r="X63" s="60">
        <f t="shared" si="12"/>
        <v>129.33732643998428</v>
      </c>
      <c r="Y63" s="5">
        <f t="shared" si="6"/>
        <v>106.31600128210678</v>
      </c>
      <c r="Z63" s="35">
        <v>61</v>
      </c>
    </row>
    <row r="64" spans="1:26">
      <c r="A64" s="28" t="s">
        <v>489</v>
      </c>
      <c r="B64" s="20" t="s">
        <v>490</v>
      </c>
      <c r="C64" s="20" t="s">
        <v>639</v>
      </c>
      <c r="D64" s="19"/>
      <c r="E64" s="88">
        <v>374</v>
      </c>
      <c r="F64" s="78">
        <v>8.9887640449438209</v>
      </c>
      <c r="G64" s="11">
        <v>19579.273456318664</v>
      </c>
      <c r="H64" s="11" t="s">
        <v>603</v>
      </c>
      <c r="I64" s="12">
        <v>26.302438952200756</v>
      </c>
      <c r="J64" s="47">
        <v>19.230769230769234</v>
      </c>
      <c r="K64" s="6">
        <v>4.2780748663101598</v>
      </c>
      <c r="L64" s="6">
        <v>100</v>
      </c>
      <c r="M64" s="60">
        <f t="shared" si="0"/>
        <v>151.33041873540483</v>
      </c>
      <c r="N64" s="60">
        <f t="shared" si="7"/>
        <v>103.31431962936516</v>
      </c>
      <c r="O64" s="3">
        <f t="shared" si="1"/>
        <v>96.48720498116549</v>
      </c>
      <c r="P64" s="60">
        <f t="shared" si="8"/>
        <v>98.95326551702658</v>
      </c>
      <c r="Q64" s="3">
        <f t="shared" si="2"/>
        <v>120.53115028146453</v>
      </c>
      <c r="R64" s="60">
        <f t="shared" si="9"/>
        <v>105.13337555234985</v>
      </c>
      <c r="S64" s="51">
        <f t="shared" si="3"/>
        <v>121.61777355212709</v>
      </c>
      <c r="T64" s="60">
        <f t="shared" si="10"/>
        <v>103.67758031183146</v>
      </c>
      <c r="U64" s="4">
        <f t="shared" si="13"/>
        <v>284.34019546337078</v>
      </c>
      <c r="V64" s="60">
        <f t="shared" si="11"/>
        <v>96.779316328683933</v>
      </c>
      <c r="W64" s="56">
        <f t="shared" si="5"/>
        <v>119.91721254310522</v>
      </c>
      <c r="X64" s="60">
        <f t="shared" si="12"/>
        <v>129.33732643998428</v>
      </c>
      <c r="Y64" s="5">
        <f t="shared" si="6"/>
        <v>106.19919729654021</v>
      </c>
      <c r="Z64" s="35">
        <v>62</v>
      </c>
    </row>
    <row r="65" spans="1:26" ht="15" customHeight="1">
      <c r="A65" s="27" t="s">
        <v>592</v>
      </c>
      <c r="B65" s="19" t="s">
        <v>593</v>
      </c>
      <c r="C65" s="19" t="s">
        <v>638</v>
      </c>
      <c r="D65" s="16"/>
      <c r="E65" s="87">
        <v>162</v>
      </c>
      <c r="F65" s="78">
        <v>6.4516129032258061</v>
      </c>
      <c r="G65" s="11">
        <v>16734.317769053258</v>
      </c>
      <c r="H65" s="11" t="s">
        <v>603</v>
      </c>
      <c r="I65" s="12">
        <v>22.244928638280903</v>
      </c>
      <c r="J65" s="49">
        <v>26.88</v>
      </c>
      <c r="K65" s="2">
        <v>2.4691358024691357</v>
      </c>
      <c r="L65" s="12">
        <v>95.76</v>
      </c>
      <c r="M65" s="60">
        <f t="shared" si="0"/>
        <v>210.84238115944049</v>
      </c>
      <c r="N65" s="60">
        <f t="shared" si="7"/>
        <v>117.8041244463022</v>
      </c>
      <c r="O65" s="3">
        <f t="shared" si="1"/>
        <v>82.467184106952601</v>
      </c>
      <c r="P65" s="60">
        <f t="shared" si="8"/>
        <v>82.329917782697052</v>
      </c>
      <c r="Q65" s="3">
        <f t="shared" si="2"/>
        <v>142.51622352526257</v>
      </c>
      <c r="R65" s="60">
        <f t="shared" si="9"/>
        <v>126.4073925762701</v>
      </c>
      <c r="S65" s="51">
        <f t="shared" si="3"/>
        <v>87.009052735896802</v>
      </c>
      <c r="T65" s="60">
        <f t="shared" si="10"/>
        <v>84.265875319673</v>
      </c>
      <c r="U65" s="4">
        <f t="shared" si="13"/>
        <v>492.65360069589372</v>
      </c>
      <c r="V65" s="60">
        <f t="shared" si="11"/>
        <v>105.07018483642082</v>
      </c>
      <c r="W65" s="56">
        <f t="shared" si="5"/>
        <v>114.83272273127756</v>
      </c>
      <c r="X65" s="60">
        <f t="shared" si="12"/>
        <v>121.10883124384551</v>
      </c>
      <c r="Y65" s="5">
        <f t="shared" si="6"/>
        <v>106.1643877008681</v>
      </c>
      <c r="Z65" s="35">
        <v>63</v>
      </c>
    </row>
    <row r="66" spans="1:26" ht="15" customHeight="1">
      <c r="A66" s="24" t="s">
        <v>262</v>
      </c>
      <c r="B66" s="16" t="s">
        <v>615</v>
      </c>
      <c r="C66" s="16" t="s">
        <v>635</v>
      </c>
      <c r="D66" s="19"/>
      <c r="E66" s="85">
        <v>714</v>
      </c>
      <c r="F66" s="78">
        <v>9.8630136986301373</v>
      </c>
      <c r="G66" s="11">
        <v>18567.921427936886</v>
      </c>
      <c r="H66" s="11" t="s">
        <v>603</v>
      </c>
      <c r="I66" s="12">
        <v>25.715943210561392</v>
      </c>
      <c r="J66" s="47">
        <v>19.480519480519483</v>
      </c>
      <c r="K66" s="2">
        <v>2.801120448179272</v>
      </c>
      <c r="L66" s="2">
        <v>100</v>
      </c>
      <c r="M66" s="60">
        <f t="shared" si="0"/>
        <v>137.91661133189206</v>
      </c>
      <c r="N66" s="60">
        <f t="shared" si="7"/>
        <v>100.04836362300793</v>
      </c>
      <c r="O66" s="3">
        <f t="shared" si="1"/>
        <v>91.503234013688242</v>
      </c>
      <c r="P66" s="60">
        <f t="shared" si="8"/>
        <v>93.04383904516132</v>
      </c>
      <c r="Q66" s="3">
        <f t="shared" si="2"/>
        <v>123.28006778358208</v>
      </c>
      <c r="R66" s="60">
        <f t="shared" si="9"/>
        <v>107.79338569145176</v>
      </c>
      <c r="S66" s="51">
        <f t="shared" si="3"/>
        <v>120.05857132709983</v>
      </c>
      <c r="T66" s="60">
        <f t="shared" si="10"/>
        <v>102.80303849400292</v>
      </c>
      <c r="U66" s="4">
        <f t="shared" si="13"/>
        <v>434.26502579860255</v>
      </c>
      <c r="V66" s="60">
        <f t="shared" si="11"/>
        <v>102.74632096271938</v>
      </c>
      <c r="W66" s="56">
        <f t="shared" si="5"/>
        <v>119.91721254310522</v>
      </c>
      <c r="X66" s="60">
        <f t="shared" si="12"/>
        <v>129.33732643998428</v>
      </c>
      <c r="Y66" s="5">
        <f t="shared" si="6"/>
        <v>105.96204570938792</v>
      </c>
      <c r="Z66" s="35">
        <v>64</v>
      </c>
    </row>
    <row r="67" spans="1:26" ht="15" customHeight="1">
      <c r="A67" s="24" t="s">
        <v>560</v>
      </c>
      <c r="B67" s="16" t="s">
        <v>561</v>
      </c>
      <c r="C67" s="16" t="s">
        <v>643</v>
      </c>
      <c r="D67" s="16"/>
      <c r="E67" s="85">
        <v>2039</v>
      </c>
      <c r="F67" s="78">
        <v>8.7699316628701585</v>
      </c>
      <c r="G67" s="1">
        <v>21500</v>
      </c>
      <c r="H67" s="1">
        <v>650.4543565217391</v>
      </c>
      <c r="I67" s="2">
        <v>36.304429201213345</v>
      </c>
      <c r="J67" s="47">
        <v>12</v>
      </c>
      <c r="K67" s="2">
        <v>2.4521824423737124</v>
      </c>
      <c r="L67" s="2">
        <v>83.333333333333343</v>
      </c>
      <c r="M67" s="60">
        <f t="shared" ref="M67:M130" si="14">F$319*100/F67</f>
        <v>155.10650243652179</v>
      </c>
      <c r="N67" s="60">
        <f t="shared" si="7"/>
        <v>104.23370984223948</v>
      </c>
      <c r="O67" s="3">
        <f t="shared" ref="O67:O130" si="15">G67*100/G$319</f>
        <v>105.95259889102672</v>
      </c>
      <c r="P67" s="60">
        <f t="shared" si="8"/>
        <v>110.1762541143857</v>
      </c>
      <c r="Q67" s="3">
        <f t="shared" ref="Q67:Q130" si="16">I$319*100/I67</f>
        <v>87.324419963909008</v>
      </c>
      <c r="R67" s="60">
        <f t="shared" si="9"/>
        <v>73.000639934391856</v>
      </c>
      <c r="S67" s="51">
        <f t="shared" ref="S67:S130" si="17">J$319*100/J67</f>
        <v>194.90027812840881</v>
      </c>
      <c r="T67" s="60">
        <f t="shared" si="10"/>
        <v>144.78104574977277</v>
      </c>
      <c r="U67" s="4">
        <f t="shared" si="13"/>
        <v>496.05960089823571</v>
      </c>
      <c r="V67" s="60">
        <f t="shared" si="11"/>
        <v>105.20574356238673</v>
      </c>
      <c r="W67" s="56">
        <f t="shared" ref="W67:W130" si="18">L67*100/L$319</f>
        <v>99.931010452587685</v>
      </c>
      <c r="X67" s="60">
        <f t="shared" si="12"/>
        <v>96.992612618684078</v>
      </c>
      <c r="Y67" s="5">
        <f t="shared" ref="Y67:Y130" si="19">N67*$Y$321+P67*$Y$321+R67*$Y$321+T67*$Y$321+V67*$Y$321+X67*$Y$321</f>
        <v>105.73166763697677</v>
      </c>
      <c r="Z67" s="35">
        <v>65</v>
      </c>
    </row>
    <row r="68" spans="1:26" ht="15" customHeight="1">
      <c r="A68" s="24" t="s">
        <v>79</v>
      </c>
      <c r="B68" s="16" t="s">
        <v>80</v>
      </c>
      <c r="C68" s="16" t="s">
        <v>633</v>
      </c>
      <c r="D68" s="16"/>
      <c r="E68" s="85">
        <v>2212</v>
      </c>
      <c r="F68" s="78">
        <v>8.8846880907372405</v>
      </c>
      <c r="G68" s="1">
        <v>16651</v>
      </c>
      <c r="H68" s="1">
        <v>294.61625833333329</v>
      </c>
      <c r="I68" s="6">
        <v>21.232328989249893</v>
      </c>
      <c r="J68" s="47">
        <v>19.480519480519483</v>
      </c>
      <c r="K68" s="6">
        <v>6.6003616636528024</v>
      </c>
      <c r="L68" s="6">
        <v>95.238095238095227</v>
      </c>
      <c r="M68" s="60">
        <f t="shared" si="14"/>
        <v>153.10311548846124</v>
      </c>
      <c r="N68" s="60">
        <f t="shared" ref="N68:N131" si="20">(((M68-M$319)/M$320)*20)+100</f>
        <v>103.74593083667818</v>
      </c>
      <c r="O68" s="3">
        <f t="shared" si="15"/>
        <v>82.056591820208652</v>
      </c>
      <c r="P68" s="60">
        <f t="shared" ref="P68:P131" si="21">(((O68-O$319)/O$320)*20)+100</f>
        <v>81.843084102432556</v>
      </c>
      <c r="Q68" s="3">
        <f t="shared" si="16"/>
        <v>149.31302278341141</v>
      </c>
      <c r="R68" s="60">
        <f t="shared" ref="R68:R131" si="22">(((Q68-Q$319)/Q$320)*20)+100</f>
        <v>132.98436512134981</v>
      </c>
      <c r="S68" s="51">
        <f t="shared" si="17"/>
        <v>120.05857132709983</v>
      </c>
      <c r="T68" s="60">
        <f t="shared" ref="T68:T131" si="23">(((S68-S$319)/S$320)*20)+100</f>
        <v>102.80303849400292</v>
      </c>
      <c r="U68" s="4">
        <f t="shared" si="13"/>
        <v>184.29727122261406</v>
      </c>
      <c r="V68" s="60">
        <f t="shared" ref="V68:V131" si="24">(((U68-U$319)/U$320)*20)+100</f>
        <v>92.79761035501528</v>
      </c>
      <c r="W68" s="56">
        <f t="shared" si="18"/>
        <v>114.20686908867162</v>
      </c>
      <c r="X68" s="60">
        <f t="shared" ref="X68:X131" si="25">(((W68-W$319)/W$320)*20)+100</f>
        <v>120.09597963389849</v>
      </c>
      <c r="Y68" s="5">
        <f t="shared" si="19"/>
        <v>105.71166809056287</v>
      </c>
      <c r="Z68" s="35">
        <v>66</v>
      </c>
    </row>
    <row r="69" spans="1:26" ht="15" customHeight="1">
      <c r="A69" s="27" t="s">
        <v>501</v>
      </c>
      <c r="B69" s="19" t="s">
        <v>502</v>
      </c>
      <c r="C69" s="19" t="s">
        <v>636</v>
      </c>
      <c r="D69" s="16"/>
      <c r="E69" s="87">
        <v>861</v>
      </c>
      <c r="F69" s="78">
        <v>14.3646408839779</v>
      </c>
      <c r="G69" s="11">
        <v>20276.486029254818</v>
      </c>
      <c r="H69" s="1">
        <v>577.14283571428575</v>
      </c>
      <c r="I69" s="12">
        <v>31.234535477846823</v>
      </c>
      <c r="J69" s="47">
        <v>14.705882352941178</v>
      </c>
      <c r="K69" s="2">
        <v>3.3681765389082461</v>
      </c>
      <c r="L69" s="2">
        <v>100</v>
      </c>
      <c r="M69" s="60">
        <f t="shared" si="14"/>
        <v>94.69595779121272</v>
      </c>
      <c r="N69" s="60">
        <f t="shared" si="20"/>
        <v>89.525120759620705</v>
      </c>
      <c r="O69" s="3">
        <f t="shared" si="15"/>
        <v>99.923087961727575</v>
      </c>
      <c r="P69" s="60">
        <f t="shared" si="21"/>
        <v>103.02714515478101</v>
      </c>
      <c r="Q69" s="3">
        <f t="shared" si="16"/>
        <v>101.49865120822025</v>
      </c>
      <c r="R69" s="60">
        <f t="shared" si="22"/>
        <v>86.716438533221833</v>
      </c>
      <c r="S69" s="51">
        <f t="shared" si="17"/>
        <v>159.03862695278158</v>
      </c>
      <c r="T69" s="60">
        <f t="shared" si="23"/>
        <v>124.66658393971639</v>
      </c>
      <c r="U69" s="4">
        <f t="shared" si="13"/>
        <v>361.15346973108939</v>
      </c>
      <c r="V69" s="60">
        <f t="shared" si="24"/>
        <v>99.836482793278577</v>
      </c>
      <c r="W69" s="56">
        <f t="shared" si="18"/>
        <v>119.91721254310522</v>
      </c>
      <c r="X69" s="60">
        <f t="shared" si="25"/>
        <v>129.33732643998428</v>
      </c>
      <c r="Y69" s="5">
        <f t="shared" si="19"/>
        <v>105.51818293676712</v>
      </c>
      <c r="Z69" s="35">
        <v>67</v>
      </c>
    </row>
    <row r="70" spans="1:26" ht="15" customHeight="1">
      <c r="A70" s="24" t="s">
        <v>290</v>
      </c>
      <c r="B70" s="16" t="s">
        <v>291</v>
      </c>
      <c r="C70" s="16" t="s">
        <v>636</v>
      </c>
      <c r="D70" s="16"/>
      <c r="E70" s="85">
        <v>1092</v>
      </c>
      <c r="F70" s="78">
        <v>17.660044150110377</v>
      </c>
      <c r="G70" s="1">
        <v>19312</v>
      </c>
      <c r="H70" s="1">
        <v>405.03568999999999</v>
      </c>
      <c r="I70" s="2">
        <v>25.167917771333887</v>
      </c>
      <c r="J70" s="47">
        <v>12</v>
      </c>
      <c r="K70" s="2">
        <v>13.553113553113553</v>
      </c>
      <c r="L70" s="41">
        <v>87.5</v>
      </c>
      <c r="M70" s="60">
        <f t="shared" si="14"/>
        <v>77.025482794537524</v>
      </c>
      <c r="N70" s="60">
        <f t="shared" si="20"/>
        <v>85.22276332936093</v>
      </c>
      <c r="O70" s="3">
        <f t="shared" si="15"/>
        <v>95.170073943418984</v>
      </c>
      <c r="P70" s="60">
        <f t="shared" si="21"/>
        <v>97.391561190864664</v>
      </c>
      <c r="Q70" s="3">
        <f t="shared" si="16"/>
        <v>125.96446201551356</v>
      </c>
      <c r="R70" s="60">
        <f t="shared" si="22"/>
        <v>110.39095941593929</v>
      </c>
      <c r="S70" s="51">
        <f t="shared" si="17"/>
        <v>194.90027812840881</v>
      </c>
      <c r="T70" s="60">
        <f t="shared" si="23"/>
        <v>144.78104574977277</v>
      </c>
      <c r="U70" s="4">
        <f t="shared" si="13"/>
        <v>89.752708034687345</v>
      </c>
      <c r="V70" s="60">
        <f t="shared" si="24"/>
        <v>89.034739018734413</v>
      </c>
      <c r="W70" s="56">
        <f t="shared" si="18"/>
        <v>104.92756097521706</v>
      </c>
      <c r="X70" s="60">
        <f t="shared" si="25"/>
        <v>105.07879107400912</v>
      </c>
      <c r="Y70" s="5">
        <f t="shared" si="19"/>
        <v>105.31664329644686</v>
      </c>
      <c r="Z70" s="35">
        <v>68</v>
      </c>
    </row>
    <row r="71" spans="1:26" ht="15" customHeight="1">
      <c r="A71" s="28" t="s">
        <v>249</v>
      </c>
      <c r="B71" s="20" t="s">
        <v>250</v>
      </c>
      <c r="C71" s="20" t="s">
        <v>636</v>
      </c>
      <c r="D71" s="16"/>
      <c r="E71" s="88">
        <v>6370</v>
      </c>
      <c r="F71" s="78">
        <v>11.407082419304293</v>
      </c>
      <c r="G71" s="1">
        <v>20652</v>
      </c>
      <c r="H71" s="1">
        <v>628.12824117647051</v>
      </c>
      <c r="I71" s="6">
        <v>36.497864100898923</v>
      </c>
      <c r="J71" s="47">
        <v>13.002364066193852</v>
      </c>
      <c r="K71" s="6">
        <v>3.2339089481946623</v>
      </c>
      <c r="L71" s="6">
        <v>95.890410958904098</v>
      </c>
      <c r="M71" s="60">
        <f t="shared" si="14"/>
        <v>119.24814574260449</v>
      </c>
      <c r="N71" s="60">
        <f t="shared" si="20"/>
        <v>95.50301825709488</v>
      </c>
      <c r="O71" s="3">
        <f t="shared" si="15"/>
        <v>101.77363126965042</v>
      </c>
      <c r="P71" s="60">
        <f t="shared" si="21"/>
        <v>105.22130914219839</v>
      </c>
      <c r="Q71" s="3">
        <f t="shared" si="16"/>
        <v>86.861609582207691</v>
      </c>
      <c r="R71" s="60">
        <f t="shared" si="22"/>
        <v>72.552798081422893</v>
      </c>
      <c r="S71" s="51">
        <f t="shared" si="17"/>
        <v>179.87523850541879</v>
      </c>
      <c r="T71" s="60">
        <f t="shared" si="23"/>
        <v>136.35364277797052</v>
      </c>
      <c r="U71" s="4">
        <f t="shared" si="13"/>
        <v>376.14808059844694</v>
      </c>
      <c r="V71" s="60">
        <f t="shared" si="24"/>
        <v>100.43326794441745</v>
      </c>
      <c r="W71" s="56">
        <f t="shared" si="18"/>
        <v>114.98910791804609</v>
      </c>
      <c r="X71" s="60">
        <f t="shared" si="25"/>
        <v>121.36191755254038</v>
      </c>
      <c r="Y71" s="5">
        <f t="shared" si="19"/>
        <v>105.23765895927409</v>
      </c>
      <c r="Z71" s="35">
        <v>69</v>
      </c>
    </row>
    <row r="72" spans="1:26" ht="15" customHeight="1">
      <c r="A72" s="27" t="s">
        <v>541</v>
      </c>
      <c r="B72" s="19" t="s">
        <v>542</v>
      </c>
      <c r="C72" s="19" t="s">
        <v>635</v>
      </c>
      <c r="D72" s="20"/>
      <c r="E72" s="87">
        <v>6321</v>
      </c>
      <c r="F72" s="78">
        <v>8.6139896373056999</v>
      </c>
      <c r="G72" s="1">
        <v>19821</v>
      </c>
      <c r="H72" s="1">
        <v>387.21656562499999</v>
      </c>
      <c r="I72" s="2">
        <v>23.442807060693205</v>
      </c>
      <c r="J72" s="47">
        <v>21.701388888888889</v>
      </c>
      <c r="K72" s="2">
        <v>5.6636608131624744</v>
      </c>
      <c r="L72" s="2">
        <v>93.243243243243242</v>
      </c>
      <c r="M72" s="60">
        <f t="shared" si="14"/>
        <v>157.91444894987924</v>
      </c>
      <c r="N72" s="60">
        <f t="shared" si="20"/>
        <v>104.91738074230234</v>
      </c>
      <c r="O72" s="3">
        <f t="shared" si="15"/>
        <v>97.678440121815854</v>
      </c>
      <c r="P72" s="60">
        <f t="shared" si="21"/>
        <v>100.36569679327428</v>
      </c>
      <c r="Q72" s="3">
        <f t="shared" si="16"/>
        <v>135.23394250138111</v>
      </c>
      <c r="R72" s="60">
        <f t="shared" si="22"/>
        <v>119.36064004754111</v>
      </c>
      <c r="S72" s="51">
        <f t="shared" si="17"/>
        <v>107.77205779388494</v>
      </c>
      <c r="T72" s="60">
        <f t="shared" si="23"/>
        <v>95.911648969514033</v>
      </c>
      <c r="U72" s="4">
        <f t="shared" si="13"/>
        <v>214.77780605550342</v>
      </c>
      <c r="V72" s="60">
        <f t="shared" si="24"/>
        <v>94.010734906759325</v>
      </c>
      <c r="W72" s="56">
        <f t="shared" si="18"/>
        <v>111.8146981820846</v>
      </c>
      <c r="X72" s="60">
        <f t="shared" si="25"/>
        <v>116.22460462053826</v>
      </c>
      <c r="Y72" s="5">
        <f t="shared" si="19"/>
        <v>105.13178434665488</v>
      </c>
      <c r="Z72" s="35">
        <v>70</v>
      </c>
    </row>
    <row r="73" spans="1:26" ht="15" customHeight="1">
      <c r="A73" s="24" t="s">
        <v>499</v>
      </c>
      <c r="B73" s="16" t="s">
        <v>500</v>
      </c>
      <c r="C73" s="16" t="s">
        <v>638</v>
      </c>
      <c r="D73" s="16"/>
      <c r="E73" s="85">
        <v>178</v>
      </c>
      <c r="F73" s="78">
        <v>7.6923076923076925</v>
      </c>
      <c r="G73" s="11">
        <v>16734.317769053258</v>
      </c>
      <c r="H73" s="11" t="s">
        <v>603</v>
      </c>
      <c r="I73" s="12">
        <v>22.244928638280903</v>
      </c>
      <c r="J73" s="49">
        <v>26.88</v>
      </c>
      <c r="K73" s="2">
        <v>2.2471910112359552</v>
      </c>
      <c r="L73" s="12">
        <v>95.76</v>
      </c>
      <c r="M73" s="60">
        <f t="shared" si="14"/>
        <v>176.83554548856299</v>
      </c>
      <c r="N73" s="60">
        <f t="shared" si="20"/>
        <v>109.52423597948103</v>
      </c>
      <c r="O73" s="3">
        <f t="shared" si="15"/>
        <v>82.467184106952601</v>
      </c>
      <c r="P73" s="60">
        <f t="shared" si="21"/>
        <v>82.329917782697052</v>
      </c>
      <c r="Q73" s="3">
        <f t="shared" si="16"/>
        <v>142.51622352526257</v>
      </c>
      <c r="R73" s="60">
        <f t="shared" si="22"/>
        <v>126.4073925762701</v>
      </c>
      <c r="S73" s="51">
        <f t="shared" si="17"/>
        <v>87.009052735896802</v>
      </c>
      <c r="T73" s="60">
        <f t="shared" si="23"/>
        <v>84.265875319673</v>
      </c>
      <c r="U73" s="4">
        <f t="shared" si="13"/>
        <v>541.31074644363628</v>
      </c>
      <c r="V73" s="60">
        <f t="shared" si="24"/>
        <v>107.00673806450534</v>
      </c>
      <c r="W73" s="56">
        <f t="shared" si="18"/>
        <v>114.83272273127756</v>
      </c>
      <c r="X73" s="60">
        <f t="shared" si="25"/>
        <v>121.10883124384551</v>
      </c>
      <c r="Y73" s="5">
        <f t="shared" si="19"/>
        <v>105.10716516107868</v>
      </c>
      <c r="Z73" s="35">
        <v>71</v>
      </c>
    </row>
    <row r="74" spans="1:26" ht="15" customHeight="1">
      <c r="A74" s="24" t="s">
        <v>321</v>
      </c>
      <c r="B74" s="16" t="s">
        <v>322</v>
      </c>
      <c r="C74" s="16" t="s">
        <v>635</v>
      </c>
      <c r="D74" s="16"/>
      <c r="E74" s="85">
        <v>547</v>
      </c>
      <c r="F74" s="78">
        <v>6.0150375939849621</v>
      </c>
      <c r="G74" s="11">
        <v>18567.921427936886</v>
      </c>
      <c r="H74" s="11" t="s">
        <v>603</v>
      </c>
      <c r="I74" s="12">
        <v>25.715943210561392</v>
      </c>
      <c r="J74" s="47">
        <v>19.230769230769234</v>
      </c>
      <c r="K74" s="2">
        <v>2.376599634369287</v>
      </c>
      <c r="L74" s="12">
        <v>84.17</v>
      </c>
      <c r="M74" s="60">
        <f t="shared" si="14"/>
        <v>226.14545721133535</v>
      </c>
      <c r="N74" s="60">
        <f t="shared" si="20"/>
        <v>121.53007425637172</v>
      </c>
      <c r="O74" s="3">
        <f t="shared" si="15"/>
        <v>91.503234013688242</v>
      </c>
      <c r="P74" s="60">
        <f t="shared" si="21"/>
        <v>93.04383904516132</v>
      </c>
      <c r="Q74" s="3">
        <f t="shared" si="16"/>
        <v>123.28006778358208</v>
      </c>
      <c r="R74" s="60">
        <f t="shared" si="22"/>
        <v>107.79338569145176</v>
      </c>
      <c r="S74" s="51">
        <f t="shared" si="17"/>
        <v>121.61777355212709</v>
      </c>
      <c r="T74" s="60">
        <f t="shared" si="23"/>
        <v>103.67758031183146</v>
      </c>
      <c r="U74" s="4">
        <f t="shared" si="13"/>
        <v>511.83574469259992</v>
      </c>
      <c r="V74" s="60">
        <f t="shared" si="24"/>
        <v>105.83363370518491</v>
      </c>
      <c r="W74" s="56">
        <f t="shared" si="18"/>
        <v>100.93431779753166</v>
      </c>
      <c r="X74" s="60">
        <f t="shared" si="25"/>
        <v>98.61631725251334</v>
      </c>
      <c r="Y74" s="5">
        <f t="shared" si="19"/>
        <v>105.08247171041907</v>
      </c>
      <c r="Z74" s="35">
        <v>72</v>
      </c>
    </row>
    <row r="75" spans="1:26" ht="15" customHeight="1">
      <c r="A75" s="24" t="s">
        <v>151</v>
      </c>
      <c r="B75" s="16" t="s">
        <v>152</v>
      </c>
      <c r="C75" s="16" t="s">
        <v>638</v>
      </c>
      <c r="D75" s="16"/>
      <c r="E75" s="85">
        <v>157</v>
      </c>
      <c r="F75" s="78">
        <v>12.962962962962962</v>
      </c>
      <c r="G75" s="11">
        <v>16734.317769053258</v>
      </c>
      <c r="H75" s="11" t="s">
        <v>603</v>
      </c>
      <c r="I75" s="12">
        <v>22.244928638280903</v>
      </c>
      <c r="J75" s="49">
        <v>26.88</v>
      </c>
      <c r="K75" s="2">
        <v>1.2738853503184715</v>
      </c>
      <c r="L75" s="12">
        <v>95.76</v>
      </c>
      <c r="M75" s="60">
        <f t="shared" si="14"/>
        <v>104.93537864156485</v>
      </c>
      <c r="N75" s="60">
        <f t="shared" si="20"/>
        <v>92.018186078202021</v>
      </c>
      <c r="O75" s="3">
        <f t="shared" si="15"/>
        <v>82.467184106952601</v>
      </c>
      <c r="P75" s="60">
        <f t="shared" si="21"/>
        <v>82.329917782697052</v>
      </c>
      <c r="Q75" s="3">
        <f t="shared" si="16"/>
        <v>142.51622352526257</v>
      </c>
      <c r="R75" s="60">
        <f t="shared" si="22"/>
        <v>126.4073925762701</v>
      </c>
      <c r="S75" s="51">
        <f t="shared" si="17"/>
        <v>87.009052735896802</v>
      </c>
      <c r="T75" s="60">
        <f t="shared" si="23"/>
        <v>84.265875319673</v>
      </c>
      <c r="U75" s="4">
        <f t="shared" si="13"/>
        <v>954.89648529944816</v>
      </c>
      <c r="V75" s="60">
        <f t="shared" si="24"/>
        <v>123.46744050322381</v>
      </c>
      <c r="W75" s="56">
        <f t="shared" si="18"/>
        <v>114.83272273127756</v>
      </c>
      <c r="X75" s="60">
        <f t="shared" si="25"/>
        <v>121.10883124384551</v>
      </c>
      <c r="Y75" s="5">
        <f t="shared" si="19"/>
        <v>104.93294058398524</v>
      </c>
      <c r="Z75" s="35">
        <v>73</v>
      </c>
    </row>
    <row r="76" spans="1:26" ht="15" customHeight="1">
      <c r="A76" s="24" t="s">
        <v>600</v>
      </c>
      <c r="B76" s="16" t="s">
        <v>601</v>
      </c>
      <c r="C76" s="16" t="s">
        <v>643</v>
      </c>
      <c r="D76" s="16"/>
      <c r="E76" s="85">
        <v>13482</v>
      </c>
      <c r="F76" s="78">
        <v>20.970592961594086</v>
      </c>
      <c r="G76" s="1">
        <v>15979</v>
      </c>
      <c r="H76" s="1">
        <v>208.34519259259261</v>
      </c>
      <c r="I76" s="2">
        <v>15.646425377752745</v>
      </c>
      <c r="J76" s="47">
        <v>24.840182648401825</v>
      </c>
      <c r="K76" s="2">
        <v>6.8758344459279046</v>
      </c>
      <c r="L76" s="2">
        <v>86.71875</v>
      </c>
      <c r="M76" s="60">
        <f t="shared" si="14"/>
        <v>64.865758890381812</v>
      </c>
      <c r="N76" s="60">
        <f t="shared" si="20"/>
        <v>82.262148037536861</v>
      </c>
      <c r="O76" s="3">
        <f t="shared" si="15"/>
        <v>78.744957101382141</v>
      </c>
      <c r="P76" s="60">
        <f t="shared" si="21"/>
        <v>77.916523935793549</v>
      </c>
      <c r="Q76" s="3">
        <f t="shared" si="16"/>
        <v>202.61901013022901</v>
      </c>
      <c r="R76" s="60">
        <f t="shared" si="22"/>
        <v>184.56629390173191</v>
      </c>
      <c r="S76" s="51">
        <f t="shared" si="17"/>
        <v>94.154031419385745</v>
      </c>
      <c r="T76" s="60">
        <f t="shared" si="23"/>
        <v>88.273426454417759</v>
      </c>
      <c r="U76" s="4">
        <f t="shared" si="13"/>
        <v>176.91360274300581</v>
      </c>
      <c r="V76" s="60">
        <f t="shared" si="24"/>
        <v>92.50374052747911</v>
      </c>
      <c r="W76" s="56">
        <f t="shared" si="18"/>
        <v>103.99070775222405</v>
      </c>
      <c r="X76" s="60">
        <f t="shared" si="25"/>
        <v>103.56263261363567</v>
      </c>
      <c r="Y76" s="5">
        <f t="shared" si="19"/>
        <v>104.84746091176581</v>
      </c>
      <c r="Z76" s="35">
        <v>74</v>
      </c>
    </row>
    <row r="77" spans="1:26" ht="15" customHeight="1">
      <c r="A77" s="27" t="s">
        <v>410</v>
      </c>
      <c r="B77" s="19" t="s">
        <v>411</v>
      </c>
      <c r="C77" s="19" t="s">
        <v>636</v>
      </c>
      <c r="D77" s="16"/>
      <c r="E77" s="87">
        <v>2599</v>
      </c>
      <c r="F77" s="78">
        <v>9.6627164995442119</v>
      </c>
      <c r="G77" s="1">
        <v>22610</v>
      </c>
      <c r="H77" s="1">
        <v>510.78846923076924</v>
      </c>
      <c r="I77" s="2">
        <v>27.109516279386249</v>
      </c>
      <c r="J77" s="47">
        <v>26.530612244897959</v>
      </c>
      <c r="K77" s="2">
        <v>5.3866871873797617</v>
      </c>
      <c r="L77" s="41">
        <v>100</v>
      </c>
      <c r="M77" s="60">
        <f t="shared" si="14"/>
        <v>140.77546690925513</v>
      </c>
      <c r="N77" s="60">
        <f t="shared" si="20"/>
        <v>100.74442971843671</v>
      </c>
      <c r="O77" s="3">
        <f t="shared" si="15"/>
        <v>111.42270981051695</v>
      </c>
      <c r="P77" s="60">
        <f t="shared" si="21"/>
        <v>116.66209010392335</v>
      </c>
      <c r="Q77" s="3">
        <f t="shared" si="16"/>
        <v>116.94281777087207</v>
      </c>
      <c r="R77" s="60">
        <f t="shared" si="22"/>
        <v>101.6610993369697</v>
      </c>
      <c r="S77" s="51">
        <f t="shared" si="17"/>
        <v>88.154895030387991</v>
      </c>
      <c r="T77" s="60">
        <f t="shared" si="23"/>
        <v>84.908567452280522</v>
      </c>
      <c r="U77" s="4">
        <f t="shared" si="13"/>
        <v>225.82128892568389</v>
      </c>
      <c r="V77" s="60">
        <f t="shared" si="24"/>
        <v>94.450265258835856</v>
      </c>
      <c r="W77" s="56">
        <f t="shared" si="18"/>
        <v>119.91721254310522</v>
      </c>
      <c r="X77" s="60">
        <f t="shared" si="25"/>
        <v>129.33732643998428</v>
      </c>
      <c r="Y77" s="5">
        <f t="shared" si="19"/>
        <v>104.62729638507173</v>
      </c>
      <c r="Z77" s="35">
        <v>75</v>
      </c>
    </row>
    <row r="78" spans="1:26" ht="15" customHeight="1">
      <c r="A78" s="24" t="s">
        <v>77</v>
      </c>
      <c r="B78" s="16" t="s">
        <v>78</v>
      </c>
      <c r="C78" s="16" t="s">
        <v>638</v>
      </c>
      <c r="D78" s="16"/>
      <c r="E78" s="85">
        <v>2257</v>
      </c>
      <c r="F78" s="78">
        <v>8.2075471698113205</v>
      </c>
      <c r="G78" s="1">
        <v>16711</v>
      </c>
      <c r="H78" s="1">
        <v>304.66666666666669</v>
      </c>
      <c r="I78" s="2">
        <v>21.87780503859733</v>
      </c>
      <c r="J78" s="47">
        <v>18.411552346570399</v>
      </c>
      <c r="K78" s="2">
        <v>3.4559149313247675</v>
      </c>
      <c r="L78" s="2">
        <v>86.666666666666671</v>
      </c>
      <c r="M78" s="60">
        <f t="shared" si="14"/>
        <v>165.73446349944896</v>
      </c>
      <c r="N78" s="60">
        <f t="shared" si="20"/>
        <v>106.82137583628885</v>
      </c>
      <c r="O78" s="3">
        <f t="shared" si="15"/>
        <v>82.352273491532458</v>
      </c>
      <c r="P78" s="60">
        <f t="shared" si="21"/>
        <v>82.193669831596765</v>
      </c>
      <c r="Q78" s="3">
        <f t="shared" si="16"/>
        <v>144.90773715753039</v>
      </c>
      <c r="R78" s="60">
        <f t="shared" si="22"/>
        <v>128.72155824502241</v>
      </c>
      <c r="S78" s="51">
        <f t="shared" si="17"/>
        <v>127.02912245075115</v>
      </c>
      <c r="T78" s="60">
        <f t="shared" si="23"/>
        <v>106.71275485605992</v>
      </c>
      <c r="U78" s="4">
        <f t="shared" si="13"/>
        <v>351.98454472004812</v>
      </c>
      <c r="V78" s="60">
        <f t="shared" si="24"/>
        <v>99.471559798817481</v>
      </c>
      <c r="W78" s="56">
        <f t="shared" si="18"/>
        <v>103.9282508706912</v>
      </c>
      <c r="X78" s="60">
        <f t="shared" si="25"/>
        <v>103.46155538294414</v>
      </c>
      <c r="Y78" s="5">
        <f t="shared" si="19"/>
        <v>104.56374565845493</v>
      </c>
      <c r="Z78" s="35">
        <v>76</v>
      </c>
    </row>
    <row r="79" spans="1:26" ht="15" customHeight="1">
      <c r="A79" s="24" t="s">
        <v>453</v>
      </c>
      <c r="B79" s="16" t="s">
        <v>454</v>
      </c>
      <c r="C79" s="16" t="s">
        <v>634</v>
      </c>
      <c r="D79" s="16"/>
      <c r="E79" s="85">
        <v>10446</v>
      </c>
      <c r="F79" s="78">
        <v>10.838489438873481</v>
      </c>
      <c r="G79" s="1">
        <v>27894</v>
      </c>
      <c r="H79" s="1">
        <v>760.90745371900834</v>
      </c>
      <c r="I79" s="2">
        <v>32.734241932415934</v>
      </c>
      <c r="J79" s="47">
        <v>17.117117117117118</v>
      </c>
      <c r="K79" s="2">
        <v>8.7593337162550267</v>
      </c>
      <c r="L79" s="2">
        <v>82.758620689655174</v>
      </c>
      <c r="M79" s="60">
        <f t="shared" si="14"/>
        <v>125.50396755071087</v>
      </c>
      <c r="N79" s="60">
        <f t="shared" si="20"/>
        <v>97.026168112633655</v>
      </c>
      <c r="O79" s="3">
        <f t="shared" si="15"/>
        <v>137.46240899843255</v>
      </c>
      <c r="P79" s="60">
        <f t="shared" si="21"/>
        <v>147.53700665231693</v>
      </c>
      <c r="Q79" s="3">
        <f t="shared" si="16"/>
        <v>96.848530314591471</v>
      </c>
      <c r="R79" s="60">
        <f t="shared" si="22"/>
        <v>82.216715018211346</v>
      </c>
      <c r="S79" s="51">
        <f t="shared" si="17"/>
        <v>136.63535287738975</v>
      </c>
      <c r="T79" s="60">
        <f t="shared" si="23"/>
        <v>112.10079887302211</v>
      </c>
      <c r="U79" s="4">
        <f t="shared" si="13"/>
        <v>138.87227991281941</v>
      </c>
      <c r="V79" s="60">
        <f t="shared" si="24"/>
        <v>90.989696795663605</v>
      </c>
      <c r="W79" s="56">
        <f t="shared" si="18"/>
        <v>99.241831070156053</v>
      </c>
      <c r="X79" s="60">
        <f t="shared" si="25"/>
        <v>95.877277659328911</v>
      </c>
      <c r="Y79" s="5">
        <f t="shared" si="19"/>
        <v>104.29127718519609</v>
      </c>
      <c r="Z79" s="35">
        <v>77</v>
      </c>
    </row>
    <row r="80" spans="1:26" ht="15" customHeight="1">
      <c r="A80" s="29" t="s">
        <v>141</v>
      </c>
      <c r="B80" s="21" t="s">
        <v>142</v>
      </c>
      <c r="C80" s="21" t="s">
        <v>633</v>
      </c>
      <c r="D80" s="16"/>
      <c r="E80" s="86">
        <v>4775</v>
      </c>
      <c r="F80" s="78">
        <v>10.460048426150122</v>
      </c>
      <c r="G80" s="1">
        <v>17817</v>
      </c>
      <c r="H80" s="1">
        <v>270.01219399999997</v>
      </c>
      <c r="I80" s="2">
        <v>18.185700892406128</v>
      </c>
      <c r="J80" s="47">
        <v>29.946524064171122</v>
      </c>
      <c r="K80" s="2">
        <v>4.4816753926701569</v>
      </c>
      <c r="L80" s="2">
        <v>87.804878048780495</v>
      </c>
      <c r="M80" s="60">
        <f t="shared" si="14"/>
        <v>130.04465863030003</v>
      </c>
      <c r="N80" s="60">
        <f t="shared" si="20"/>
        <v>98.131722774206736</v>
      </c>
      <c r="O80" s="3">
        <f t="shared" si="15"/>
        <v>87.802672299601085</v>
      </c>
      <c r="P80" s="60">
        <f t="shared" si="21"/>
        <v>88.656133439190114</v>
      </c>
      <c r="Q80" s="3">
        <f t="shared" si="16"/>
        <v>174.32724979220211</v>
      </c>
      <c r="R80" s="60">
        <f t="shared" si="22"/>
        <v>157.18956495507513</v>
      </c>
      <c r="S80" s="51">
        <f t="shared" si="17"/>
        <v>78.099325735740962</v>
      </c>
      <c r="T80" s="60">
        <f t="shared" si="23"/>
        <v>79.268493503509916</v>
      </c>
      <c r="U80" s="4">
        <f t="shared" si="13"/>
        <v>271.42274643162483</v>
      </c>
      <c r="V80" s="60">
        <f t="shared" si="24"/>
        <v>96.265202168541165</v>
      </c>
      <c r="W80" s="56">
        <f t="shared" si="18"/>
        <v>105.29316223297045</v>
      </c>
      <c r="X80" s="60">
        <f t="shared" si="25"/>
        <v>105.67046266830121</v>
      </c>
      <c r="Y80" s="5">
        <f t="shared" si="19"/>
        <v>104.19692991813739</v>
      </c>
      <c r="Z80" s="35">
        <v>78</v>
      </c>
    </row>
    <row r="81" spans="1:26" ht="15" customHeight="1">
      <c r="A81" s="24" t="s">
        <v>437</v>
      </c>
      <c r="B81" s="16" t="s">
        <v>438</v>
      </c>
      <c r="C81" s="16" t="s">
        <v>639</v>
      </c>
      <c r="D81" s="16"/>
      <c r="E81" s="85">
        <v>2562</v>
      </c>
      <c r="F81" s="78">
        <v>10.88929219600726</v>
      </c>
      <c r="G81" s="1">
        <v>21450</v>
      </c>
      <c r="H81" s="1">
        <v>467.37289661016945</v>
      </c>
      <c r="I81" s="2">
        <v>26.146735474694793</v>
      </c>
      <c r="J81" s="47">
        <v>24.858757062146893</v>
      </c>
      <c r="K81" s="2">
        <v>5.1131928181108508</v>
      </c>
      <c r="L81" s="2">
        <v>100</v>
      </c>
      <c r="M81" s="60">
        <f t="shared" si="14"/>
        <v>124.91844303102333</v>
      </c>
      <c r="N81" s="60">
        <f t="shared" si="20"/>
        <v>96.883606253467406</v>
      </c>
      <c r="O81" s="3">
        <f t="shared" si="15"/>
        <v>105.7061974982569</v>
      </c>
      <c r="P81" s="60">
        <f t="shared" si="21"/>
        <v>109.8840993400822</v>
      </c>
      <c r="Q81" s="3">
        <f t="shared" si="16"/>
        <v>121.24891174980466</v>
      </c>
      <c r="R81" s="60">
        <f t="shared" si="22"/>
        <v>105.82792269018526</v>
      </c>
      <c r="S81" s="51">
        <f t="shared" si="17"/>
        <v>94.08367971471371</v>
      </c>
      <c r="T81" s="60">
        <f t="shared" si="23"/>
        <v>88.233966846995671</v>
      </c>
      <c r="U81" s="4">
        <f t="shared" si="13"/>
        <v>237.9000141330468</v>
      </c>
      <c r="V81" s="60">
        <f t="shared" si="24"/>
        <v>94.930998230982084</v>
      </c>
      <c r="W81" s="56">
        <f t="shared" si="18"/>
        <v>119.91721254310522</v>
      </c>
      <c r="X81" s="60">
        <f t="shared" si="25"/>
        <v>129.33732643998428</v>
      </c>
      <c r="Y81" s="5">
        <f t="shared" si="19"/>
        <v>104.18298663361614</v>
      </c>
      <c r="Z81" s="35">
        <v>79</v>
      </c>
    </row>
    <row r="82" spans="1:26" ht="15" customHeight="1">
      <c r="A82" s="24" t="s">
        <v>295</v>
      </c>
      <c r="B82" s="16" t="s">
        <v>296</v>
      </c>
      <c r="C82" s="16" t="s">
        <v>636</v>
      </c>
      <c r="D82" s="19"/>
      <c r="E82" s="85">
        <v>320</v>
      </c>
      <c r="F82" s="78">
        <v>4.3859649122807012</v>
      </c>
      <c r="G82" s="11">
        <v>20276.486029254818</v>
      </c>
      <c r="H82" s="1">
        <v>412.50001000000003</v>
      </c>
      <c r="I82" s="12">
        <v>31.234535477846823</v>
      </c>
      <c r="J82" s="47">
        <v>20.833333333333336</v>
      </c>
      <c r="K82" s="2">
        <v>4.0625</v>
      </c>
      <c r="L82" s="12">
        <v>83.62</v>
      </c>
      <c r="M82" s="60">
        <f t="shared" si="14"/>
        <v>310.14234131840283</v>
      </c>
      <c r="N82" s="60">
        <f t="shared" si="20"/>
        <v>141.98139876942</v>
      </c>
      <c r="O82" s="3">
        <f t="shared" si="15"/>
        <v>99.923087961727575</v>
      </c>
      <c r="P82" s="60">
        <f t="shared" si="21"/>
        <v>103.02714515478101</v>
      </c>
      <c r="Q82" s="3">
        <f t="shared" si="16"/>
        <v>101.49865120822025</v>
      </c>
      <c r="R82" s="60">
        <f t="shared" si="22"/>
        <v>86.716438533221833</v>
      </c>
      <c r="S82" s="51">
        <f t="shared" si="17"/>
        <v>112.26256020196347</v>
      </c>
      <c r="T82" s="60">
        <f t="shared" si="23"/>
        <v>98.430329404860217</v>
      </c>
      <c r="U82" s="4">
        <f t="shared" si="13"/>
        <v>299.42858921687747</v>
      </c>
      <c r="V82" s="60">
        <f t="shared" si="24"/>
        <v>97.379834036431305</v>
      </c>
      <c r="W82" s="56">
        <f t="shared" si="18"/>
        <v>100.27477312854458</v>
      </c>
      <c r="X82" s="60">
        <f t="shared" si="25"/>
        <v>97.548941696410438</v>
      </c>
      <c r="Y82" s="5">
        <f t="shared" si="19"/>
        <v>104.18068126585412</v>
      </c>
      <c r="Z82" s="35">
        <v>80</v>
      </c>
    </row>
    <row r="83" spans="1:26" ht="15" customHeight="1">
      <c r="A83" s="24" t="s">
        <v>405</v>
      </c>
      <c r="B83" s="16" t="s">
        <v>406</v>
      </c>
      <c r="C83" s="16" t="s">
        <v>632</v>
      </c>
      <c r="D83" s="16"/>
      <c r="E83" s="85">
        <v>4024</v>
      </c>
      <c r="F83" s="78">
        <v>10.005211047420531</v>
      </c>
      <c r="G83" s="1">
        <v>21142</v>
      </c>
      <c r="H83" s="1">
        <v>586.53063061224486</v>
      </c>
      <c r="I83" s="2">
        <v>33.290925964180012</v>
      </c>
      <c r="J83" s="47">
        <v>19.650655021834059</v>
      </c>
      <c r="K83" s="2">
        <v>2.6341948310139163</v>
      </c>
      <c r="L83" s="2">
        <v>100</v>
      </c>
      <c r="M83" s="60">
        <f t="shared" si="14"/>
        <v>135.95649510919566</v>
      </c>
      <c r="N83" s="60">
        <f t="shared" si="20"/>
        <v>99.571120051656436</v>
      </c>
      <c r="O83" s="3">
        <f t="shared" si="15"/>
        <v>104.18836491879475</v>
      </c>
      <c r="P83" s="60">
        <f t="shared" si="21"/>
        <v>108.08442593037266</v>
      </c>
      <c r="Q83" s="3">
        <f t="shared" si="16"/>
        <v>95.229049066639348</v>
      </c>
      <c r="R83" s="60">
        <f t="shared" si="22"/>
        <v>80.649612136324322</v>
      </c>
      <c r="S83" s="51">
        <f t="shared" si="17"/>
        <v>119.01910317708167</v>
      </c>
      <c r="T83" s="60">
        <f t="shared" si="23"/>
        <v>102.22001061545058</v>
      </c>
      <c r="U83" s="4">
        <f t="shared" si="13"/>
        <v>461.78385492668912</v>
      </c>
      <c r="V83" s="60">
        <f t="shared" si="24"/>
        <v>103.84156969879172</v>
      </c>
      <c r="W83" s="56">
        <f t="shared" si="18"/>
        <v>119.91721254310522</v>
      </c>
      <c r="X83" s="60">
        <f t="shared" si="25"/>
        <v>129.33732643998428</v>
      </c>
      <c r="Y83" s="5">
        <f t="shared" si="19"/>
        <v>103.95067747876331</v>
      </c>
      <c r="Z83" s="35">
        <v>81</v>
      </c>
    </row>
    <row r="84" spans="1:26" ht="15" customHeight="1">
      <c r="A84" s="24" t="s">
        <v>331</v>
      </c>
      <c r="B84" s="16" t="s">
        <v>14</v>
      </c>
      <c r="C84" s="16" t="s">
        <v>643</v>
      </c>
      <c r="D84" s="19" t="s">
        <v>650</v>
      </c>
      <c r="E84" s="85">
        <v>14494</v>
      </c>
      <c r="F84" s="78">
        <v>11.569767441860465</v>
      </c>
      <c r="G84" s="1">
        <v>21040</v>
      </c>
      <c r="H84" s="1">
        <v>594.00772230769223</v>
      </c>
      <c r="I84" s="2">
        <v>33.878767431997652</v>
      </c>
      <c r="J84" s="47">
        <v>14.616193480546794</v>
      </c>
      <c r="K84" s="2">
        <v>5.8989926866289499</v>
      </c>
      <c r="L84" s="2">
        <v>96.688741721854313</v>
      </c>
      <c r="M84" s="60">
        <f t="shared" si="14"/>
        <v>117.57137156564681</v>
      </c>
      <c r="N84" s="60">
        <f t="shared" si="20"/>
        <v>95.094762008156522</v>
      </c>
      <c r="O84" s="3">
        <f t="shared" si="15"/>
        <v>103.6857060775443</v>
      </c>
      <c r="P84" s="60">
        <f t="shared" si="21"/>
        <v>107.48843019079354</v>
      </c>
      <c r="Q84" s="3">
        <f t="shared" si="16"/>
        <v>93.576698989424315</v>
      </c>
      <c r="R84" s="60">
        <f t="shared" si="22"/>
        <v>79.050703491247845</v>
      </c>
      <c r="S84" s="51">
        <f t="shared" si="17"/>
        <v>160.01453050369793</v>
      </c>
      <c r="T84" s="60">
        <f t="shared" si="23"/>
        <v>125.2139590343285</v>
      </c>
      <c r="U84" s="4">
        <f t="shared" si="13"/>
        <v>206.20955276835704</v>
      </c>
      <c r="V84" s="60">
        <f t="shared" si="24"/>
        <v>93.669718632432563</v>
      </c>
      <c r="W84" s="56">
        <f t="shared" si="18"/>
        <v>115.94644391585008</v>
      </c>
      <c r="X84" s="60">
        <f t="shared" si="25"/>
        <v>122.91122435628226</v>
      </c>
      <c r="Y84" s="5">
        <f t="shared" si="19"/>
        <v>103.90479961887353</v>
      </c>
      <c r="Z84" s="35">
        <v>82</v>
      </c>
    </row>
    <row r="85" spans="1:26" ht="15" customHeight="1">
      <c r="A85" s="27" t="s">
        <v>143</v>
      </c>
      <c r="B85" s="19" t="s">
        <v>144</v>
      </c>
      <c r="C85" s="19" t="s">
        <v>637</v>
      </c>
      <c r="D85" s="20"/>
      <c r="E85" s="87">
        <v>791</v>
      </c>
      <c r="F85" s="78">
        <v>14.689265536723164</v>
      </c>
      <c r="G85" s="11">
        <v>18266.713387975688</v>
      </c>
      <c r="H85" s="1">
        <v>405.83335000000005</v>
      </c>
      <c r="I85" s="12">
        <v>25.492504611419903</v>
      </c>
      <c r="J85" s="47">
        <v>20.192307692307693</v>
      </c>
      <c r="K85" s="2">
        <v>2.6548672566371683</v>
      </c>
      <c r="L85" s="2">
        <v>100</v>
      </c>
      <c r="M85" s="60">
        <f t="shared" si="14"/>
        <v>92.603229442235644</v>
      </c>
      <c r="N85" s="60">
        <f t="shared" si="20"/>
        <v>89.015589161662476</v>
      </c>
      <c r="O85" s="3">
        <f t="shared" si="15"/>
        <v>90.018872402490047</v>
      </c>
      <c r="P85" s="60">
        <f t="shared" si="21"/>
        <v>91.283851706496066</v>
      </c>
      <c r="Q85" s="3">
        <f t="shared" si="16"/>
        <v>124.36060208444837</v>
      </c>
      <c r="R85" s="60">
        <f t="shared" si="22"/>
        <v>108.83897261566381</v>
      </c>
      <c r="S85" s="51">
        <f t="shared" si="17"/>
        <v>115.82645100202581</v>
      </c>
      <c r="T85" s="60">
        <f t="shared" si="23"/>
        <v>100.42928213132546</v>
      </c>
      <c r="U85" s="4">
        <f t="shared" si="13"/>
        <v>458.18812245790934</v>
      </c>
      <c r="V85" s="60">
        <f t="shared" si="24"/>
        <v>103.69845963319428</v>
      </c>
      <c r="W85" s="56">
        <f t="shared" si="18"/>
        <v>119.91721254310522</v>
      </c>
      <c r="X85" s="60">
        <f t="shared" si="25"/>
        <v>129.33732643998428</v>
      </c>
      <c r="Y85" s="5">
        <f t="shared" si="19"/>
        <v>103.76724694805438</v>
      </c>
      <c r="Z85" s="35">
        <v>83</v>
      </c>
    </row>
    <row r="86" spans="1:26">
      <c r="A86" s="24" t="s">
        <v>231</v>
      </c>
      <c r="B86" s="16" t="s">
        <v>232</v>
      </c>
      <c r="C86" s="16" t="s">
        <v>636</v>
      </c>
      <c r="D86" s="16"/>
      <c r="E86" s="85">
        <v>1426</v>
      </c>
      <c r="F86" s="78">
        <v>12.145748987854251</v>
      </c>
      <c r="G86" s="1">
        <v>21727</v>
      </c>
      <c r="H86" s="1">
        <v>519.21875937499999</v>
      </c>
      <c r="I86" s="6">
        <v>28.676877214985964</v>
      </c>
      <c r="J86" s="47">
        <v>17.977528089887642</v>
      </c>
      <c r="K86" s="6">
        <v>5.3997194950911638</v>
      </c>
      <c r="L86" s="6">
        <v>94.444444444444443</v>
      </c>
      <c r="M86" s="60">
        <f t="shared" si="14"/>
        <v>111.99584547608988</v>
      </c>
      <c r="N86" s="60">
        <f t="shared" si="20"/>
        <v>93.737248636075364</v>
      </c>
      <c r="O86" s="3">
        <f t="shared" si="15"/>
        <v>107.07126121420175</v>
      </c>
      <c r="P86" s="60">
        <f t="shared" si="21"/>
        <v>111.50263678972358</v>
      </c>
      <c r="Q86" s="3">
        <f t="shared" si="16"/>
        <v>110.55120117681571</v>
      </c>
      <c r="R86" s="60">
        <f t="shared" si="22"/>
        <v>95.476204762161558</v>
      </c>
      <c r="S86" s="51">
        <f t="shared" si="17"/>
        <v>130.09593565071287</v>
      </c>
      <c r="T86" s="60">
        <f t="shared" si="23"/>
        <v>108.43290144627413</v>
      </c>
      <c r="U86" s="4">
        <f t="shared" si="13"/>
        <v>225.27626570221082</v>
      </c>
      <c r="V86" s="60">
        <f t="shared" si="24"/>
        <v>94.428573347677116</v>
      </c>
      <c r="W86" s="56">
        <f t="shared" si="18"/>
        <v>113.25514517959935</v>
      </c>
      <c r="X86" s="60">
        <f t="shared" si="25"/>
        <v>118.55575516621752</v>
      </c>
      <c r="Y86" s="5">
        <f t="shared" si="19"/>
        <v>103.68888669135487</v>
      </c>
      <c r="Z86" s="35">
        <v>84</v>
      </c>
    </row>
    <row r="87" spans="1:26" ht="15" customHeight="1">
      <c r="A87" s="24" t="s">
        <v>219</v>
      </c>
      <c r="B87" s="16" t="s">
        <v>220</v>
      </c>
      <c r="C87" s="16" t="s">
        <v>633</v>
      </c>
      <c r="D87" s="16"/>
      <c r="E87" s="85">
        <v>160</v>
      </c>
      <c r="F87" s="78">
        <v>6.8493150684931505</v>
      </c>
      <c r="G87" s="11">
        <v>19100.623627064153</v>
      </c>
      <c r="H87" s="11" t="s">
        <v>603</v>
      </c>
      <c r="I87" s="12">
        <v>22.316769230286429</v>
      </c>
      <c r="J87" s="49">
        <v>24.66</v>
      </c>
      <c r="K87" s="2">
        <v>5.625</v>
      </c>
      <c r="L87" s="12">
        <v>85.96</v>
      </c>
      <c r="M87" s="60">
        <f t="shared" si="14"/>
        <v>198.59992031792459</v>
      </c>
      <c r="N87" s="60">
        <f t="shared" si="20"/>
        <v>114.82336459824658</v>
      </c>
      <c r="O87" s="3">
        <f t="shared" si="15"/>
        <v>94.128405289618442</v>
      </c>
      <c r="P87" s="60">
        <f t="shared" si="21"/>
        <v>96.156468860301402</v>
      </c>
      <c r="Q87" s="3">
        <f t="shared" si="16"/>
        <v>142.05744520646579</v>
      </c>
      <c r="R87" s="60">
        <f t="shared" si="22"/>
        <v>125.96345237847967</v>
      </c>
      <c r="S87" s="51">
        <f t="shared" si="17"/>
        <v>94.841984490709891</v>
      </c>
      <c r="T87" s="60">
        <f t="shared" si="23"/>
        <v>88.659292841676162</v>
      </c>
      <c r="U87" s="4">
        <f t="shared" ref="U87:U150" si="26">K$319*100/K87</f>
        <v>216.25398110107818</v>
      </c>
      <c r="V87" s="60">
        <f t="shared" si="24"/>
        <v>94.069486637996221</v>
      </c>
      <c r="W87" s="56">
        <f t="shared" si="18"/>
        <v>103.08083590205324</v>
      </c>
      <c r="X87" s="60">
        <f t="shared" si="25"/>
        <v>102.09013951692097</v>
      </c>
      <c r="Y87" s="5">
        <f t="shared" si="19"/>
        <v>103.62703413893682</v>
      </c>
      <c r="Z87" s="35">
        <v>85</v>
      </c>
    </row>
    <row r="88" spans="1:26" ht="15" customHeight="1">
      <c r="A88" s="24" t="s">
        <v>212</v>
      </c>
      <c r="B88" s="16" t="s">
        <v>213</v>
      </c>
      <c r="C88" s="16" t="s">
        <v>639</v>
      </c>
      <c r="D88" s="17"/>
      <c r="E88" s="85">
        <v>1363</v>
      </c>
      <c r="F88" s="78">
        <v>9.2561983471074374</v>
      </c>
      <c r="G88" s="1">
        <v>18577</v>
      </c>
      <c r="H88" s="1">
        <v>453.18181818181819</v>
      </c>
      <c r="I88" s="2">
        <v>29.273735361908908</v>
      </c>
      <c r="J88" s="47">
        <v>17.441860465116278</v>
      </c>
      <c r="K88" s="2">
        <v>7.0432868672046958</v>
      </c>
      <c r="L88" s="2">
        <v>100</v>
      </c>
      <c r="M88" s="60">
        <f t="shared" si="14"/>
        <v>146.95811129200632</v>
      </c>
      <c r="N88" s="60">
        <f t="shared" si="20"/>
        <v>102.24976254077387</v>
      </c>
      <c r="O88" s="3">
        <f t="shared" si="15"/>
        <v>91.547973469702498</v>
      </c>
      <c r="P88" s="60">
        <f t="shared" si="21"/>
        <v>93.096886008603278</v>
      </c>
      <c r="Q88" s="3">
        <f t="shared" si="16"/>
        <v>108.29718800566579</v>
      </c>
      <c r="R88" s="60">
        <f t="shared" si="22"/>
        <v>93.295092420918337</v>
      </c>
      <c r="S88" s="51">
        <f t="shared" si="17"/>
        <v>134.09139135234528</v>
      </c>
      <c r="T88" s="60">
        <f t="shared" si="23"/>
        <v>110.67391485445978</v>
      </c>
      <c r="U88" s="4">
        <f t="shared" si="26"/>
        <v>172.70752514107591</v>
      </c>
      <c r="V88" s="60">
        <f t="shared" si="24"/>
        <v>92.336338740292092</v>
      </c>
      <c r="W88" s="56">
        <f t="shared" si="18"/>
        <v>119.91721254310522</v>
      </c>
      <c r="X88" s="60">
        <f t="shared" si="25"/>
        <v>129.33732643998428</v>
      </c>
      <c r="Y88" s="5">
        <f t="shared" si="19"/>
        <v>103.49822016750525</v>
      </c>
      <c r="Z88" s="35">
        <v>86</v>
      </c>
    </row>
    <row r="89" spans="1:26" ht="15" customHeight="1">
      <c r="A89" s="24" t="s">
        <v>251</v>
      </c>
      <c r="B89" s="16" t="s">
        <v>252</v>
      </c>
      <c r="C89" s="16" t="s">
        <v>635</v>
      </c>
      <c r="D89" s="19"/>
      <c r="E89" s="85">
        <v>280</v>
      </c>
      <c r="F89" s="78">
        <v>6.5217391304347823</v>
      </c>
      <c r="G89" s="11">
        <v>18567.921427936886</v>
      </c>
      <c r="H89" s="11" t="s">
        <v>603</v>
      </c>
      <c r="I89" s="12">
        <v>25.715943210561392</v>
      </c>
      <c r="J89" s="49">
        <v>26.87</v>
      </c>
      <c r="K89" s="2">
        <v>1.4285714285714286</v>
      </c>
      <c r="L89" s="12">
        <v>84.17</v>
      </c>
      <c r="M89" s="60">
        <f t="shared" si="14"/>
        <v>208.57525878138199</v>
      </c>
      <c r="N89" s="60">
        <f t="shared" si="20"/>
        <v>117.25213188184746</v>
      </c>
      <c r="O89" s="3">
        <f t="shared" si="15"/>
        <v>91.503234013688242</v>
      </c>
      <c r="P89" s="60">
        <f t="shared" si="21"/>
        <v>93.04383904516132</v>
      </c>
      <c r="Q89" s="3">
        <f t="shared" si="16"/>
        <v>123.28006778358208</v>
      </c>
      <c r="R89" s="60">
        <f t="shared" si="22"/>
        <v>107.79338569145176</v>
      </c>
      <c r="S89" s="51">
        <f t="shared" si="17"/>
        <v>87.041434221842422</v>
      </c>
      <c r="T89" s="60">
        <f t="shared" si="23"/>
        <v>84.284037789638944</v>
      </c>
      <c r="U89" s="4">
        <f t="shared" si="26"/>
        <v>851.50005058549527</v>
      </c>
      <c r="V89" s="60">
        <f t="shared" si="24"/>
        <v>119.3522648935442</v>
      </c>
      <c r="W89" s="56">
        <f t="shared" si="18"/>
        <v>100.93431779753166</v>
      </c>
      <c r="X89" s="60">
        <f t="shared" si="25"/>
        <v>98.61631725251334</v>
      </c>
      <c r="Y89" s="5">
        <f t="shared" si="19"/>
        <v>103.39032942569284</v>
      </c>
      <c r="Z89" s="35">
        <v>87</v>
      </c>
    </row>
    <row r="90" spans="1:26" ht="15" customHeight="1">
      <c r="A90" s="24" t="s">
        <v>472</v>
      </c>
      <c r="B90" s="16" t="s">
        <v>473</v>
      </c>
      <c r="C90" s="16" t="s">
        <v>639</v>
      </c>
      <c r="D90" s="16"/>
      <c r="E90" s="85">
        <v>12654</v>
      </c>
      <c r="F90" s="78">
        <v>8.711197789696083</v>
      </c>
      <c r="G90" s="1">
        <v>21466</v>
      </c>
      <c r="H90" s="1">
        <v>448.55950504201684</v>
      </c>
      <c r="I90" s="2">
        <v>25.075533683519062</v>
      </c>
      <c r="J90" s="47">
        <v>23.747680890538035</v>
      </c>
      <c r="K90" s="2">
        <v>8.1239133870712816</v>
      </c>
      <c r="L90" s="2">
        <v>91.044776119402982</v>
      </c>
      <c r="M90" s="60">
        <f t="shared" si="14"/>
        <v>156.15228349470837</v>
      </c>
      <c r="N90" s="60">
        <f t="shared" si="20"/>
        <v>104.48833366570548</v>
      </c>
      <c r="O90" s="3">
        <f t="shared" si="15"/>
        <v>105.78504594394325</v>
      </c>
      <c r="P90" s="60">
        <f t="shared" si="21"/>
        <v>109.97758886785932</v>
      </c>
      <c r="Q90" s="3">
        <f t="shared" si="16"/>
        <v>126.42854433843684</v>
      </c>
      <c r="R90" s="60">
        <f t="shared" si="22"/>
        <v>110.84003207214049</v>
      </c>
      <c r="S90" s="51">
        <f t="shared" si="17"/>
        <v>98.485546791761578</v>
      </c>
      <c r="T90" s="60">
        <f t="shared" si="23"/>
        <v>90.702932561390867</v>
      </c>
      <c r="U90" s="4">
        <f t="shared" si="26"/>
        <v>149.73431962352498</v>
      </c>
      <c r="V90" s="60">
        <f t="shared" si="24"/>
        <v>91.422005714365952</v>
      </c>
      <c r="W90" s="56">
        <f t="shared" si="18"/>
        <v>109.17835768849876</v>
      </c>
      <c r="X90" s="60">
        <f t="shared" si="25"/>
        <v>111.95807722256922</v>
      </c>
      <c r="Y90" s="5">
        <f t="shared" si="19"/>
        <v>103.23149501733855</v>
      </c>
      <c r="Z90" s="35">
        <v>88</v>
      </c>
    </row>
    <row r="91" spans="1:26" ht="15" customHeight="1">
      <c r="A91" s="24" t="s">
        <v>206</v>
      </c>
      <c r="B91" s="16" t="s">
        <v>207</v>
      </c>
      <c r="C91" s="16" t="s">
        <v>631</v>
      </c>
      <c r="D91" s="16"/>
      <c r="E91" s="85">
        <v>1452</v>
      </c>
      <c r="F91" s="78">
        <v>21.678321678321677</v>
      </c>
      <c r="G91" s="1">
        <v>17877</v>
      </c>
      <c r="H91" s="1">
        <v>609.21050526315787</v>
      </c>
      <c r="I91" s="2">
        <v>40.893472412361668</v>
      </c>
      <c r="J91" s="47">
        <v>10.869565217391305</v>
      </c>
      <c r="K91" s="2">
        <v>3.443526170798898</v>
      </c>
      <c r="L91" s="2">
        <v>100</v>
      </c>
      <c r="M91" s="60">
        <f t="shared" si="14"/>
        <v>62.748096786264284</v>
      </c>
      <c r="N91" s="60">
        <f t="shared" si="20"/>
        <v>81.746545639177796</v>
      </c>
      <c r="O91" s="3">
        <f t="shared" si="15"/>
        <v>88.098353970924876</v>
      </c>
      <c r="P91" s="60">
        <f t="shared" si="21"/>
        <v>89.006719168354294</v>
      </c>
      <c r="Q91" s="3">
        <f t="shared" si="16"/>
        <v>77.524921096170317</v>
      </c>
      <c r="R91" s="60">
        <f t="shared" si="22"/>
        <v>63.518083136589489</v>
      </c>
      <c r="S91" s="51">
        <f t="shared" si="17"/>
        <v>215.16990705376332</v>
      </c>
      <c r="T91" s="60">
        <f t="shared" si="23"/>
        <v>156.15008938154378</v>
      </c>
      <c r="U91" s="4">
        <f t="shared" si="26"/>
        <v>353.25087812861119</v>
      </c>
      <c r="V91" s="60">
        <f t="shared" si="24"/>
        <v>99.521959837958647</v>
      </c>
      <c r="W91" s="56">
        <f t="shared" si="18"/>
        <v>119.91721254310522</v>
      </c>
      <c r="X91" s="60">
        <f t="shared" si="25"/>
        <v>129.33732643998428</v>
      </c>
      <c r="Y91" s="5">
        <f t="shared" si="19"/>
        <v>103.21345393393472</v>
      </c>
      <c r="Z91" s="35">
        <v>89</v>
      </c>
    </row>
    <row r="92" spans="1:26" ht="15" customHeight="1">
      <c r="A92" s="24" t="s">
        <v>572</v>
      </c>
      <c r="B92" s="16" t="s">
        <v>573</v>
      </c>
      <c r="C92" s="16" t="s">
        <v>636</v>
      </c>
      <c r="D92" s="16"/>
      <c r="E92" s="85">
        <v>2525</v>
      </c>
      <c r="F92" s="78">
        <v>8.0459770114942533</v>
      </c>
      <c r="G92" s="1">
        <v>29378</v>
      </c>
      <c r="H92" s="1">
        <v>901.78866333333337</v>
      </c>
      <c r="I92" s="6">
        <v>36.835264347470897</v>
      </c>
      <c r="J92" s="47">
        <v>27.131782945736433</v>
      </c>
      <c r="K92" s="6">
        <v>6.2970297029702973</v>
      </c>
      <c r="L92" s="6">
        <v>88.235294117647058</v>
      </c>
      <c r="M92" s="60">
        <f t="shared" si="14"/>
        <v>169.06255447807669</v>
      </c>
      <c r="N92" s="60">
        <f t="shared" si="20"/>
        <v>107.63169004420763</v>
      </c>
      <c r="O92" s="3">
        <f t="shared" si="15"/>
        <v>144.77560233584109</v>
      </c>
      <c r="P92" s="60">
        <f t="shared" si="21"/>
        <v>156.2081603536447</v>
      </c>
      <c r="Q92" s="3">
        <f t="shared" si="16"/>
        <v>86.065982646719505</v>
      </c>
      <c r="R92" s="60">
        <f t="shared" si="22"/>
        <v>71.782903854436853</v>
      </c>
      <c r="S92" s="51">
        <f t="shared" si="17"/>
        <v>86.201608726507672</v>
      </c>
      <c r="T92" s="60">
        <f t="shared" si="23"/>
        <v>83.812987592583227</v>
      </c>
      <c r="U92" s="4">
        <f t="shared" si="26"/>
        <v>193.1749890142296</v>
      </c>
      <c r="V92" s="60">
        <f t="shared" si="24"/>
        <v>93.150943309161576</v>
      </c>
      <c r="W92" s="56">
        <f t="shared" si="18"/>
        <v>105.80930518509284</v>
      </c>
      <c r="X92" s="60">
        <f t="shared" si="25"/>
        <v>106.5057637425959</v>
      </c>
      <c r="Y92" s="5">
        <f t="shared" si="19"/>
        <v>103.18207481610497</v>
      </c>
      <c r="Z92" s="35">
        <v>90</v>
      </c>
    </row>
    <row r="93" spans="1:26" ht="15" customHeight="1">
      <c r="A93" s="24" t="s">
        <v>421</v>
      </c>
      <c r="B93" s="16" t="s">
        <v>422</v>
      </c>
      <c r="C93" s="16" t="s">
        <v>633</v>
      </c>
      <c r="D93" s="16"/>
      <c r="E93" s="85">
        <v>8387</v>
      </c>
      <c r="F93" s="78">
        <v>10.605686032138442</v>
      </c>
      <c r="G93" s="1">
        <v>21872</v>
      </c>
      <c r="H93" s="1">
        <v>433.41022444444445</v>
      </c>
      <c r="I93" s="6">
        <v>23.778907705437703</v>
      </c>
      <c r="J93" s="47">
        <v>19.964349376114082</v>
      </c>
      <c r="K93" s="6">
        <v>5.3416000953857159</v>
      </c>
      <c r="L93" s="6">
        <v>81.72043010752688</v>
      </c>
      <c r="M93" s="60">
        <f t="shared" si="14"/>
        <v>128.25888138806479</v>
      </c>
      <c r="N93" s="60">
        <f t="shared" si="20"/>
        <v>97.696926766268902</v>
      </c>
      <c r="O93" s="3">
        <f t="shared" si="15"/>
        <v>107.78582525323426</v>
      </c>
      <c r="P93" s="60">
        <f t="shared" si="21"/>
        <v>112.34988563520373</v>
      </c>
      <c r="Q93" s="3">
        <f t="shared" si="16"/>
        <v>133.32249157061943</v>
      </c>
      <c r="R93" s="60">
        <f t="shared" si="22"/>
        <v>117.51101056527939</v>
      </c>
      <c r="S93" s="51">
        <f t="shared" si="17"/>
        <v>117.14898860361144</v>
      </c>
      <c r="T93" s="60">
        <f t="shared" si="23"/>
        <v>101.17108099466216</v>
      </c>
      <c r="U93" s="4">
        <f t="shared" si="26"/>
        <v>227.7273891664716</v>
      </c>
      <c r="V93" s="60">
        <f t="shared" si="24"/>
        <v>94.526128002480675</v>
      </c>
      <c r="W93" s="56">
        <f t="shared" si="18"/>
        <v>97.996861863182758</v>
      </c>
      <c r="X93" s="60">
        <f t="shared" si="25"/>
        <v>93.862479023074371</v>
      </c>
      <c r="Y93" s="5">
        <f t="shared" si="19"/>
        <v>102.8529184978282</v>
      </c>
      <c r="Z93" s="35">
        <v>91</v>
      </c>
    </row>
    <row r="94" spans="1:26" ht="15" customHeight="1">
      <c r="A94" s="27" t="s">
        <v>117</v>
      </c>
      <c r="B94" s="19" t="s">
        <v>118</v>
      </c>
      <c r="C94" s="19" t="s">
        <v>641</v>
      </c>
      <c r="D94" s="16"/>
      <c r="E94" s="87">
        <v>953</v>
      </c>
      <c r="F94" s="78">
        <v>9.5794392523364476</v>
      </c>
      <c r="G94" s="11">
        <v>18045.584704123052</v>
      </c>
      <c r="H94" s="1">
        <v>370.99998999999997</v>
      </c>
      <c r="I94" s="12">
        <v>25.886760868165233</v>
      </c>
      <c r="J94" s="47">
        <v>17.142857142857142</v>
      </c>
      <c r="K94" s="2">
        <v>2.2035676810073452</v>
      </c>
      <c r="L94" s="2">
        <v>84.615384615384613</v>
      </c>
      <c r="M94" s="60">
        <f t="shared" si="14"/>
        <v>141.99927480132263</v>
      </c>
      <c r="N94" s="60">
        <f t="shared" si="20"/>
        <v>101.04239901346912</v>
      </c>
      <c r="O94" s="3">
        <f t="shared" si="15"/>
        <v>88.929144088837063</v>
      </c>
      <c r="P94" s="60">
        <f t="shared" si="21"/>
        <v>89.991775692036143</v>
      </c>
      <c r="Q94" s="3">
        <f t="shared" si="16"/>
        <v>122.46658584525541</v>
      </c>
      <c r="R94" s="60">
        <f t="shared" si="22"/>
        <v>107.00621394029577</v>
      </c>
      <c r="S94" s="51">
        <f t="shared" si="17"/>
        <v>136.43019468988618</v>
      </c>
      <c r="T94" s="60">
        <f t="shared" si="23"/>
        <v>111.98572758120258</v>
      </c>
      <c r="U94" s="4">
        <f t="shared" si="26"/>
        <v>552.02690354284152</v>
      </c>
      <c r="V94" s="60">
        <f t="shared" si="24"/>
        <v>107.43324085878587</v>
      </c>
      <c r="W94" s="56">
        <f t="shared" si="18"/>
        <v>101.46841061339671</v>
      </c>
      <c r="X94" s="60">
        <f t="shared" si="25"/>
        <v>99.480667528014848</v>
      </c>
      <c r="Y94" s="5">
        <f t="shared" si="19"/>
        <v>102.82333743563404</v>
      </c>
      <c r="Z94" s="35">
        <v>92</v>
      </c>
    </row>
    <row r="95" spans="1:26" ht="15" customHeight="1">
      <c r="A95" s="24" t="s">
        <v>432</v>
      </c>
      <c r="B95" s="16" t="s">
        <v>433</v>
      </c>
      <c r="C95" s="16" t="s">
        <v>634</v>
      </c>
      <c r="D95" s="16"/>
      <c r="E95" s="85">
        <v>20678</v>
      </c>
      <c r="F95" s="78">
        <v>9.4673924645106204</v>
      </c>
      <c r="G95" s="1">
        <v>25238</v>
      </c>
      <c r="H95" s="1">
        <v>701.82193350515456</v>
      </c>
      <c r="I95" s="6">
        <v>33.369772573349138</v>
      </c>
      <c r="J95" s="47">
        <v>22.182468694096602</v>
      </c>
      <c r="K95" s="6">
        <v>8.3953960731211925</v>
      </c>
      <c r="L95" s="6">
        <v>93.627450980392169</v>
      </c>
      <c r="M95" s="60">
        <f t="shared" si="14"/>
        <v>143.67983918847858</v>
      </c>
      <c r="N95" s="60">
        <f t="shared" si="20"/>
        <v>101.45157809210005</v>
      </c>
      <c r="O95" s="3">
        <f t="shared" si="15"/>
        <v>124.37356701449919</v>
      </c>
      <c r="P95" s="60">
        <f t="shared" si="21"/>
        <v>132.01774504131515</v>
      </c>
      <c r="Q95" s="3">
        <f t="shared" si="16"/>
        <v>95.004040412570731</v>
      </c>
      <c r="R95" s="60">
        <f t="shared" si="22"/>
        <v>80.431880865470561</v>
      </c>
      <c r="S95" s="51">
        <f t="shared" si="17"/>
        <v>105.43476336172309</v>
      </c>
      <c r="T95" s="60">
        <f t="shared" si="23"/>
        <v>94.600682573562665</v>
      </c>
      <c r="U95" s="4">
        <f t="shared" si="26"/>
        <v>144.89234731737056</v>
      </c>
      <c r="V95" s="60">
        <f t="shared" si="24"/>
        <v>91.229295333276369</v>
      </c>
      <c r="W95" s="56">
        <f t="shared" si="18"/>
        <v>112.27542939084853</v>
      </c>
      <c r="X95" s="60">
        <f t="shared" si="25"/>
        <v>116.97022997889894</v>
      </c>
      <c r="Y95" s="5">
        <f t="shared" si="19"/>
        <v>102.78356864743728</v>
      </c>
      <c r="Z95" s="35">
        <v>93</v>
      </c>
    </row>
    <row r="96" spans="1:26" ht="15" customHeight="1">
      <c r="A96" s="24" t="s">
        <v>476</v>
      </c>
      <c r="B96" s="16" t="s">
        <v>477</v>
      </c>
      <c r="C96" s="16" t="s">
        <v>633</v>
      </c>
      <c r="D96" s="18"/>
      <c r="E96" s="85">
        <v>277</v>
      </c>
      <c r="F96" s="78">
        <v>19.148936170212767</v>
      </c>
      <c r="G96" s="11">
        <v>19100.623627064153</v>
      </c>
      <c r="H96" s="11" t="s">
        <v>603</v>
      </c>
      <c r="I96" s="12">
        <v>22.316769230286429</v>
      </c>
      <c r="J96" s="47">
        <v>17.142857142857142</v>
      </c>
      <c r="K96" s="6">
        <v>4.3321299638989164</v>
      </c>
      <c r="L96" s="40">
        <v>85.96</v>
      </c>
      <c r="M96" s="60">
        <f t="shared" si="14"/>
        <v>71.036501179166322</v>
      </c>
      <c r="N96" s="60">
        <f t="shared" si="20"/>
        <v>83.764582971592986</v>
      </c>
      <c r="O96" s="3">
        <f t="shared" si="15"/>
        <v>94.128405289618442</v>
      </c>
      <c r="P96" s="60">
        <f t="shared" si="21"/>
        <v>96.156468860301402</v>
      </c>
      <c r="Q96" s="3">
        <f t="shared" si="16"/>
        <v>142.05744520646579</v>
      </c>
      <c r="R96" s="60">
        <f t="shared" si="22"/>
        <v>125.96345237847967</v>
      </c>
      <c r="S96" s="51">
        <f t="shared" si="17"/>
        <v>136.43019468988618</v>
      </c>
      <c r="T96" s="60">
        <f t="shared" si="23"/>
        <v>111.98572758120258</v>
      </c>
      <c r="U96" s="4">
        <f t="shared" si="26"/>
        <v>280.79227858593123</v>
      </c>
      <c r="V96" s="60">
        <f t="shared" si="24"/>
        <v>96.638109322469447</v>
      </c>
      <c r="W96" s="56">
        <f t="shared" si="18"/>
        <v>103.08083590205324</v>
      </c>
      <c r="X96" s="60">
        <f t="shared" si="25"/>
        <v>102.09013951692097</v>
      </c>
      <c r="Y96" s="5">
        <f t="shared" si="19"/>
        <v>102.76641343849451</v>
      </c>
      <c r="Z96" s="35">
        <v>94</v>
      </c>
    </row>
    <row r="97" spans="1:26" ht="15" customHeight="1">
      <c r="A97" s="24" t="s">
        <v>132</v>
      </c>
      <c r="B97" s="16" t="s">
        <v>133</v>
      </c>
      <c r="C97" s="16" t="s">
        <v>636</v>
      </c>
      <c r="D97" s="16"/>
      <c r="E97" s="85">
        <v>2873</v>
      </c>
      <c r="F97" s="78">
        <v>12.73938384679434</v>
      </c>
      <c r="G97" s="1">
        <v>20625</v>
      </c>
      <c r="H97" s="1">
        <v>697.29413529411761</v>
      </c>
      <c r="I97" s="2">
        <v>40.569840598930476</v>
      </c>
      <c r="J97" s="47">
        <v>14.0625</v>
      </c>
      <c r="K97" s="2">
        <v>4.4552732335537772</v>
      </c>
      <c r="L97" s="2">
        <v>100</v>
      </c>
      <c r="M97" s="60">
        <f t="shared" si="14"/>
        <v>106.77701866855912</v>
      </c>
      <c r="N97" s="60">
        <f t="shared" si="20"/>
        <v>92.466583399467766</v>
      </c>
      <c r="O97" s="3">
        <f t="shared" si="15"/>
        <v>101.64057451755471</v>
      </c>
      <c r="P97" s="60">
        <f t="shared" si="21"/>
        <v>105.0635455640745</v>
      </c>
      <c r="Q97" s="3">
        <f t="shared" si="16"/>
        <v>78.143349229731314</v>
      </c>
      <c r="R97" s="60">
        <f t="shared" si="22"/>
        <v>64.116509646046723</v>
      </c>
      <c r="S97" s="51">
        <f t="shared" si="17"/>
        <v>166.31490400290886</v>
      </c>
      <c r="T97" s="60">
        <f t="shared" si="23"/>
        <v>128.74777908958291</v>
      </c>
      <c r="U97" s="4">
        <f t="shared" si="26"/>
        <v>273.03121041653208</v>
      </c>
      <c r="V97" s="60">
        <f t="shared" si="24"/>
        <v>96.329218996375232</v>
      </c>
      <c r="W97" s="56">
        <f t="shared" si="18"/>
        <v>119.91721254310522</v>
      </c>
      <c r="X97" s="60">
        <f t="shared" si="25"/>
        <v>129.33732643998428</v>
      </c>
      <c r="Y97" s="5">
        <f t="shared" si="19"/>
        <v>102.67682718925522</v>
      </c>
      <c r="Z97" s="35">
        <v>95</v>
      </c>
    </row>
    <row r="98" spans="1:26" ht="15" customHeight="1">
      <c r="A98" s="27" t="s">
        <v>301</v>
      </c>
      <c r="B98" s="19" t="s">
        <v>302</v>
      </c>
      <c r="C98" s="19" t="s">
        <v>633</v>
      </c>
      <c r="D98" s="18"/>
      <c r="E98" s="87">
        <v>5988</v>
      </c>
      <c r="F98" s="78">
        <v>11.291460832745237</v>
      </c>
      <c r="G98" s="1">
        <v>17664</v>
      </c>
      <c r="H98" s="1">
        <v>358.8988161290323</v>
      </c>
      <c r="I98" s="2">
        <v>24.381713052244045</v>
      </c>
      <c r="J98" s="47">
        <v>20.64</v>
      </c>
      <c r="K98" s="2">
        <v>4.4923179692718769</v>
      </c>
      <c r="L98" s="2">
        <v>96.610169491525426</v>
      </c>
      <c r="M98" s="60">
        <f t="shared" si="14"/>
        <v>120.46921536408352</v>
      </c>
      <c r="N98" s="60">
        <f t="shared" si="20"/>
        <v>95.800320845724968</v>
      </c>
      <c r="O98" s="3">
        <f t="shared" si="15"/>
        <v>87.048684037725408</v>
      </c>
      <c r="P98" s="60">
        <f t="shared" si="21"/>
        <v>87.762139829821407</v>
      </c>
      <c r="Q98" s="3">
        <f t="shared" si="16"/>
        <v>130.02627072690331</v>
      </c>
      <c r="R98" s="60">
        <f t="shared" si="22"/>
        <v>114.32139834219528</v>
      </c>
      <c r="S98" s="51">
        <f t="shared" si="17"/>
        <v>113.31411519093535</v>
      </c>
      <c r="T98" s="60">
        <f t="shared" si="23"/>
        <v>99.020136677349242</v>
      </c>
      <c r="U98" s="4">
        <f t="shared" si="26"/>
        <v>270.77972930992809</v>
      </c>
      <c r="V98" s="60">
        <f t="shared" si="24"/>
        <v>96.239610102594867</v>
      </c>
      <c r="W98" s="56">
        <f t="shared" si="18"/>
        <v>115.85222228740675</v>
      </c>
      <c r="X98" s="60">
        <f t="shared" si="25"/>
        <v>122.75874057802494</v>
      </c>
      <c r="Y98" s="5">
        <f t="shared" si="19"/>
        <v>102.65039106261844</v>
      </c>
      <c r="Z98" s="35">
        <v>96</v>
      </c>
    </row>
    <row r="99" spans="1:26" ht="15" customHeight="1">
      <c r="A99" s="27" t="s">
        <v>103</v>
      </c>
      <c r="B99" s="18" t="s">
        <v>606</v>
      </c>
      <c r="C99" s="18" t="s">
        <v>635</v>
      </c>
      <c r="D99" s="16"/>
      <c r="E99" s="85">
        <v>263</v>
      </c>
      <c r="F99" s="78">
        <v>4.7619047619047619</v>
      </c>
      <c r="G99" s="11">
        <v>18567.921427936886</v>
      </c>
      <c r="H99" s="11" t="s">
        <v>603</v>
      </c>
      <c r="I99" s="12">
        <v>25.715943210561392</v>
      </c>
      <c r="J99" s="49">
        <v>26.87</v>
      </c>
      <c r="K99" s="2">
        <v>4.5627376425855513</v>
      </c>
      <c r="L99" s="12">
        <v>84.17</v>
      </c>
      <c r="M99" s="60">
        <f t="shared" si="14"/>
        <v>285.65741963537096</v>
      </c>
      <c r="N99" s="60">
        <f t="shared" si="20"/>
        <v>136.01987907330874</v>
      </c>
      <c r="O99" s="3">
        <f t="shared" si="15"/>
        <v>91.503234013688242</v>
      </c>
      <c r="P99" s="60">
        <f t="shared" si="21"/>
        <v>93.04383904516132</v>
      </c>
      <c r="Q99" s="3">
        <f t="shared" si="16"/>
        <v>123.28006778358208</v>
      </c>
      <c r="R99" s="60">
        <f t="shared" si="22"/>
        <v>107.79338569145176</v>
      </c>
      <c r="S99" s="51">
        <f t="shared" si="17"/>
        <v>87.041434221842422</v>
      </c>
      <c r="T99" s="60">
        <f t="shared" si="23"/>
        <v>84.284037789638944</v>
      </c>
      <c r="U99" s="4">
        <f t="shared" si="26"/>
        <v>266.60061107617292</v>
      </c>
      <c r="V99" s="60">
        <f t="shared" si="24"/>
        <v>96.073281297611459</v>
      </c>
      <c r="W99" s="56">
        <f t="shared" si="18"/>
        <v>100.93431779753166</v>
      </c>
      <c r="X99" s="60">
        <f t="shared" si="25"/>
        <v>98.61631725251334</v>
      </c>
      <c r="Y99" s="5">
        <f t="shared" si="19"/>
        <v>102.63845669161427</v>
      </c>
      <c r="Z99" s="35">
        <v>97</v>
      </c>
    </row>
    <row r="100" spans="1:26" ht="15" customHeight="1">
      <c r="A100" s="24" t="s">
        <v>327</v>
      </c>
      <c r="B100" s="16" t="s">
        <v>328</v>
      </c>
      <c r="C100" s="16" t="s">
        <v>639</v>
      </c>
      <c r="D100" s="19"/>
      <c r="E100" s="85">
        <v>894</v>
      </c>
      <c r="F100" s="78">
        <v>10.487804878048781</v>
      </c>
      <c r="G100" s="11">
        <v>19579.273456318664</v>
      </c>
      <c r="H100" s="11" t="s">
        <v>603</v>
      </c>
      <c r="I100" s="12">
        <v>26.302438952200756</v>
      </c>
      <c r="J100" s="47">
        <v>14.754098360655737</v>
      </c>
      <c r="K100" s="6">
        <v>3.6912751677852351</v>
      </c>
      <c r="L100" s="6">
        <v>80</v>
      </c>
      <c r="M100" s="60">
        <f t="shared" si="14"/>
        <v>129.70048953543974</v>
      </c>
      <c r="N100" s="60">
        <f t="shared" si="20"/>
        <v>98.047925453375427</v>
      </c>
      <c r="O100" s="3">
        <f t="shared" si="15"/>
        <v>96.48720498116549</v>
      </c>
      <c r="P100" s="60">
        <f t="shared" si="21"/>
        <v>98.95326551702658</v>
      </c>
      <c r="Q100" s="3">
        <f t="shared" si="16"/>
        <v>120.53115028146453</v>
      </c>
      <c r="R100" s="60">
        <f t="shared" si="22"/>
        <v>105.13337555234985</v>
      </c>
      <c r="S100" s="51">
        <f t="shared" si="17"/>
        <v>158.51889287777252</v>
      </c>
      <c r="T100" s="60">
        <f t="shared" si="23"/>
        <v>124.37507000044022</v>
      </c>
      <c r="U100" s="4">
        <f t="shared" si="26"/>
        <v>329.54157801880206</v>
      </c>
      <c r="V100" s="60">
        <f t="shared" si="24"/>
        <v>98.5783302650011</v>
      </c>
      <c r="W100" s="56">
        <f t="shared" si="18"/>
        <v>95.933770034484169</v>
      </c>
      <c r="X100" s="60">
        <f t="shared" si="25"/>
        <v>90.523669854424014</v>
      </c>
      <c r="Y100" s="5">
        <f t="shared" si="19"/>
        <v>102.6019394404362</v>
      </c>
      <c r="Z100" s="35">
        <v>98</v>
      </c>
    </row>
    <row r="101" spans="1:26" ht="15" customHeight="1">
      <c r="A101" s="24" t="s">
        <v>423</v>
      </c>
      <c r="B101" s="16" t="s">
        <v>424</v>
      </c>
      <c r="C101" s="16" t="s">
        <v>634</v>
      </c>
      <c r="D101" s="16"/>
      <c r="E101" s="85">
        <v>8953</v>
      </c>
      <c r="F101" s="78">
        <v>10.362567368936796</v>
      </c>
      <c r="G101" s="1">
        <v>24965</v>
      </c>
      <c r="H101" s="1">
        <v>656.74306319444452</v>
      </c>
      <c r="I101" s="2">
        <v>31.567862040189603</v>
      </c>
      <c r="J101" s="47">
        <v>20.56451612903226</v>
      </c>
      <c r="K101" s="2">
        <v>5.6405674075728811</v>
      </c>
      <c r="L101" s="2">
        <v>88.775510204081627</v>
      </c>
      <c r="M101" s="60">
        <f t="shared" si="14"/>
        <v>131.26799357779851</v>
      </c>
      <c r="N101" s="60">
        <f t="shared" si="20"/>
        <v>98.429576918028943</v>
      </c>
      <c r="O101" s="3">
        <f t="shared" si="15"/>
        <v>123.02821540997593</v>
      </c>
      <c r="P101" s="60">
        <f t="shared" si="21"/>
        <v>130.42257997361807</v>
      </c>
      <c r="Q101" s="3">
        <f t="shared" si="16"/>
        <v>100.42692210453271</v>
      </c>
      <c r="R101" s="60">
        <f t="shared" si="22"/>
        <v>85.679372022501354</v>
      </c>
      <c r="S101" s="51">
        <f t="shared" si="17"/>
        <v>113.73004464904797</v>
      </c>
      <c r="T101" s="60">
        <f t="shared" si="23"/>
        <v>99.253427586345907</v>
      </c>
      <c r="U101" s="4">
        <f t="shared" si="26"/>
        <v>215.65714152452443</v>
      </c>
      <c r="V101" s="60">
        <f t="shared" si="24"/>
        <v>94.045732437233681</v>
      </c>
      <c r="W101" s="56">
        <f t="shared" si="18"/>
        <v>106.45711725765462</v>
      </c>
      <c r="X101" s="60">
        <f t="shared" si="25"/>
        <v>107.55415182563922</v>
      </c>
      <c r="Y101" s="5">
        <f t="shared" si="19"/>
        <v>102.56414012722786</v>
      </c>
      <c r="Z101" s="35">
        <v>99</v>
      </c>
    </row>
    <row r="102" spans="1:26" ht="15" customHeight="1">
      <c r="A102" s="24" t="s">
        <v>182</v>
      </c>
      <c r="B102" s="16" t="s">
        <v>183</v>
      </c>
      <c r="C102" s="16" t="s">
        <v>632</v>
      </c>
      <c r="D102" s="16"/>
      <c r="E102" s="85">
        <v>8861</v>
      </c>
      <c r="F102" s="78">
        <v>10.48097631012204</v>
      </c>
      <c r="G102" s="1">
        <v>22165</v>
      </c>
      <c r="H102" s="1">
        <v>685.71428775510219</v>
      </c>
      <c r="I102" s="2">
        <v>37.124166266912816</v>
      </c>
      <c r="J102" s="47">
        <v>14.216478190630049</v>
      </c>
      <c r="K102" s="2">
        <v>6.0602640785464397</v>
      </c>
      <c r="L102" s="2">
        <v>90.277777777777786</v>
      </c>
      <c r="M102" s="60">
        <f t="shared" si="14"/>
        <v>129.78499202611602</v>
      </c>
      <c r="N102" s="60">
        <f t="shared" si="20"/>
        <v>98.068499881550395</v>
      </c>
      <c r="O102" s="3">
        <f t="shared" si="15"/>
        <v>109.22973741486547</v>
      </c>
      <c r="P102" s="60">
        <f t="shared" si="21"/>
        <v>114.06191261262222</v>
      </c>
      <c r="Q102" s="3">
        <f t="shared" si="16"/>
        <v>85.396213327012177</v>
      </c>
      <c r="R102" s="60">
        <f t="shared" si="22"/>
        <v>71.134796670460446</v>
      </c>
      <c r="S102" s="51">
        <f t="shared" si="17"/>
        <v>164.51355294747961</v>
      </c>
      <c r="T102" s="60">
        <f t="shared" si="23"/>
        <v>127.73741827731887</v>
      </c>
      <c r="U102" s="4">
        <f t="shared" si="26"/>
        <v>200.72205236068299</v>
      </c>
      <c r="V102" s="60">
        <f t="shared" si="24"/>
        <v>93.45131624846023</v>
      </c>
      <c r="W102" s="56">
        <f t="shared" si="18"/>
        <v>108.25859465697</v>
      </c>
      <c r="X102" s="60">
        <f t="shared" si="25"/>
        <v>110.46957671089253</v>
      </c>
      <c r="Y102" s="5">
        <f t="shared" si="19"/>
        <v>102.48725340021744</v>
      </c>
      <c r="Z102" s="35">
        <v>100</v>
      </c>
    </row>
    <row r="103" spans="1:26" ht="15" customHeight="1">
      <c r="A103" s="24" t="s">
        <v>456</v>
      </c>
      <c r="B103" s="16" t="s">
        <v>457</v>
      </c>
      <c r="C103" s="16" t="s">
        <v>639</v>
      </c>
      <c r="D103" s="16"/>
      <c r="E103" s="85">
        <v>2369</v>
      </c>
      <c r="F103" s="78">
        <v>9.9356025758969633</v>
      </c>
      <c r="G103" s="1">
        <v>18725</v>
      </c>
      <c r="H103" s="1">
        <v>348.04345652173907</v>
      </c>
      <c r="I103" s="2">
        <v>22.304520578162183</v>
      </c>
      <c r="J103" s="47">
        <v>20.5761316872428</v>
      </c>
      <c r="K103" s="2">
        <v>4.5588856057408185</v>
      </c>
      <c r="L103" s="2">
        <v>84.615384615384613</v>
      </c>
      <c r="M103" s="60">
        <f t="shared" si="14"/>
        <v>136.90900138608831</v>
      </c>
      <c r="N103" s="60">
        <f t="shared" si="20"/>
        <v>99.803033594361381</v>
      </c>
      <c r="O103" s="3">
        <f t="shared" si="15"/>
        <v>92.277321592301192</v>
      </c>
      <c r="P103" s="60">
        <f t="shared" si="21"/>
        <v>93.961664140541615</v>
      </c>
      <c r="Q103" s="3">
        <f t="shared" si="16"/>
        <v>142.13545684638854</v>
      </c>
      <c r="R103" s="60">
        <f t="shared" si="22"/>
        <v>126.03894091278551</v>
      </c>
      <c r="S103" s="51">
        <f t="shared" si="17"/>
        <v>113.66584220448802</v>
      </c>
      <c r="T103" s="60">
        <f t="shared" si="23"/>
        <v>99.217417040905914</v>
      </c>
      <c r="U103" s="4">
        <f t="shared" si="26"/>
        <v>266.82587563981991</v>
      </c>
      <c r="V103" s="60">
        <f t="shared" si="24"/>
        <v>96.082246821815545</v>
      </c>
      <c r="W103" s="56">
        <f t="shared" si="18"/>
        <v>101.46841061339671</v>
      </c>
      <c r="X103" s="60">
        <f t="shared" si="25"/>
        <v>99.480667528014848</v>
      </c>
      <c r="Y103" s="5">
        <f t="shared" si="19"/>
        <v>102.4306616730708</v>
      </c>
      <c r="Z103" s="35">
        <v>101</v>
      </c>
    </row>
    <row r="104" spans="1:26" ht="15" customHeight="1">
      <c r="A104" s="27" t="s">
        <v>414</v>
      </c>
      <c r="B104" s="19" t="s">
        <v>415</v>
      </c>
      <c r="C104" s="19" t="s">
        <v>636</v>
      </c>
      <c r="D104" s="16"/>
      <c r="E104" s="87">
        <v>8650</v>
      </c>
      <c r="F104" s="78">
        <v>12.078947368421053</v>
      </c>
      <c r="G104" s="1">
        <v>21675</v>
      </c>
      <c r="H104" s="1">
        <v>721.09877582417585</v>
      </c>
      <c r="I104" s="2">
        <v>39.922423575040881</v>
      </c>
      <c r="J104" s="47">
        <v>13.586956521739129</v>
      </c>
      <c r="K104" s="2">
        <v>3.8034682080924855</v>
      </c>
      <c r="L104" s="2">
        <v>91.025641025641022</v>
      </c>
      <c r="M104" s="60">
        <f t="shared" si="14"/>
        <v>112.61522923689279</v>
      </c>
      <c r="N104" s="60">
        <f t="shared" si="20"/>
        <v>93.888054447802205</v>
      </c>
      <c r="O104" s="3">
        <f t="shared" si="15"/>
        <v>106.81500376572113</v>
      </c>
      <c r="P104" s="60">
        <f t="shared" si="21"/>
        <v>111.19879582444794</v>
      </c>
      <c r="Q104" s="3">
        <f t="shared" si="16"/>
        <v>79.410590295394144</v>
      </c>
      <c r="R104" s="60">
        <f t="shared" si="22"/>
        <v>65.342764737642881</v>
      </c>
      <c r="S104" s="51">
        <f t="shared" si="17"/>
        <v>172.13592564301069</v>
      </c>
      <c r="T104" s="60">
        <f t="shared" si="23"/>
        <v>132.01273520947615</v>
      </c>
      <c r="U104" s="4">
        <f t="shared" si="26"/>
        <v>319.82090480089164</v>
      </c>
      <c r="V104" s="60">
        <f t="shared" si="24"/>
        <v>98.191447705204155</v>
      </c>
      <c r="W104" s="56">
        <f t="shared" si="18"/>
        <v>109.15541141744191</v>
      </c>
      <c r="X104" s="60">
        <f t="shared" si="25"/>
        <v>111.92094207466876</v>
      </c>
      <c r="Y104" s="5">
        <f t="shared" si="19"/>
        <v>102.09245666654034</v>
      </c>
      <c r="Z104" s="35">
        <v>102</v>
      </c>
    </row>
    <row r="105" spans="1:26" ht="15" customHeight="1">
      <c r="A105" s="24" t="s">
        <v>394</v>
      </c>
      <c r="B105" s="16" t="s">
        <v>395</v>
      </c>
      <c r="C105" s="16" t="s">
        <v>636</v>
      </c>
      <c r="D105" s="20"/>
      <c r="E105" s="85">
        <v>5862</v>
      </c>
      <c r="F105" s="78">
        <v>12.120031176929071</v>
      </c>
      <c r="G105" s="1">
        <v>22473</v>
      </c>
      <c r="H105" s="1">
        <v>550.17916000000002</v>
      </c>
      <c r="I105" s="2">
        <v>29.378142304098247</v>
      </c>
      <c r="J105" s="47">
        <v>17.199017199017199</v>
      </c>
      <c r="K105" s="2">
        <v>6.0218355510064825</v>
      </c>
      <c r="L105" s="2">
        <v>87.096774193548384</v>
      </c>
      <c r="M105" s="60">
        <f t="shared" si="14"/>
        <v>112.2334923877449</v>
      </c>
      <c r="N105" s="60">
        <f t="shared" si="20"/>
        <v>93.795110236079296</v>
      </c>
      <c r="O105" s="3">
        <f t="shared" si="15"/>
        <v>110.74756999432762</v>
      </c>
      <c r="P105" s="60">
        <f t="shared" si="21"/>
        <v>115.86158602233176</v>
      </c>
      <c r="Q105" s="3">
        <f t="shared" si="16"/>
        <v>107.91231076835327</v>
      </c>
      <c r="R105" s="60">
        <f t="shared" si="22"/>
        <v>92.922663145477301</v>
      </c>
      <c r="S105" s="51">
        <f t="shared" si="17"/>
        <v>135.98470833987838</v>
      </c>
      <c r="T105" s="60">
        <f t="shared" si="23"/>
        <v>111.73585849039442</v>
      </c>
      <c r="U105" s="4">
        <f t="shared" si="26"/>
        <v>202.00296627001916</v>
      </c>
      <c r="V105" s="60">
        <f t="shared" si="24"/>
        <v>93.50229659118078</v>
      </c>
      <c r="W105" s="56">
        <f t="shared" si="18"/>
        <v>104.44402382786583</v>
      </c>
      <c r="X105" s="60">
        <f t="shared" si="25"/>
        <v>104.2962576751067</v>
      </c>
      <c r="Y105" s="5">
        <f t="shared" si="19"/>
        <v>102.01896202676171</v>
      </c>
      <c r="Z105" s="35">
        <v>103</v>
      </c>
    </row>
    <row r="106" spans="1:26" ht="15" customHeight="1">
      <c r="A106" s="24" t="s">
        <v>176</v>
      </c>
      <c r="B106" s="16" t="s">
        <v>177</v>
      </c>
      <c r="C106" s="16" t="s">
        <v>639</v>
      </c>
      <c r="D106" s="16"/>
      <c r="E106" s="85">
        <v>1545</v>
      </c>
      <c r="F106" s="78">
        <v>9.3369418132611646</v>
      </c>
      <c r="G106" s="1">
        <v>17876</v>
      </c>
      <c r="H106" s="1">
        <v>401.42857142857144</v>
      </c>
      <c r="I106" s="2">
        <v>26.947543394175749</v>
      </c>
      <c r="J106" s="47">
        <v>21.621621621621621</v>
      </c>
      <c r="K106" s="2">
        <v>6.2135922330097086</v>
      </c>
      <c r="L106" s="2">
        <v>100</v>
      </c>
      <c r="M106" s="60">
        <f t="shared" si="14"/>
        <v>145.68725542480271</v>
      </c>
      <c r="N106" s="60">
        <f t="shared" si="20"/>
        <v>101.94033813740717</v>
      </c>
      <c r="O106" s="3">
        <f t="shared" si="15"/>
        <v>88.093425943069477</v>
      </c>
      <c r="P106" s="60">
        <f t="shared" si="21"/>
        <v>89.000876072868238</v>
      </c>
      <c r="Q106" s="3">
        <f t="shared" si="16"/>
        <v>117.64572286770876</v>
      </c>
      <c r="R106" s="60">
        <f t="shared" si="22"/>
        <v>102.34127059819222</v>
      </c>
      <c r="S106" s="51">
        <f t="shared" si="17"/>
        <v>108.16965436126689</v>
      </c>
      <c r="T106" s="60">
        <f t="shared" si="23"/>
        <v>96.134657133060315</v>
      </c>
      <c r="U106" s="4">
        <f t="shared" si="26"/>
        <v>195.76898484443308</v>
      </c>
      <c r="V106" s="60">
        <f t="shared" si="24"/>
        <v>93.254184280686331</v>
      </c>
      <c r="W106" s="56">
        <f t="shared" si="18"/>
        <v>119.91721254310522</v>
      </c>
      <c r="X106" s="60">
        <f t="shared" si="25"/>
        <v>129.33732643998428</v>
      </c>
      <c r="Y106" s="5">
        <f t="shared" si="19"/>
        <v>102.00144211036641</v>
      </c>
      <c r="Z106" s="35">
        <v>104</v>
      </c>
    </row>
    <row r="107" spans="1:26" ht="15" customHeight="1">
      <c r="A107" s="24" t="s">
        <v>90</v>
      </c>
      <c r="B107" s="16" t="s">
        <v>91</v>
      </c>
      <c r="C107" s="16" t="s">
        <v>633</v>
      </c>
      <c r="D107" s="16"/>
      <c r="E107" s="85">
        <v>3285</v>
      </c>
      <c r="F107" s="78">
        <v>11.058344640434193</v>
      </c>
      <c r="G107" s="1">
        <v>17511</v>
      </c>
      <c r="H107" s="1">
        <v>341.4</v>
      </c>
      <c r="I107" s="2">
        <v>23.39557992119239</v>
      </c>
      <c r="J107" s="47">
        <v>23.990498812351543</v>
      </c>
      <c r="K107" s="2">
        <v>2.9832572298325721</v>
      </c>
      <c r="L107" s="2">
        <v>93.333333333333329</v>
      </c>
      <c r="M107" s="60">
        <f t="shared" si="14"/>
        <v>123.00877491748081</v>
      </c>
      <c r="N107" s="60">
        <f t="shared" si="20"/>
        <v>96.418645645494166</v>
      </c>
      <c r="O107" s="3">
        <f t="shared" si="15"/>
        <v>86.294695775849718</v>
      </c>
      <c r="P107" s="60">
        <f t="shared" si="21"/>
        <v>86.868146220452701</v>
      </c>
      <c r="Q107" s="3">
        <f t="shared" si="16"/>
        <v>135.5069304883971</v>
      </c>
      <c r="R107" s="60">
        <f t="shared" si="22"/>
        <v>119.62479887106207</v>
      </c>
      <c r="S107" s="51">
        <f t="shared" si="17"/>
        <v>97.488733178685294</v>
      </c>
      <c r="T107" s="60">
        <f t="shared" si="23"/>
        <v>90.143829210187846</v>
      </c>
      <c r="U107" s="4">
        <f t="shared" si="26"/>
        <v>407.75184638095516</v>
      </c>
      <c r="V107" s="60">
        <f t="shared" si="24"/>
        <v>101.69109706088557</v>
      </c>
      <c r="W107" s="56">
        <f t="shared" si="18"/>
        <v>111.92273170689819</v>
      </c>
      <c r="X107" s="60">
        <f t="shared" si="25"/>
        <v>116.39944091146418</v>
      </c>
      <c r="Y107" s="5">
        <f t="shared" si="19"/>
        <v>101.85765965325774</v>
      </c>
      <c r="Z107" s="35">
        <v>105</v>
      </c>
    </row>
    <row r="108" spans="1:26" ht="15" customHeight="1">
      <c r="A108" s="24" t="s">
        <v>159</v>
      </c>
      <c r="B108" s="16" t="s">
        <v>23</v>
      </c>
      <c r="C108" s="16" t="s">
        <v>632</v>
      </c>
      <c r="D108" s="16" t="s">
        <v>650</v>
      </c>
      <c r="E108" s="85">
        <v>64892</v>
      </c>
      <c r="F108" s="78">
        <v>11.284666879183934</v>
      </c>
      <c r="G108" s="1">
        <v>27748</v>
      </c>
      <c r="H108" s="1">
        <v>805.64946291629167</v>
      </c>
      <c r="I108" s="6">
        <v>34.841406786058457</v>
      </c>
      <c r="J108" s="47">
        <v>19.208886480628557</v>
      </c>
      <c r="K108" s="6">
        <v>15.769278185292485</v>
      </c>
      <c r="L108" s="6">
        <v>83.597883597883595</v>
      </c>
      <c r="M108" s="60">
        <f t="shared" si="14"/>
        <v>120.54174406727989</v>
      </c>
      <c r="N108" s="60">
        <f t="shared" si="20"/>
        <v>95.81797992988443</v>
      </c>
      <c r="O108" s="3">
        <f t="shared" si="15"/>
        <v>136.74291693154464</v>
      </c>
      <c r="P108" s="60">
        <f t="shared" si="21"/>
        <v>146.68391471135072</v>
      </c>
      <c r="Q108" s="3">
        <f t="shared" si="16"/>
        <v>90.9912519199803</v>
      </c>
      <c r="R108" s="60">
        <f t="shared" si="22"/>
        <v>76.548876712694209</v>
      </c>
      <c r="S108" s="51">
        <f t="shared" si="17"/>
        <v>121.75632043531006</v>
      </c>
      <c r="T108" s="60">
        <f t="shared" si="23"/>
        <v>103.75528995149747</v>
      </c>
      <c r="U108" s="4">
        <f t="shared" si="26"/>
        <v>77.139145457405263</v>
      </c>
      <c r="V108" s="60">
        <f t="shared" si="24"/>
        <v>88.532719532155411</v>
      </c>
      <c r="W108" s="56">
        <f t="shared" si="18"/>
        <v>100.24825175561176</v>
      </c>
      <c r="X108" s="60">
        <f t="shared" si="25"/>
        <v>97.506020774577706</v>
      </c>
      <c r="Y108" s="5">
        <f t="shared" si="19"/>
        <v>101.47413360202665</v>
      </c>
      <c r="Z108" s="35">
        <v>106</v>
      </c>
    </row>
    <row r="109" spans="1:26" ht="15" customHeight="1">
      <c r="A109" s="24" t="s">
        <v>178</v>
      </c>
      <c r="B109" s="16" t="s">
        <v>179</v>
      </c>
      <c r="C109" s="16" t="s">
        <v>632</v>
      </c>
      <c r="D109" s="16"/>
      <c r="E109" s="85">
        <v>1807</v>
      </c>
      <c r="F109" s="78">
        <v>9.5483870967741939</v>
      </c>
      <c r="G109" s="1">
        <v>23761</v>
      </c>
      <c r="H109" s="1">
        <v>623.91303913043487</v>
      </c>
      <c r="I109" s="6">
        <v>31.509433397437896</v>
      </c>
      <c r="J109" s="47">
        <v>19.2</v>
      </c>
      <c r="K109" s="6">
        <v>5.4233536247924734</v>
      </c>
      <c r="L109" s="6">
        <v>85</v>
      </c>
      <c r="M109" s="60">
        <f t="shared" si="14"/>
        <v>142.46106835097328</v>
      </c>
      <c r="N109" s="60">
        <f t="shared" si="20"/>
        <v>101.15483520491046</v>
      </c>
      <c r="O109" s="3">
        <f t="shared" si="15"/>
        <v>117.09486987207842</v>
      </c>
      <c r="P109" s="60">
        <f t="shared" si="21"/>
        <v>123.38749300838984</v>
      </c>
      <c r="Q109" s="3">
        <f t="shared" si="16"/>
        <v>100.6131459785163</v>
      </c>
      <c r="R109" s="60">
        <f t="shared" si="22"/>
        <v>85.859572917056255</v>
      </c>
      <c r="S109" s="51">
        <f t="shared" si="17"/>
        <v>121.81267383025552</v>
      </c>
      <c r="T109" s="60">
        <f t="shared" si="23"/>
        <v>103.78689803906003</v>
      </c>
      <c r="U109" s="4">
        <f t="shared" si="26"/>
        <v>224.29454685247669</v>
      </c>
      <c r="V109" s="60">
        <f t="shared" si="24"/>
        <v>94.389500961117889</v>
      </c>
      <c r="W109" s="56">
        <f t="shared" si="18"/>
        <v>101.92963066163944</v>
      </c>
      <c r="X109" s="60">
        <f t="shared" si="25"/>
        <v>100.22708400081409</v>
      </c>
      <c r="Y109" s="5">
        <f t="shared" si="19"/>
        <v>101.46756402189141</v>
      </c>
      <c r="Z109" s="35">
        <v>107</v>
      </c>
    </row>
    <row r="110" spans="1:26" ht="15" customHeight="1">
      <c r="A110" s="27" t="s">
        <v>549</v>
      </c>
      <c r="B110" s="19" t="s">
        <v>550</v>
      </c>
      <c r="C110" s="19" t="s">
        <v>635</v>
      </c>
      <c r="D110" s="19"/>
      <c r="E110" s="87">
        <v>7951</v>
      </c>
      <c r="F110" s="78">
        <v>10.762331838565023</v>
      </c>
      <c r="G110" s="1">
        <v>19449</v>
      </c>
      <c r="H110" s="1">
        <v>384.14120639534877</v>
      </c>
      <c r="I110" s="2">
        <v>23.701447255613068</v>
      </c>
      <c r="J110" s="47">
        <v>22.286541244573083</v>
      </c>
      <c r="K110" s="2">
        <v>7.2695258458055596</v>
      </c>
      <c r="L110" s="2">
        <v>89.333333333333329</v>
      </c>
      <c r="M110" s="60">
        <f t="shared" si="14"/>
        <v>126.39207257676135</v>
      </c>
      <c r="N110" s="60">
        <f t="shared" si="20"/>
        <v>97.242401420362981</v>
      </c>
      <c r="O110" s="3">
        <f t="shared" si="15"/>
        <v>95.845213759608313</v>
      </c>
      <c r="P110" s="60">
        <f t="shared" si="21"/>
        <v>98.192065272456247</v>
      </c>
      <c r="Q110" s="3">
        <f t="shared" si="16"/>
        <v>133.75821264948124</v>
      </c>
      <c r="R110" s="60">
        <f t="shared" si="22"/>
        <v>117.93263925610042</v>
      </c>
      <c r="S110" s="51">
        <f t="shared" si="17"/>
        <v>104.94240949615363</v>
      </c>
      <c r="T110" s="60">
        <f t="shared" si="23"/>
        <v>94.324525935444427</v>
      </c>
      <c r="U110" s="4">
        <f t="shared" si="26"/>
        <v>167.33259768179121</v>
      </c>
      <c r="V110" s="60">
        <f t="shared" si="24"/>
        <v>92.12241675695256</v>
      </c>
      <c r="W110" s="56">
        <f t="shared" si="18"/>
        <v>107.12604320517397</v>
      </c>
      <c r="X110" s="60">
        <f t="shared" si="25"/>
        <v>108.63670959435211</v>
      </c>
      <c r="Y110" s="5">
        <f t="shared" si="19"/>
        <v>101.40845970594478</v>
      </c>
      <c r="Z110" s="35">
        <v>108</v>
      </c>
    </row>
    <row r="111" spans="1:26" ht="15" customHeight="1">
      <c r="A111" s="24" t="s">
        <v>123</v>
      </c>
      <c r="B111" s="16" t="s">
        <v>124</v>
      </c>
      <c r="C111" s="16" t="s">
        <v>635</v>
      </c>
      <c r="D111" s="16"/>
      <c r="E111" s="85">
        <v>2418</v>
      </c>
      <c r="F111" s="78">
        <v>9.5276872964169375</v>
      </c>
      <c r="G111" s="1">
        <v>18724</v>
      </c>
      <c r="H111" s="1">
        <v>408.87881212121215</v>
      </c>
      <c r="I111" s="2">
        <v>26.204580994736947</v>
      </c>
      <c r="J111" s="47">
        <v>27.374301675977652</v>
      </c>
      <c r="K111" s="2">
        <v>5.4590570719602978</v>
      </c>
      <c r="L111" s="2">
        <v>100</v>
      </c>
      <c r="M111" s="60">
        <f t="shared" si="14"/>
        <v>142.77057847465835</v>
      </c>
      <c r="N111" s="60">
        <f t="shared" si="20"/>
        <v>101.23019385716104</v>
      </c>
      <c r="O111" s="3">
        <f t="shared" si="15"/>
        <v>92.272393564445792</v>
      </c>
      <c r="P111" s="60">
        <f t="shared" si="21"/>
        <v>93.955821045055544</v>
      </c>
      <c r="Q111" s="3">
        <f t="shared" si="16"/>
        <v>120.98125983214487</v>
      </c>
      <c r="R111" s="60">
        <f t="shared" si="22"/>
        <v>105.56892735322928</v>
      </c>
      <c r="S111" s="51">
        <f t="shared" si="17"/>
        <v>85.437917840780031</v>
      </c>
      <c r="T111" s="60">
        <f t="shared" si="23"/>
        <v>83.38464057976924</v>
      </c>
      <c r="U111" s="4">
        <f t="shared" si="26"/>
        <v>222.82761064023026</v>
      </c>
      <c r="V111" s="60">
        <f t="shared" si="24"/>
        <v>94.331116935224813</v>
      </c>
      <c r="W111" s="56">
        <f t="shared" si="18"/>
        <v>119.91721254310522</v>
      </c>
      <c r="X111" s="60">
        <f t="shared" si="25"/>
        <v>129.33732643998428</v>
      </c>
      <c r="Y111" s="5">
        <f t="shared" si="19"/>
        <v>101.30133770173737</v>
      </c>
      <c r="Z111" s="35">
        <v>109</v>
      </c>
    </row>
    <row r="112" spans="1:26" ht="15" customHeight="1">
      <c r="A112" s="24" t="s">
        <v>264</v>
      </c>
      <c r="B112" s="16" t="s">
        <v>20</v>
      </c>
      <c r="C112" s="16" t="s">
        <v>634</v>
      </c>
      <c r="D112" s="16" t="s">
        <v>650</v>
      </c>
      <c r="E112" s="85">
        <v>23119</v>
      </c>
      <c r="F112" s="78">
        <v>10.109512173047335</v>
      </c>
      <c r="G112" s="1">
        <v>24446</v>
      </c>
      <c r="H112" s="1">
        <v>673.83521230158726</v>
      </c>
      <c r="I112" s="2">
        <v>33.077078244371464</v>
      </c>
      <c r="J112" s="47">
        <v>21.039480259870064</v>
      </c>
      <c r="K112" s="2">
        <v>8.8022838358060476</v>
      </c>
      <c r="L112" s="2">
        <v>90.610328638497649</v>
      </c>
      <c r="M112" s="60">
        <f t="shared" si="14"/>
        <v>134.55381462042092</v>
      </c>
      <c r="N112" s="60">
        <f t="shared" si="20"/>
        <v>99.229599361109308</v>
      </c>
      <c r="O112" s="3">
        <f t="shared" si="15"/>
        <v>120.47056895302509</v>
      </c>
      <c r="P112" s="60">
        <f t="shared" si="21"/>
        <v>127.39001341634776</v>
      </c>
      <c r="Q112" s="3">
        <f t="shared" si="16"/>
        <v>95.844717562265984</v>
      </c>
      <c r="R112" s="60">
        <f t="shared" si="22"/>
        <v>81.245368261937756</v>
      </c>
      <c r="S112" s="51">
        <f t="shared" si="17"/>
        <v>111.16260043751431</v>
      </c>
      <c r="T112" s="60">
        <f t="shared" si="23"/>
        <v>97.813372350477621</v>
      </c>
      <c r="U112" s="4">
        <f t="shared" si="26"/>
        <v>138.19466247445465</v>
      </c>
      <c r="V112" s="60">
        <f t="shared" si="24"/>
        <v>90.962727637947808</v>
      </c>
      <c r="W112" s="56">
        <f t="shared" si="18"/>
        <v>108.65738037943336</v>
      </c>
      <c r="X112" s="60">
        <f t="shared" si="25"/>
        <v>111.11495245615318</v>
      </c>
      <c r="Y112" s="5">
        <f t="shared" si="19"/>
        <v>101.29267224732889</v>
      </c>
      <c r="Z112" s="35">
        <v>110</v>
      </c>
    </row>
    <row r="113" spans="1:26" ht="15" customHeight="1">
      <c r="A113" s="24" t="s">
        <v>462</v>
      </c>
      <c r="B113" s="16" t="s">
        <v>463</v>
      </c>
      <c r="C113" s="16" t="s">
        <v>634</v>
      </c>
      <c r="D113" s="16"/>
      <c r="E113" s="85">
        <v>4951</v>
      </c>
      <c r="F113" s="78">
        <v>11.827384123601492</v>
      </c>
      <c r="G113" s="1">
        <v>23864</v>
      </c>
      <c r="H113" s="1">
        <v>569.01869856115115</v>
      </c>
      <c r="I113" s="2">
        <v>28.613075690302601</v>
      </c>
      <c r="J113" s="47">
        <v>19.128329297820823</v>
      </c>
      <c r="K113" s="2">
        <v>9.2910523126641085</v>
      </c>
      <c r="L113" s="2">
        <v>84.090909090909093</v>
      </c>
      <c r="M113" s="60">
        <f t="shared" si="14"/>
        <v>115.01050550312983</v>
      </c>
      <c r="N113" s="60">
        <f t="shared" si="20"/>
        <v>94.471249559620588</v>
      </c>
      <c r="O113" s="3">
        <f t="shared" si="15"/>
        <v>117.60245674118427</v>
      </c>
      <c r="P113" s="60">
        <f t="shared" si="21"/>
        <v>123.98933184345505</v>
      </c>
      <c r="Q113" s="3">
        <f t="shared" si="16"/>
        <v>110.79770858716896</v>
      </c>
      <c r="R113" s="60">
        <f t="shared" si="22"/>
        <v>95.714739461874544</v>
      </c>
      <c r="S113" s="51">
        <f t="shared" si="17"/>
        <v>122.26908587397394</v>
      </c>
      <c r="T113" s="60">
        <f t="shared" si="23"/>
        <v>104.04289524839275</v>
      </c>
      <c r="U113" s="4">
        <f t="shared" si="26"/>
        <v>130.92474380275738</v>
      </c>
      <c r="V113" s="60">
        <f t="shared" si="24"/>
        <v>90.673385050025033</v>
      </c>
      <c r="W113" s="56">
        <f t="shared" si="18"/>
        <v>100.83947418397484</v>
      </c>
      <c r="X113" s="60">
        <f t="shared" si="25"/>
        <v>98.462826883288628</v>
      </c>
      <c r="Y113" s="5">
        <f t="shared" si="19"/>
        <v>101.2257380077761</v>
      </c>
      <c r="Z113" s="35">
        <v>111</v>
      </c>
    </row>
    <row r="114" spans="1:26" ht="15" customHeight="1">
      <c r="A114" s="24" t="s">
        <v>136</v>
      </c>
      <c r="B114" s="16" t="s">
        <v>137</v>
      </c>
      <c r="C114" s="16" t="s">
        <v>637</v>
      </c>
      <c r="D114" s="16"/>
      <c r="E114" s="85">
        <v>5227</v>
      </c>
      <c r="F114" s="78">
        <v>12.455089820359282</v>
      </c>
      <c r="G114" s="1">
        <v>18890</v>
      </c>
      <c r="H114" s="1">
        <v>332.08849176470591</v>
      </c>
      <c r="I114" s="2">
        <v>21.096145585899794</v>
      </c>
      <c r="J114" s="47">
        <v>21.314387211367674</v>
      </c>
      <c r="K114" s="2">
        <v>6.4472929022383774</v>
      </c>
      <c r="L114" s="2">
        <v>82.222222222222214</v>
      </c>
      <c r="M114" s="60">
        <f t="shared" si="14"/>
        <v>109.21426071224118</v>
      </c>
      <c r="N114" s="60">
        <f t="shared" si="20"/>
        <v>93.059996220455886</v>
      </c>
      <c r="O114" s="3">
        <f t="shared" si="15"/>
        <v>93.090446188441632</v>
      </c>
      <c r="P114" s="60">
        <f t="shared" si="21"/>
        <v>94.92577489574316</v>
      </c>
      <c r="Q114" s="3">
        <f t="shared" si="16"/>
        <v>150.27689343572274</v>
      </c>
      <c r="R114" s="60">
        <f t="shared" si="22"/>
        <v>133.91706161222518</v>
      </c>
      <c r="S114" s="51">
        <f t="shared" si="17"/>
        <v>109.72885658629417</v>
      </c>
      <c r="T114" s="60">
        <f t="shared" si="23"/>
        <v>97.009198950888859</v>
      </c>
      <c r="U114" s="4">
        <f t="shared" si="26"/>
        <v>188.67277509158052</v>
      </c>
      <c r="V114" s="60">
        <f t="shared" si="24"/>
        <v>92.971755303547056</v>
      </c>
      <c r="W114" s="56">
        <f t="shared" si="18"/>
        <v>98.598596979886494</v>
      </c>
      <c r="X114" s="60">
        <f t="shared" si="25"/>
        <v>94.836298363930695</v>
      </c>
      <c r="Y114" s="5">
        <f t="shared" si="19"/>
        <v>101.12001422446512</v>
      </c>
      <c r="Z114" s="35">
        <v>112</v>
      </c>
    </row>
    <row r="115" spans="1:26" ht="15" customHeight="1">
      <c r="A115" s="24" t="s">
        <v>102</v>
      </c>
      <c r="B115" s="16" t="s">
        <v>605</v>
      </c>
      <c r="C115" s="16" t="s">
        <v>637</v>
      </c>
      <c r="D115" s="16"/>
      <c r="E115" s="85">
        <v>2014</v>
      </c>
      <c r="F115" s="78">
        <v>11.866359447004609</v>
      </c>
      <c r="G115" s="1">
        <v>21792</v>
      </c>
      <c r="H115" s="1">
        <v>588.03572142857149</v>
      </c>
      <c r="I115" s="2">
        <v>32.380821664568913</v>
      </c>
      <c r="J115" s="47">
        <v>22.463768115942027</v>
      </c>
      <c r="K115" s="2">
        <v>5.9086395233366433</v>
      </c>
      <c r="L115" s="2">
        <v>100</v>
      </c>
      <c r="M115" s="60">
        <f t="shared" si="14"/>
        <v>114.63275092163754</v>
      </c>
      <c r="N115" s="60">
        <f t="shared" si="20"/>
        <v>94.379274939198453</v>
      </c>
      <c r="O115" s="3">
        <f t="shared" si="15"/>
        <v>107.39158302480253</v>
      </c>
      <c r="P115" s="60">
        <f t="shared" si="21"/>
        <v>111.88243799631812</v>
      </c>
      <c r="Q115" s="3">
        <f t="shared" si="16"/>
        <v>97.905582969985502</v>
      </c>
      <c r="R115" s="60">
        <f t="shared" si="22"/>
        <v>83.239579756329803</v>
      </c>
      <c r="S115" s="51">
        <f t="shared" si="17"/>
        <v>104.11447115504679</v>
      </c>
      <c r="T115" s="60">
        <f t="shared" si="23"/>
        <v>93.860143131046584</v>
      </c>
      <c r="U115" s="4">
        <f t="shared" si="26"/>
        <v>205.87288137805373</v>
      </c>
      <c r="V115" s="60">
        <f t="shared" si="24"/>
        <v>93.65631911921254</v>
      </c>
      <c r="W115" s="56">
        <f t="shared" si="18"/>
        <v>119.91721254310522</v>
      </c>
      <c r="X115" s="60">
        <f t="shared" si="25"/>
        <v>129.33732643998428</v>
      </c>
      <c r="Y115" s="5">
        <f t="shared" si="19"/>
        <v>101.05918023034829</v>
      </c>
      <c r="Z115" s="35">
        <v>113</v>
      </c>
    </row>
    <row r="116" spans="1:26" ht="15.75" customHeight="1">
      <c r="A116" s="24" t="s">
        <v>362</v>
      </c>
      <c r="B116" s="16" t="s">
        <v>624</v>
      </c>
      <c r="C116" s="16" t="s">
        <v>638</v>
      </c>
      <c r="D116" s="19"/>
      <c r="E116" s="85">
        <v>54</v>
      </c>
      <c r="F116" s="78">
        <v>23.52941176470588</v>
      </c>
      <c r="G116" s="11">
        <v>16734.317769053258</v>
      </c>
      <c r="H116" s="11" t="s">
        <v>603</v>
      </c>
      <c r="I116" s="12">
        <v>22.244928638280903</v>
      </c>
      <c r="J116" s="49">
        <v>26.88</v>
      </c>
      <c r="K116" s="2">
        <v>1.8518518518518516</v>
      </c>
      <c r="L116" s="12">
        <v>95.76</v>
      </c>
      <c r="M116" s="60">
        <f t="shared" si="14"/>
        <v>57.811620640491746</v>
      </c>
      <c r="N116" s="60">
        <f t="shared" si="20"/>
        <v>80.544626345606986</v>
      </c>
      <c r="O116" s="3">
        <f t="shared" si="15"/>
        <v>82.467184106952601</v>
      </c>
      <c r="P116" s="60">
        <f t="shared" si="21"/>
        <v>82.329917782697052</v>
      </c>
      <c r="Q116" s="3">
        <f t="shared" si="16"/>
        <v>142.51622352526257</v>
      </c>
      <c r="R116" s="60">
        <f t="shared" si="22"/>
        <v>126.4073925762701</v>
      </c>
      <c r="S116" s="51">
        <f t="shared" si="17"/>
        <v>87.009052735896802</v>
      </c>
      <c r="T116" s="60">
        <f t="shared" si="23"/>
        <v>84.265875319673</v>
      </c>
      <c r="U116" s="4">
        <f t="shared" si="26"/>
        <v>656.87146759452503</v>
      </c>
      <c r="V116" s="60">
        <f t="shared" si="24"/>
        <v>111.60605198120609</v>
      </c>
      <c r="W116" s="56">
        <f t="shared" si="18"/>
        <v>114.83272273127756</v>
      </c>
      <c r="X116" s="60">
        <f t="shared" si="25"/>
        <v>121.10883124384551</v>
      </c>
      <c r="Y116" s="5">
        <f t="shared" si="19"/>
        <v>101.04378254154977</v>
      </c>
      <c r="Z116" s="35">
        <v>114</v>
      </c>
    </row>
    <row r="117" spans="1:26" ht="15" customHeight="1">
      <c r="A117" s="24" t="s">
        <v>96</v>
      </c>
      <c r="B117" s="16" t="s">
        <v>97</v>
      </c>
      <c r="C117" s="16" t="s">
        <v>638</v>
      </c>
      <c r="D117" s="19"/>
      <c r="E117" s="85">
        <v>16175</v>
      </c>
      <c r="F117" s="78">
        <v>13.772696704774715</v>
      </c>
      <c r="G117" s="1">
        <v>17668</v>
      </c>
      <c r="H117" s="1">
        <v>322.58859256505576</v>
      </c>
      <c r="I117" s="2">
        <v>21.910024398803881</v>
      </c>
      <c r="J117" s="47">
        <v>29.831516352824579</v>
      </c>
      <c r="K117" s="2">
        <v>10.608964451313756</v>
      </c>
      <c r="L117" s="2">
        <v>100</v>
      </c>
      <c r="M117" s="60">
        <f t="shared" si="14"/>
        <v>98.765946567568037</v>
      </c>
      <c r="N117" s="60">
        <f t="shared" si="20"/>
        <v>90.516070151548249</v>
      </c>
      <c r="O117" s="3">
        <f t="shared" si="15"/>
        <v>87.068396149146992</v>
      </c>
      <c r="P117" s="60">
        <f t="shared" si="21"/>
        <v>87.785512211765692</v>
      </c>
      <c r="Q117" s="3">
        <f t="shared" si="16"/>
        <v>144.69464590326189</v>
      </c>
      <c r="R117" s="60">
        <f t="shared" si="22"/>
        <v>128.5153589333037</v>
      </c>
      <c r="S117" s="51">
        <f t="shared" si="17"/>
        <v>78.400417527534017</v>
      </c>
      <c r="T117" s="60">
        <f t="shared" si="23"/>
        <v>79.437373048896248</v>
      </c>
      <c r="U117" s="4">
        <f t="shared" si="26"/>
        <v>114.66045053463525</v>
      </c>
      <c r="V117" s="60">
        <f t="shared" si="24"/>
        <v>90.026066569936091</v>
      </c>
      <c r="W117" s="56">
        <f t="shared" si="18"/>
        <v>119.91721254310522</v>
      </c>
      <c r="X117" s="60">
        <f t="shared" si="25"/>
        <v>129.33732643998428</v>
      </c>
      <c r="Y117" s="5">
        <f t="shared" si="19"/>
        <v>100.93628455923903</v>
      </c>
      <c r="Z117" s="35">
        <v>115</v>
      </c>
    </row>
    <row r="118" spans="1:26" ht="15" customHeight="1">
      <c r="A118" s="24" t="s">
        <v>201</v>
      </c>
      <c r="B118" s="16" t="s">
        <v>609</v>
      </c>
      <c r="C118" s="16" t="s">
        <v>641</v>
      </c>
      <c r="D118" s="16"/>
      <c r="E118" s="85">
        <v>404</v>
      </c>
      <c r="F118" s="78">
        <v>9.8765432098765427</v>
      </c>
      <c r="G118" s="11">
        <v>18045.584704123052</v>
      </c>
      <c r="H118" s="11" t="s">
        <v>603</v>
      </c>
      <c r="I118" s="12">
        <v>25.886760868165233</v>
      </c>
      <c r="J118" s="47">
        <v>19.17808219178082</v>
      </c>
      <c r="K118" s="2">
        <v>1.4851485148514851</v>
      </c>
      <c r="L118" s="12">
        <v>77.92</v>
      </c>
      <c r="M118" s="60">
        <f t="shared" si="14"/>
        <v>137.72768446705388</v>
      </c>
      <c r="N118" s="60">
        <f t="shared" si="20"/>
        <v>100.00236424263672</v>
      </c>
      <c r="O118" s="3">
        <f t="shared" si="15"/>
        <v>88.929144088837063</v>
      </c>
      <c r="P118" s="60">
        <f t="shared" si="21"/>
        <v>89.991775692036143</v>
      </c>
      <c r="Q118" s="3">
        <f t="shared" si="16"/>
        <v>122.46658584525541</v>
      </c>
      <c r="R118" s="60">
        <f t="shared" si="22"/>
        <v>107.00621394029577</v>
      </c>
      <c r="S118" s="51">
        <f t="shared" si="17"/>
        <v>121.95188831463295</v>
      </c>
      <c r="T118" s="60">
        <f t="shared" si="23"/>
        <v>103.86498212993759</v>
      </c>
      <c r="U118" s="4">
        <f t="shared" si="26"/>
        <v>819.06195342033357</v>
      </c>
      <c r="V118" s="60">
        <f t="shared" si="24"/>
        <v>118.06122940815452</v>
      </c>
      <c r="W118" s="56">
        <f t="shared" si="18"/>
        <v>93.439492013587582</v>
      </c>
      <c r="X118" s="60">
        <f t="shared" si="25"/>
        <v>86.487049569525752</v>
      </c>
      <c r="Y118" s="5">
        <f t="shared" si="19"/>
        <v>100.9022691637644</v>
      </c>
      <c r="Z118" s="35">
        <v>116</v>
      </c>
    </row>
    <row r="119" spans="1:26" ht="15" customHeight="1">
      <c r="A119" s="24" t="s">
        <v>496</v>
      </c>
      <c r="B119" s="16" t="s">
        <v>497</v>
      </c>
      <c r="C119" s="16" t="s">
        <v>635</v>
      </c>
      <c r="D119" s="21"/>
      <c r="E119" s="85">
        <v>148</v>
      </c>
      <c r="F119" s="78">
        <v>6.0606060606060606</v>
      </c>
      <c r="G119" s="11">
        <v>18567.921427936886</v>
      </c>
      <c r="H119" s="11" t="s">
        <v>603</v>
      </c>
      <c r="I119" s="12">
        <v>25.715943210561392</v>
      </c>
      <c r="J119" s="47">
        <v>26.666666666666668</v>
      </c>
      <c r="K119" s="2">
        <v>3.3783783783783785</v>
      </c>
      <c r="L119" s="12">
        <v>84.17</v>
      </c>
      <c r="M119" s="60">
        <f t="shared" si="14"/>
        <v>224.44511542779148</v>
      </c>
      <c r="N119" s="60">
        <f t="shared" si="20"/>
        <v>121.11607983303067</v>
      </c>
      <c r="O119" s="3">
        <f t="shared" si="15"/>
        <v>91.503234013688242</v>
      </c>
      <c r="P119" s="60">
        <f t="shared" si="21"/>
        <v>93.04383904516132</v>
      </c>
      <c r="Q119" s="3">
        <f t="shared" si="16"/>
        <v>123.28006778358208</v>
      </c>
      <c r="R119" s="60">
        <f t="shared" si="22"/>
        <v>107.79338569145176</v>
      </c>
      <c r="S119" s="51">
        <f t="shared" si="17"/>
        <v>87.705125157783968</v>
      </c>
      <c r="T119" s="60">
        <f t="shared" si="23"/>
        <v>84.656295774060737</v>
      </c>
      <c r="U119" s="4">
        <f t="shared" si="26"/>
        <v>360.06287853329513</v>
      </c>
      <c r="V119" s="60">
        <f t="shared" si="24"/>
        <v>99.793077289890476</v>
      </c>
      <c r="W119" s="56">
        <f t="shared" si="18"/>
        <v>100.93431779753166</v>
      </c>
      <c r="X119" s="60">
        <f t="shared" si="25"/>
        <v>98.61631725251334</v>
      </c>
      <c r="Y119" s="5">
        <f t="shared" si="19"/>
        <v>100.83649914768472</v>
      </c>
      <c r="Z119" s="35">
        <v>117</v>
      </c>
    </row>
    <row r="120" spans="1:26" ht="15" customHeight="1">
      <c r="A120" s="24" t="s">
        <v>235</v>
      </c>
      <c r="B120" s="16" t="s">
        <v>236</v>
      </c>
      <c r="C120" s="16" t="s">
        <v>638</v>
      </c>
      <c r="D120" s="16"/>
      <c r="E120" s="85">
        <v>897</v>
      </c>
      <c r="F120" s="78">
        <v>16.243654822335024</v>
      </c>
      <c r="G120" s="11">
        <v>16734.317769053258</v>
      </c>
      <c r="H120" s="1">
        <v>288.33334000000002</v>
      </c>
      <c r="I120" s="12">
        <v>22.244928638280903</v>
      </c>
      <c r="J120" s="47">
        <v>25.170068027210885</v>
      </c>
      <c r="K120" s="2">
        <v>7.1348940914158305</v>
      </c>
      <c r="L120" s="2">
        <v>100</v>
      </c>
      <c r="M120" s="60">
        <f t="shared" si="14"/>
        <v>83.741832839535832</v>
      </c>
      <c r="N120" s="60">
        <f t="shared" si="20"/>
        <v>86.858041301558117</v>
      </c>
      <c r="O120" s="3">
        <f t="shared" si="15"/>
        <v>82.467184106952601</v>
      </c>
      <c r="P120" s="60">
        <f t="shared" si="21"/>
        <v>82.329917782697052</v>
      </c>
      <c r="Q120" s="3">
        <f t="shared" si="16"/>
        <v>142.51622352526257</v>
      </c>
      <c r="R120" s="60">
        <f t="shared" si="22"/>
        <v>126.4073925762701</v>
      </c>
      <c r="S120" s="51">
        <f t="shared" si="17"/>
        <v>92.92002449149004</v>
      </c>
      <c r="T120" s="60">
        <f t="shared" si="23"/>
        <v>87.581283610717009</v>
      </c>
      <c r="U120" s="4">
        <f t="shared" si="26"/>
        <v>170.49007709267619</v>
      </c>
      <c r="V120" s="60">
        <f t="shared" si="24"/>
        <v>92.248084361408033</v>
      </c>
      <c r="W120" s="56">
        <f t="shared" si="18"/>
        <v>119.91721254310522</v>
      </c>
      <c r="X120" s="60">
        <f t="shared" si="25"/>
        <v>129.33732643998428</v>
      </c>
      <c r="Y120" s="5">
        <f t="shared" si="19"/>
        <v>100.79367434543909</v>
      </c>
      <c r="Z120" s="35">
        <v>118</v>
      </c>
    </row>
    <row r="121" spans="1:26" ht="15" customHeight="1">
      <c r="A121" s="24" t="s">
        <v>308</v>
      </c>
      <c r="B121" s="16" t="s">
        <v>309</v>
      </c>
      <c r="C121" s="16" t="s">
        <v>638</v>
      </c>
      <c r="D121" s="20"/>
      <c r="E121" s="85">
        <v>855</v>
      </c>
      <c r="F121" s="78">
        <v>14.121037463976945</v>
      </c>
      <c r="G121" s="11">
        <v>16734.317769053258</v>
      </c>
      <c r="H121" s="1">
        <v>243.88888888888889</v>
      </c>
      <c r="I121" s="12">
        <v>22.244928638280903</v>
      </c>
      <c r="J121" s="47">
        <v>27.692307692307693</v>
      </c>
      <c r="K121" s="6">
        <v>2.9239766081871341</v>
      </c>
      <c r="L121" s="12">
        <v>95.76</v>
      </c>
      <c r="M121" s="60">
        <f t="shared" si="14"/>
        <v>96.329567165669317</v>
      </c>
      <c r="N121" s="60">
        <f t="shared" si="20"/>
        <v>89.922867364149312</v>
      </c>
      <c r="O121" s="3">
        <f t="shared" si="15"/>
        <v>82.467184106952601</v>
      </c>
      <c r="P121" s="60">
        <f t="shared" si="21"/>
        <v>82.329917782697052</v>
      </c>
      <c r="Q121" s="3">
        <f t="shared" si="16"/>
        <v>142.51622352526257</v>
      </c>
      <c r="R121" s="60">
        <f t="shared" si="22"/>
        <v>126.4073925762701</v>
      </c>
      <c r="S121" s="51">
        <f t="shared" si="17"/>
        <v>84.45678718897716</v>
      </c>
      <c r="T121" s="60">
        <f t="shared" si="23"/>
        <v>82.834333653584622</v>
      </c>
      <c r="U121" s="4">
        <f t="shared" si="26"/>
        <v>416.0185961431992</v>
      </c>
      <c r="V121" s="60">
        <f t="shared" si="24"/>
        <v>102.02011350218768</v>
      </c>
      <c r="W121" s="56">
        <f t="shared" si="18"/>
        <v>114.83272273127756</v>
      </c>
      <c r="X121" s="60">
        <f t="shared" si="25"/>
        <v>121.10883124384551</v>
      </c>
      <c r="Y121" s="5">
        <f t="shared" si="19"/>
        <v>100.77057602045571</v>
      </c>
      <c r="Z121" s="35">
        <v>119</v>
      </c>
    </row>
    <row r="122" spans="1:26" ht="15" customHeight="1">
      <c r="A122" s="24" t="s">
        <v>299</v>
      </c>
      <c r="B122" s="16" t="s">
        <v>300</v>
      </c>
      <c r="C122" s="16" t="s">
        <v>633</v>
      </c>
      <c r="D122" s="16"/>
      <c r="E122" s="85">
        <v>219</v>
      </c>
      <c r="F122" s="78">
        <v>20</v>
      </c>
      <c r="G122" s="11">
        <v>19100.623627064153</v>
      </c>
      <c r="H122" s="11" t="s">
        <v>603</v>
      </c>
      <c r="I122" s="12">
        <v>22.316769230286429</v>
      </c>
      <c r="J122" s="47">
        <v>23.809523809523807</v>
      </c>
      <c r="K122" s="2">
        <v>2.2831050228310499</v>
      </c>
      <c r="L122" s="12">
        <v>85.96</v>
      </c>
      <c r="M122" s="60">
        <f t="shared" si="14"/>
        <v>68.013671341754986</v>
      </c>
      <c r="N122" s="60">
        <f t="shared" si="20"/>
        <v>83.028592885653325</v>
      </c>
      <c r="O122" s="3">
        <f t="shared" si="15"/>
        <v>94.128405289618442</v>
      </c>
      <c r="P122" s="60">
        <f t="shared" si="21"/>
        <v>96.156468860301402</v>
      </c>
      <c r="Q122" s="3">
        <f t="shared" si="16"/>
        <v>142.05744520646579</v>
      </c>
      <c r="R122" s="60">
        <f t="shared" si="22"/>
        <v>125.96345237847967</v>
      </c>
      <c r="S122" s="51">
        <f t="shared" si="17"/>
        <v>98.229740176718053</v>
      </c>
      <c r="T122" s="60">
        <f t="shared" si="23"/>
        <v>90.559453044403384</v>
      </c>
      <c r="U122" s="4">
        <f t="shared" si="26"/>
        <v>532.79574593778148</v>
      </c>
      <c r="V122" s="60">
        <f t="shared" si="24"/>
        <v>106.66784124959055</v>
      </c>
      <c r="W122" s="56">
        <f t="shared" si="18"/>
        <v>103.08083590205324</v>
      </c>
      <c r="X122" s="60">
        <f t="shared" si="25"/>
        <v>102.09013951692097</v>
      </c>
      <c r="Y122" s="5">
        <f t="shared" si="19"/>
        <v>100.74432465589155</v>
      </c>
      <c r="Z122" s="35">
        <v>120</v>
      </c>
    </row>
    <row r="123" spans="1:26" ht="15" customHeight="1">
      <c r="A123" s="27" t="s">
        <v>498</v>
      </c>
      <c r="B123" s="18" t="s">
        <v>626</v>
      </c>
      <c r="C123" s="18" t="s">
        <v>635</v>
      </c>
      <c r="D123" s="16"/>
      <c r="E123" s="85">
        <v>2168</v>
      </c>
      <c r="F123" s="78">
        <v>8.9506172839506171</v>
      </c>
      <c r="G123" s="1">
        <v>18196</v>
      </c>
      <c r="H123" s="1">
        <v>376</v>
      </c>
      <c r="I123" s="2">
        <v>24.796658606287096</v>
      </c>
      <c r="J123" s="47">
        <v>21.033210332103323</v>
      </c>
      <c r="K123" s="2">
        <v>4.1974169741697418</v>
      </c>
      <c r="L123" s="2">
        <v>86.36363636363636</v>
      </c>
      <c r="M123" s="60">
        <f t="shared" si="14"/>
        <v>151.97537596364563</v>
      </c>
      <c r="N123" s="60">
        <f t="shared" si="20"/>
        <v>103.47135199683936</v>
      </c>
      <c r="O123" s="3">
        <f t="shared" si="15"/>
        <v>89.670394856796392</v>
      </c>
      <c r="P123" s="60">
        <f t="shared" si="21"/>
        <v>90.870666628410618</v>
      </c>
      <c r="Q123" s="3">
        <f t="shared" si="16"/>
        <v>127.85042018979719</v>
      </c>
      <c r="R123" s="60">
        <f t="shared" si="22"/>
        <v>112.2159206458242</v>
      </c>
      <c r="S123" s="51">
        <f t="shared" si="17"/>
        <v>111.19573762694482</v>
      </c>
      <c r="T123" s="60">
        <f t="shared" si="23"/>
        <v>97.831958687398597</v>
      </c>
      <c r="U123" s="4">
        <f t="shared" si="26"/>
        <v>289.80409884919209</v>
      </c>
      <c r="V123" s="60">
        <f t="shared" si="24"/>
        <v>96.996779551755239</v>
      </c>
      <c r="W123" s="56">
        <f t="shared" si="18"/>
        <v>103.56486537813632</v>
      </c>
      <c r="X123" s="60">
        <f t="shared" si="25"/>
        <v>102.87346967710228</v>
      </c>
      <c r="Y123" s="5">
        <f t="shared" si="19"/>
        <v>100.71002453122171</v>
      </c>
      <c r="Z123" s="35">
        <v>121</v>
      </c>
    </row>
    <row r="124" spans="1:26" ht="15" customHeight="1">
      <c r="A124" s="24" t="s">
        <v>240</v>
      </c>
      <c r="B124" s="16" t="s">
        <v>34</v>
      </c>
      <c r="C124" s="16" t="s">
        <v>637</v>
      </c>
      <c r="D124" s="16" t="s">
        <v>650</v>
      </c>
      <c r="E124" s="85">
        <v>38987</v>
      </c>
      <c r="F124" s="78">
        <v>14.706357323572158</v>
      </c>
      <c r="G124" s="1">
        <v>19552</v>
      </c>
      <c r="H124" s="1">
        <v>343.74775443196006</v>
      </c>
      <c r="I124" s="6">
        <v>21.097448103434541</v>
      </c>
      <c r="J124" s="47">
        <v>29.2727750065634</v>
      </c>
      <c r="K124" s="6">
        <v>12.137379126375459</v>
      </c>
      <c r="L124" s="6">
        <v>91.466666666666669</v>
      </c>
      <c r="M124" s="60">
        <f t="shared" si="14"/>
        <v>92.495605601448204</v>
      </c>
      <c r="N124" s="60">
        <f t="shared" si="20"/>
        <v>88.989385212353127</v>
      </c>
      <c r="O124" s="3">
        <f t="shared" si="15"/>
        <v>96.352800628714164</v>
      </c>
      <c r="P124" s="60">
        <f t="shared" si="21"/>
        <v>98.793904107521456</v>
      </c>
      <c r="Q124" s="3">
        <f t="shared" si="16"/>
        <v>150.26761561748577</v>
      </c>
      <c r="R124" s="60">
        <f t="shared" si="22"/>
        <v>133.90808386350773</v>
      </c>
      <c r="S124" s="51">
        <f t="shared" si="17"/>
        <v>79.896878140747191</v>
      </c>
      <c r="T124" s="60">
        <f t="shared" si="23"/>
        <v>80.276723688589811</v>
      </c>
      <c r="U124" s="4">
        <f t="shared" si="26"/>
        <v>100.22168962739012</v>
      </c>
      <c r="V124" s="60">
        <f t="shared" si="24"/>
        <v>89.451404233813264</v>
      </c>
      <c r="W124" s="56">
        <f t="shared" si="18"/>
        <v>109.68427707276022</v>
      </c>
      <c r="X124" s="60">
        <f t="shared" si="25"/>
        <v>112.77683296347855</v>
      </c>
      <c r="Y124" s="5">
        <f t="shared" si="19"/>
        <v>100.69938901154399</v>
      </c>
      <c r="Z124" s="35">
        <v>122</v>
      </c>
    </row>
    <row r="125" spans="1:26" ht="15" customHeight="1">
      <c r="A125" s="24" t="s">
        <v>425</v>
      </c>
      <c r="B125" s="16" t="s">
        <v>426</v>
      </c>
      <c r="C125" s="16" t="s">
        <v>635</v>
      </c>
      <c r="D125" s="16"/>
      <c r="E125" s="85">
        <v>3462</v>
      </c>
      <c r="F125" s="78">
        <v>9.8522167487684733</v>
      </c>
      <c r="G125" s="1">
        <v>18040</v>
      </c>
      <c r="H125" s="1">
        <v>335.92305897435898</v>
      </c>
      <c r="I125" s="2">
        <v>22.345214565921882</v>
      </c>
      <c r="J125" s="47">
        <v>24.096385542168676</v>
      </c>
      <c r="K125" s="2">
        <v>5.6903523974581169</v>
      </c>
      <c r="L125" s="2">
        <v>87.096774193548384</v>
      </c>
      <c r="M125" s="60">
        <f t="shared" si="14"/>
        <v>138.06775282376262</v>
      </c>
      <c r="N125" s="60">
        <f t="shared" si="20"/>
        <v>100.08516312730491</v>
      </c>
      <c r="O125" s="3">
        <f t="shared" si="15"/>
        <v>88.901622511354518</v>
      </c>
      <c r="P125" s="60">
        <f t="shared" si="21"/>
        <v>89.959143732583698</v>
      </c>
      <c r="Q125" s="3">
        <f t="shared" si="16"/>
        <v>141.87660685754361</v>
      </c>
      <c r="R125" s="60">
        <f t="shared" si="22"/>
        <v>125.78846282666487</v>
      </c>
      <c r="S125" s="51">
        <f t="shared" si="17"/>
        <v>97.060338507947591</v>
      </c>
      <c r="T125" s="60">
        <f t="shared" si="23"/>
        <v>89.903546681031969</v>
      </c>
      <c r="U125" s="4">
        <f t="shared" si="26"/>
        <v>213.77035352624978</v>
      </c>
      <c r="V125" s="60">
        <f t="shared" si="24"/>
        <v>93.970638320375429</v>
      </c>
      <c r="W125" s="56">
        <f t="shared" si="18"/>
        <v>104.44402382786583</v>
      </c>
      <c r="X125" s="60">
        <f t="shared" si="25"/>
        <v>104.2962576751067</v>
      </c>
      <c r="Y125" s="5">
        <f t="shared" si="19"/>
        <v>100.66720206051126</v>
      </c>
      <c r="Z125" s="35">
        <v>123</v>
      </c>
    </row>
    <row r="126" spans="1:26" ht="15" customHeight="1">
      <c r="A126" s="24" t="s">
        <v>75</v>
      </c>
      <c r="B126" s="16" t="s">
        <v>76</v>
      </c>
      <c r="C126" s="16" t="s">
        <v>633</v>
      </c>
      <c r="D126" s="16"/>
      <c r="E126" s="85">
        <v>5596</v>
      </c>
      <c r="F126" s="78">
        <v>10.707529322739312</v>
      </c>
      <c r="G126" s="1">
        <v>17861</v>
      </c>
      <c r="H126" s="1">
        <v>308.49301444444444</v>
      </c>
      <c r="I126" s="2">
        <v>20.726253699867495</v>
      </c>
      <c r="J126" s="47">
        <v>26.035502958579883</v>
      </c>
      <c r="K126" s="2">
        <v>7.5768406004288771</v>
      </c>
      <c r="L126" s="2">
        <v>86.538461538461547</v>
      </c>
      <c r="M126" s="60">
        <f t="shared" si="14"/>
        <v>127.03896350265615</v>
      </c>
      <c r="N126" s="60">
        <f t="shared" si="20"/>
        <v>97.399904599089908</v>
      </c>
      <c r="O126" s="3">
        <f t="shared" si="15"/>
        <v>88.019505525238529</v>
      </c>
      <c r="P126" s="60">
        <f t="shared" si="21"/>
        <v>88.913229640577185</v>
      </c>
      <c r="Q126" s="3">
        <f t="shared" si="16"/>
        <v>152.9588158103567</v>
      </c>
      <c r="R126" s="60">
        <f t="shared" si="22"/>
        <v>136.51224342590828</v>
      </c>
      <c r="S126" s="51">
        <f t="shared" si="17"/>
        <v>89.831310010093887</v>
      </c>
      <c r="T126" s="60">
        <f t="shared" si="23"/>
        <v>85.848852798372391</v>
      </c>
      <c r="U126" s="4">
        <f t="shared" si="26"/>
        <v>160.54562948370727</v>
      </c>
      <c r="V126" s="60">
        <f t="shared" si="24"/>
        <v>91.852295586240103</v>
      </c>
      <c r="W126" s="56">
        <f t="shared" si="18"/>
        <v>103.77451085461028</v>
      </c>
      <c r="X126" s="60">
        <f t="shared" si="25"/>
        <v>103.21274989201103</v>
      </c>
      <c r="Y126" s="5">
        <f t="shared" si="19"/>
        <v>100.62321265703314</v>
      </c>
      <c r="Z126" s="35">
        <v>124</v>
      </c>
    </row>
    <row r="127" spans="1:26" ht="15" customHeight="1">
      <c r="A127" s="24" t="s">
        <v>258</v>
      </c>
      <c r="B127" s="16" t="s">
        <v>42</v>
      </c>
      <c r="C127" s="16" t="s">
        <v>633</v>
      </c>
      <c r="D127" s="19" t="s">
        <v>650</v>
      </c>
      <c r="E127" s="85">
        <v>74752</v>
      </c>
      <c r="F127" s="78">
        <v>15.037200651011393</v>
      </c>
      <c r="G127" s="1">
        <v>19948</v>
      </c>
      <c r="H127" s="1">
        <v>344.89663709109209</v>
      </c>
      <c r="I127" s="6">
        <v>20.747742355590059</v>
      </c>
      <c r="J127" s="47">
        <v>27.535355977275472</v>
      </c>
      <c r="K127" s="6">
        <v>15.544734589041095</v>
      </c>
      <c r="L127" s="6">
        <v>87.80864197530866</v>
      </c>
      <c r="M127" s="60">
        <f t="shared" si="14"/>
        <v>90.460549034677456</v>
      </c>
      <c r="N127" s="60">
        <f t="shared" si="20"/>
        <v>88.493895377320825</v>
      </c>
      <c r="O127" s="3">
        <f t="shared" si="15"/>
        <v>98.304299659451218</v>
      </c>
      <c r="P127" s="60">
        <f t="shared" si="21"/>
        <v>101.10776992000515</v>
      </c>
      <c r="Q127" s="3">
        <f t="shared" si="16"/>
        <v>152.80039475054463</v>
      </c>
      <c r="R127" s="60">
        <f t="shared" si="22"/>
        <v>136.35894612796363</v>
      </c>
      <c r="S127" s="51">
        <f t="shared" si="17"/>
        <v>84.938191446338521</v>
      </c>
      <c r="T127" s="60">
        <f t="shared" si="23"/>
        <v>83.104348759762303</v>
      </c>
      <c r="U127" s="4">
        <f t="shared" si="26"/>
        <v>78.253419942668984</v>
      </c>
      <c r="V127" s="60">
        <f t="shared" si="24"/>
        <v>88.57706762981401</v>
      </c>
      <c r="W127" s="56">
        <f t="shared" si="18"/>
        <v>105.29767582874518</v>
      </c>
      <c r="X127" s="60">
        <f t="shared" si="25"/>
        <v>105.67776725588509</v>
      </c>
      <c r="Y127" s="5">
        <f t="shared" si="19"/>
        <v>100.5532991784585</v>
      </c>
      <c r="Z127" s="35">
        <v>125</v>
      </c>
    </row>
    <row r="128" spans="1:26" ht="15" customHeight="1">
      <c r="A128" s="24" t="s">
        <v>73</v>
      </c>
      <c r="B128" s="16" t="s">
        <v>74</v>
      </c>
      <c r="C128" s="16" t="s">
        <v>634</v>
      </c>
      <c r="D128" s="19"/>
      <c r="E128" s="85">
        <v>12051</v>
      </c>
      <c r="F128" s="78">
        <v>12.013813158851326</v>
      </c>
      <c r="G128" s="1">
        <v>21984</v>
      </c>
      <c r="H128" s="1">
        <v>584.14465284974085</v>
      </c>
      <c r="I128" s="6">
        <v>31.885625155553537</v>
      </c>
      <c r="J128" s="47">
        <v>18.219895287958117</v>
      </c>
      <c r="K128" s="6">
        <v>4.787984399634885</v>
      </c>
      <c r="L128" s="6">
        <v>88.8888888888889</v>
      </c>
      <c r="M128" s="60">
        <f t="shared" si="14"/>
        <v>113.22578508996551</v>
      </c>
      <c r="N128" s="60">
        <f t="shared" si="20"/>
        <v>94.036710865445215</v>
      </c>
      <c r="O128" s="3">
        <f t="shared" si="15"/>
        <v>108.33776437303868</v>
      </c>
      <c r="P128" s="60">
        <f t="shared" si="21"/>
        <v>113.00431232964355</v>
      </c>
      <c r="Q128" s="3">
        <f t="shared" si="16"/>
        <v>99.426095823766204</v>
      </c>
      <c r="R128" s="60">
        <f t="shared" si="22"/>
        <v>84.710915147288546</v>
      </c>
      <c r="S128" s="51">
        <f t="shared" si="17"/>
        <v>128.36535559491753</v>
      </c>
      <c r="T128" s="60">
        <f t="shared" si="23"/>
        <v>107.46223542002048</v>
      </c>
      <c r="U128" s="4">
        <f t="shared" si="26"/>
        <v>254.05860632844278</v>
      </c>
      <c r="V128" s="60">
        <f t="shared" si="24"/>
        <v>95.574109810924014</v>
      </c>
      <c r="W128" s="56">
        <f t="shared" si="18"/>
        <v>106.59307781609354</v>
      </c>
      <c r="X128" s="60">
        <f t="shared" si="25"/>
        <v>107.77418389245084</v>
      </c>
      <c r="Y128" s="5">
        <f t="shared" si="19"/>
        <v>100.42707791096211</v>
      </c>
      <c r="Z128" s="35">
        <v>126</v>
      </c>
    </row>
    <row r="129" spans="1:26" ht="15" customHeight="1">
      <c r="A129" s="24" t="s">
        <v>470</v>
      </c>
      <c r="B129" s="16" t="s">
        <v>471</v>
      </c>
      <c r="C129" s="16" t="s">
        <v>641</v>
      </c>
      <c r="D129" s="16"/>
      <c r="E129" s="85">
        <v>637</v>
      </c>
      <c r="F129" s="78">
        <v>7.0588235294117645</v>
      </c>
      <c r="G129" s="11">
        <v>18045.584704123052</v>
      </c>
      <c r="H129" s="1">
        <v>512.49998749999997</v>
      </c>
      <c r="I129" s="12">
        <v>25.886760868165233</v>
      </c>
      <c r="J129" s="47">
        <v>18.918918918918919</v>
      </c>
      <c r="K129" s="6">
        <v>3.1397174254317108</v>
      </c>
      <c r="L129" s="12">
        <v>77.92</v>
      </c>
      <c r="M129" s="60">
        <f t="shared" si="14"/>
        <v>192.70540213497247</v>
      </c>
      <c r="N129" s="60">
        <f t="shared" si="20"/>
        <v>113.38818393066424</v>
      </c>
      <c r="O129" s="3">
        <f t="shared" si="15"/>
        <v>88.929144088837063</v>
      </c>
      <c r="P129" s="60">
        <f t="shared" si="21"/>
        <v>89.991775692036143</v>
      </c>
      <c r="Q129" s="3">
        <f t="shared" si="16"/>
        <v>122.46658584525541</v>
      </c>
      <c r="R129" s="60">
        <f t="shared" si="22"/>
        <v>107.00621394029577</v>
      </c>
      <c r="S129" s="51">
        <f t="shared" si="17"/>
        <v>123.62246212716217</v>
      </c>
      <c r="T129" s="60">
        <f t="shared" si="23"/>
        <v>104.80199122046815</v>
      </c>
      <c r="U129" s="4">
        <f t="shared" si="26"/>
        <v>387.43252301640041</v>
      </c>
      <c r="V129" s="60">
        <f t="shared" si="24"/>
        <v>100.88238848068804</v>
      </c>
      <c r="W129" s="56">
        <f t="shared" si="18"/>
        <v>93.439492013587582</v>
      </c>
      <c r="X129" s="60">
        <f t="shared" si="25"/>
        <v>86.487049569525752</v>
      </c>
      <c r="Y129" s="5">
        <f t="shared" si="19"/>
        <v>100.42626713894634</v>
      </c>
      <c r="Z129" s="35">
        <v>127</v>
      </c>
    </row>
    <row r="130" spans="1:26" ht="15" customHeight="1">
      <c r="A130" s="24" t="s">
        <v>369</v>
      </c>
      <c r="B130" s="16" t="s">
        <v>9</v>
      </c>
      <c r="C130" s="16" t="s">
        <v>636</v>
      </c>
      <c r="D130" s="16" t="s">
        <v>650</v>
      </c>
      <c r="E130" s="85">
        <v>10599</v>
      </c>
      <c r="F130" s="78">
        <v>10.903365479236371</v>
      </c>
      <c r="G130" s="1">
        <v>22008</v>
      </c>
      <c r="H130" s="1">
        <v>575.95765169491517</v>
      </c>
      <c r="I130" s="6">
        <v>31.404452109864518</v>
      </c>
      <c r="J130" s="47">
        <v>18.779342723004692</v>
      </c>
      <c r="K130" s="6">
        <v>4.9344277762053022</v>
      </c>
      <c r="L130" s="6">
        <v>87.826086956521749</v>
      </c>
      <c r="M130" s="60">
        <f t="shared" si="14"/>
        <v>124.75720725178957</v>
      </c>
      <c r="N130" s="60">
        <f t="shared" si="20"/>
        <v>96.844349020544087</v>
      </c>
      <c r="O130" s="3">
        <f t="shared" si="15"/>
        <v>108.45603704156819</v>
      </c>
      <c r="P130" s="60">
        <f t="shared" si="21"/>
        <v>113.14454662130923</v>
      </c>
      <c r="Q130" s="3">
        <f t="shared" si="16"/>
        <v>100.94948356449555</v>
      </c>
      <c r="R130" s="60">
        <f t="shared" si="22"/>
        <v>86.185032443643252</v>
      </c>
      <c r="S130" s="51">
        <f t="shared" si="17"/>
        <v>124.54127772405326</v>
      </c>
      <c r="T130" s="60">
        <f t="shared" si="23"/>
        <v>105.31734622025999</v>
      </c>
      <c r="U130" s="4">
        <f t="shared" si="26"/>
        <v>246.51868440742052</v>
      </c>
      <c r="V130" s="60">
        <f t="shared" si="24"/>
        <v>95.274021100185394</v>
      </c>
      <c r="W130" s="56">
        <f t="shared" si="18"/>
        <v>105.31859536394461</v>
      </c>
      <c r="X130" s="60">
        <f t="shared" si="25"/>
        <v>105.71162243138244</v>
      </c>
      <c r="Y130" s="5">
        <f t="shared" si="19"/>
        <v>100.41281963955404</v>
      </c>
      <c r="Z130" s="35">
        <v>128</v>
      </c>
    </row>
    <row r="131" spans="1:26" ht="15" customHeight="1">
      <c r="A131" s="24" t="s">
        <v>157</v>
      </c>
      <c r="B131" s="16" t="s">
        <v>158</v>
      </c>
      <c r="C131" s="16" t="s">
        <v>641</v>
      </c>
      <c r="D131" s="16"/>
      <c r="E131" s="85">
        <v>726</v>
      </c>
      <c r="F131" s="78">
        <v>12.937062937062937</v>
      </c>
      <c r="G131" s="11">
        <v>18045.584704123052</v>
      </c>
      <c r="H131" s="1">
        <v>688.88887777777779</v>
      </c>
      <c r="I131" s="12">
        <v>25.886760868165233</v>
      </c>
      <c r="J131" s="47">
        <v>10.95890410958904</v>
      </c>
      <c r="K131" s="2">
        <v>6.0606060606060606</v>
      </c>
      <c r="L131" s="41">
        <v>66.666666666666657</v>
      </c>
      <c r="M131" s="60">
        <f t="shared" ref="M131:M194" si="27">F$319*100/F131</f>
        <v>105.1454594796861</v>
      </c>
      <c r="N131" s="60">
        <f t="shared" si="20"/>
        <v>92.069335968344546</v>
      </c>
      <c r="O131" s="3">
        <f t="shared" ref="O131:O194" si="28">G131*100/G$319</f>
        <v>88.929144088837063</v>
      </c>
      <c r="P131" s="60">
        <f t="shared" si="21"/>
        <v>89.991775692036143</v>
      </c>
      <c r="Q131" s="3">
        <f t="shared" ref="Q131:Q194" si="29">I$319*100/I131</f>
        <v>122.46658584525541</v>
      </c>
      <c r="R131" s="60">
        <f t="shared" si="22"/>
        <v>107.00621394029577</v>
      </c>
      <c r="S131" s="51">
        <f t="shared" ref="S131:S194" si="30">J$319*100/J131</f>
        <v>213.41580455060767</v>
      </c>
      <c r="T131" s="60">
        <f t="shared" si="23"/>
        <v>155.16622983648671</v>
      </c>
      <c r="U131" s="4">
        <f t="shared" si="26"/>
        <v>200.71072620943818</v>
      </c>
      <c r="V131" s="60">
        <f t="shared" si="24"/>
        <v>93.450865467913658</v>
      </c>
      <c r="W131" s="56">
        <f t="shared" ref="W131:W194" si="31">L131*100/L$319</f>
        <v>79.944808362070134</v>
      </c>
      <c r="X131" s="60">
        <f t="shared" si="25"/>
        <v>64.647898797383846</v>
      </c>
      <c r="Y131" s="5">
        <f t="shared" ref="Y131:Y194" si="32">N131*$Y$321+P131*$Y$321+R131*$Y$321+T131*$Y$321+V131*$Y$321+X131*$Y$321</f>
        <v>100.38871995041011</v>
      </c>
      <c r="Z131" s="35">
        <v>129</v>
      </c>
    </row>
    <row r="132" spans="1:26" ht="15" customHeight="1">
      <c r="A132" s="24" t="s">
        <v>358</v>
      </c>
      <c r="B132" s="16" t="s">
        <v>359</v>
      </c>
      <c r="C132" s="16" t="s">
        <v>638</v>
      </c>
      <c r="D132" s="16"/>
      <c r="E132" s="85">
        <v>4123</v>
      </c>
      <c r="F132" s="78">
        <v>11.279007015650297</v>
      </c>
      <c r="G132" s="1">
        <v>15723</v>
      </c>
      <c r="H132" s="1">
        <v>310.99433749999997</v>
      </c>
      <c r="I132" s="2">
        <v>23.73549608853272</v>
      </c>
      <c r="J132" s="47">
        <v>22.304283604135893</v>
      </c>
      <c r="K132" s="2">
        <v>5.4814455493572636</v>
      </c>
      <c r="L132" s="2">
        <v>96.969696969696969</v>
      </c>
      <c r="M132" s="60">
        <f t="shared" si="27"/>
        <v>120.6022325323177</v>
      </c>
      <c r="N132" s="60">
        <f t="shared" ref="N132:N195" si="33">(((M132-M$319)/M$320)*20)+100</f>
        <v>95.832707490804523</v>
      </c>
      <c r="O132" s="3">
        <f t="shared" si="28"/>
        <v>77.483381970400615</v>
      </c>
      <c r="P132" s="60">
        <f t="shared" ref="P132:P195" si="34">(((O132-O$319)/O$320)*20)+100</f>
        <v>76.420691491359634</v>
      </c>
      <c r="Q132" s="3">
        <f t="shared" si="29"/>
        <v>133.56633500693496</v>
      </c>
      <c r="R132" s="60">
        <f t="shared" ref="R132:R195" si="35">(((Q132-Q$319)/Q$320)*20)+100</f>
        <v>117.74696745101828</v>
      </c>
      <c r="S132" s="51">
        <f t="shared" si="30"/>
        <v>104.85893109372141</v>
      </c>
      <c r="T132" s="60">
        <f t="shared" ref="T132:T195" si="36">(((S132-S$319)/S$320)*20)+100</f>
        <v>94.277703687091602</v>
      </c>
      <c r="U132" s="4">
        <f t="shared" si="26"/>
        <v>221.91749105967114</v>
      </c>
      <c r="V132" s="60">
        <f t="shared" ref="V132:V195" si="37">(((U132-U$319)/U$320)*20)+100</f>
        <v>94.294894197853154</v>
      </c>
      <c r="W132" s="56">
        <f t="shared" si="31"/>
        <v>116.28335761755656</v>
      </c>
      <c r="X132" s="60">
        <f t="shared" ref="X132:X195" si="38">(((W132-W$319)/W$320)*20)+100</f>
        <v>123.45646938156605</v>
      </c>
      <c r="Y132" s="5">
        <f t="shared" si="32"/>
        <v>100.33823894994887</v>
      </c>
      <c r="Z132" s="35">
        <v>130</v>
      </c>
    </row>
    <row r="133" spans="1:26" ht="15" customHeight="1">
      <c r="A133" s="26" t="s">
        <v>86</v>
      </c>
      <c r="B133" s="18" t="s">
        <v>87</v>
      </c>
      <c r="C133" s="18" t="s">
        <v>638</v>
      </c>
      <c r="D133" s="19"/>
      <c r="E133" s="85">
        <v>2162</v>
      </c>
      <c r="F133" s="78">
        <v>10.491071428571429</v>
      </c>
      <c r="G133" s="1">
        <v>16601</v>
      </c>
      <c r="H133" s="1">
        <v>321.32209999999998</v>
      </c>
      <c r="I133" s="2">
        <v>23.226704415396661</v>
      </c>
      <c r="J133" s="47">
        <v>25.624999999999996</v>
      </c>
      <c r="K133" s="2">
        <v>3.4227567067530065</v>
      </c>
      <c r="L133" s="2">
        <v>92.857142857142861</v>
      </c>
      <c r="M133" s="60">
        <f t="shared" si="27"/>
        <v>129.66010536640951</v>
      </c>
      <c r="N133" s="60">
        <f t="shared" si="33"/>
        <v>98.038092829763173</v>
      </c>
      <c r="O133" s="3">
        <f t="shared" si="28"/>
        <v>81.810190427438826</v>
      </c>
      <c r="P133" s="60">
        <f t="shared" si="34"/>
        <v>81.550929328129058</v>
      </c>
      <c r="Q133" s="3">
        <f t="shared" si="29"/>
        <v>136.49216718043013</v>
      </c>
      <c r="R133" s="60">
        <f t="shared" si="35"/>
        <v>120.57817036664325</v>
      </c>
      <c r="S133" s="51">
        <f t="shared" si="30"/>
        <v>91.270374147937801</v>
      </c>
      <c r="T133" s="60">
        <f t="shared" si="36"/>
        <v>86.656010296534546</v>
      </c>
      <c r="U133" s="4">
        <f t="shared" si="26"/>
        <v>355.39442265749824</v>
      </c>
      <c r="V133" s="60">
        <f t="shared" si="37"/>
        <v>99.607272858547233</v>
      </c>
      <c r="W133" s="56">
        <f t="shared" si="31"/>
        <v>111.35169736145485</v>
      </c>
      <c r="X133" s="60">
        <f t="shared" si="38"/>
        <v>115.47530623085564</v>
      </c>
      <c r="Y133" s="5">
        <f t="shared" si="32"/>
        <v>100.31763031841214</v>
      </c>
      <c r="Z133" s="35">
        <v>131</v>
      </c>
    </row>
    <row r="134" spans="1:26" ht="15" customHeight="1">
      <c r="A134" s="27" t="s">
        <v>319</v>
      </c>
      <c r="B134" s="19" t="s">
        <v>320</v>
      </c>
      <c r="C134" s="19" t="s">
        <v>635</v>
      </c>
      <c r="D134" s="16"/>
      <c r="E134" s="87">
        <v>310</v>
      </c>
      <c r="F134" s="78">
        <v>7.518796992481203</v>
      </c>
      <c r="G134" s="11">
        <v>18567.921427936886</v>
      </c>
      <c r="H134" s="11" t="s">
        <v>603</v>
      </c>
      <c r="I134" s="12">
        <v>25.715943210561392</v>
      </c>
      <c r="J134" s="49">
        <v>26.87</v>
      </c>
      <c r="K134" s="2">
        <v>2.258064516129032</v>
      </c>
      <c r="L134" s="12">
        <v>84.17</v>
      </c>
      <c r="M134" s="60">
        <f t="shared" si="27"/>
        <v>180.91636576906828</v>
      </c>
      <c r="N134" s="60">
        <f t="shared" si="33"/>
        <v>110.51782259549958</v>
      </c>
      <c r="O134" s="3">
        <f t="shared" si="28"/>
        <v>91.503234013688242</v>
      </c>
      <c r="P134" s="60">
        <f t="shared" si="34"/>
        <v>93.04383904516132</v>
      </c>
      <c r="Q134" s="3">
        <f t="shared" si="29"/>
        <v>123.28006778358208</v>
      </c>
      <c r="R134" s="60">
        <f t="shared" si="35"/>
        <v>107.79338569145176</v>
      </c>
      <c r="S134" s="51">
        <f t="shared" si="30"/>
        <v>87.041434221842422</v>
      </c>
      <c r="T134" s="60">
        <f t="shared" si="36"/>
        <v>84.284037789638944</v>
      </c>
      <c r="U134" s="4">
        <f t="shared" si="26"/>
        <v>538.70411363572157</v>
      </c>
      <c r="V134" s="60">
        <f t="shared" si="37"/>
        <v>106.90299414157225</v>
      </c>
      <c r="W134" s="56">
        <f t="shared" si="31"/>
        <v>100.93431779753166</v>
      </c>
      <c r="X134" s="60">
        <f t="shared" si="38"/>
        <v>98.61631725251334</v>
      </c>
      <c r="Y134" s="5">
        <f t="shared" si="32"/>
        <v>100.19306608597287</v>
      </c>
      <c r="Z134" s="35">
        <v>132</v>
      </c>
    </row>
    <row r="135" spans="1:26" ht="15" customHeight="1">
      <c r="A135" s="24" t="s">
        <v>352</v>
      </c>
      <c r="B135" s="16" t="s">
        <v>623</v>
      </c>
      <c r="C135" s="16" t="s">
        <v>637</v>
      </c>
      <c r="D135" s="19"/>
      <c r="E135" s="85">
        <v>535</v>
      </c>
      <c r="F135" s="78">
        <v>9.7457627118644066</v>
      </c>
      <c r="G135" s="11">
        <v>18266.713387975688</v>
      </c>
      <c r="H135" s="11" t="s">
        <v>603</v>
      </c>
      <c r="I135" s="12">
        <v>25.492504611419903</v>
      </c>
      <c r="J135" s="47">
        <v>33.87096774193548</v>
      </c>
      <c r="K135" s="6">
        <v>1.1214953271028036</v>
      </c>
      <c r="L135" s="12">
        <v>83.55</v>
      </c>
      <c r="M135" s="60">
        <f t="shared" si="27"/>
        <v>139.57588205786243</v>
      </c>
      <c r="N135" s="60">
        <f t="shared" si="33"/>
        <v>100.4523581810509</v>
      </c>
      <c r="O135" s="3">
        <f t="shared" si="28"/>
        <v>90.018872402490047</v>
      </c>
      <c r="P135" s="60">
        <f t="shared" si="34"/>
        <v>91.283851706496066</v>
      </c>
      <c r="Q135" s="3">
        <f t="shared" si="29"/>
        <v>124.36060208444837</v>
      </c>
      <c r="R135" s="60">
        <f t="shared" si="35"/>
        <v>108.83897261566381</v>
      </c>
      <c r="S135" s="51">
        <f t="shared" si="30"/>
        <v>69.050384251207703</v>
      </c>
      <c r="T135" s="60">
        <f t="shared" si="36"/>
        <v>74.193027596469307</v>
      </c>
      <c r="U135" s="4">
        <f t="shared" si="26"/>
        <v>1084.6488739600952</v>
      </c>
      <c r="V135" s="60">
        <f t="shared" si="37"/>
        <v>128.63158244478257</v>
      </c>
      <c r="W135" s="56">
        <f t="shared" si="31"/>
        <v>100.19083107976441</v>
      </c>
      <c r="X135" s="60">
        <f t="shared" si="38"/>
        <v>97.41309389836097</v>
      </c>
      <c r="Y135" s="5">
        <f t="shared" si="32"/>
        <v>100.13548107380393</v>
      </c>
      <c r="Z135" s="35">
        <v>133</v>
      </c>
    </row>
    <row r="136" spans="1:26" ht="15" customHeight="1">
      <c r="A136" s="27" t="s">
        <v>221</v>
      </c>
      <c r="B136" s="19" t="s">
        <v>222</v>
      </c>
      <c r="C136" s="19" t="s">
        <v>639</v>
      </c>
      <c r="D136" s="20"/>
      <c r="E136" s="87">
        <v>7238</v>
      </c>
      <c r="F136" s="78">
        <v>13.765822784810128</v>
      </c>
      <c r="G136" s="1">
        <v>21690</v>
      </c>
      <c r="H136" s="1">
        <v>434.06395561797751</v>
      </c>
      <c r="I136" s="2">
        <v>24.014603353691697</v>
      </c>
      <c r="J136" s="47">
        <v>20.150659133709979</v>
      </c>
      <c r="K136" s="2">
        <v>8.7593257806023761</v>
      </c>
      <c r="L136" s="2">
        <v>80.303030303030297</v>
      </c>
      <c r="M136" s="60">
        <f t="shared" si="27"/>
        <v>98.815265029860115</v>
      </c>
      <c r="N136" s="60">
        <f t="shared" si="33"/>
        <v>90.528078071693642</v>
      </c>
      <c r="O136" s="3">
        <f t="shared" si="28"/>
        <v>106.88892418355208</v>
      </c>
      <c r="P136" s="60">
        <f t="shared" si="34"/>
        <v>111.28644225673899</v>
      </c>
      <c r="Q136" s="3">
        <f t="shared" si="29"/>
        <v>132.01397397344064</v>
      </c>
      <c r="R136" s="60">
        <f t="shared" si="35"/>
        <v>116.24481393587614</v>
      </c>
      <c r="S136" s="51">
        <f t="shared" si="30"/>
        <v>116.06584787235711</v>
      </c>
      <c r="T136" s="60">
        <f t="shared" si="36"/>
        <v>100.56355757732051</v>
      </c>
      <c r="U136" s="4">
        <f t="shared" si="26"/>
        <v>138.87240572640414</v>
      </c>
      <c r="V136" s="60">
        <f t="shared" si="37"/>
        <v>90.989701803041257</v>
      </c>
      <c r="W136" s="56">
        <f t="shared" si="31"/>
        <v>96.297155527039038</v>
      </c>
      <c r="X136" s="60">
        <f t="shared" si="38"/>
        <v>91.111755560265848</v>
      </c>
      <c r="Y136" s="5">
        <f t="shared" si="32"/>
        <v>100.1207248674894</v>
      </c>
      <c r="Z136" s="35">
        <v>134</v>
      </c>
    </row>
    <row r="137" spans="1:26" ht="15" customHeight="1">
      <c r="A137" s="24" t="s">
        <v>522</v>
      </c>
      <c r="B137" s="16" t="s">
        <v>523</v>
      </c>
      <c r="C137" s="16" t="s">
        <v>638</v>
      </c>
      <c r="D137" s="16"/>
      <c r="E137" s="85">
        <v>1183</v>
      </c>
      <c r="F137" s="78">
        <v>12.719298245614036</v>
      </c>
      <c r="G137" s="1">
        <v>16875</v>
      </c>
      <c r="H137" s="1">
        <v>289.6875</v>
      </c>
      <c r="I137" s="6">
        <v>20.599999999999998</v>
      </c>
      <c r="J137" s="47">
        <v>33.333333333333329</v>
      </c>
      <c r="K137" s="6">
        <v>2.3668639053254439</v>
      </c>
      <c r="L137" s="6">
        <v>87.5</v>
      </c>
      <c r="M137" s="60">
        <f t="shared" si="27"/>
        <v>106.94563493738025</v>
      </c>
      <c r="N137" s="60">
        <f t="shared" si="33"/>
        <v>92.507637613186517</v>
      </c>
      <c r="O137" s="3">
        <f t="shared" si="28"/>
        <v>83.160470059817499</v>
      </c>
      <c r="P137" s="60">
        <f t="shared" si="34"/>
        <v>83.151937491312225</v>
      </c>
      <c r="Q137" s="3">
        <f t="shared" si="29"/>
        <v>153.89627291828913</v>
      </c>
      <c r="R137" s="60">
        <f t="shared" si="35"/>
        <v>137.41938065725572</v>
      </c>
      <c r="S137" s="51">
        <f t="shared" si="30"/>
        <v>70.164100126227183</v>
      </c>
      <c r="T137" s="60">
        <f t="shared" si="36"/>
        <v>74.817700323489689</v>
      </c>
      <c r="U137" s="4">
        <f t="shared" si="26"/>
        <v>513.94110196053111</v>
      </c>
      <c r="V137" s="60">
        <f t="shared" si="37"/>
        <v>105.9174268737078</v>
      </c>
      <c r="W137" s="56">
        <f t="shared" si="31"/>
        <v>104.92756097521706</v>
      </c>
      <c r="X137" s="60">
        <f t="shared" si="38"/>
        <v>105.07879107400912</v>
      </c>
      <c r="Y137" s="5">
        <f t="shared" si="32"/>
        <v>99.815479005493501</v>
      </c>
      <c r="Z137" s="35">
        <v>135</v>
      </c>
    </row>
    <row r="138" spans="1:26" ht="15" customHeight="1">
      <c r="A138" s="26" t="s">
        <v>584</v>
      </c>
      <c r="B138" s="18" t="s">
        <v>585</v>
      </c>
      <c r="C138" s="18" t="s">
        <v>635</v>
      </c>
      <c r="D138" s="16"/>
      <c r="E138" s="85">
        <v>309</v>
      </c>
      <c r="F138" s="78">
        <v>10.15625</v>
      </c>
      <c r="G138" s="11">
        <v>18567.921427936886</v>
      </c>
      <c r="H138" s="11" t="s">
        <v>603</v>
      </c>
      <c r="I138" s="12">
        <v>25.715943210561392</v>
      </c>
      <c r="J138" s="47">
        <v>21.621621621621621</v>
      </c>
      <c r="K138" s="2">
        <v>2.5889967637540456</v>
      </c>
      <c r="L138" s="12">
        <v>84.17</v>
      </c>
      <c r="M138" s="60">
        <f t="shared" si="27"/>
        <v>133.93461433453291</v>
      </c>
      <c r="N138" s="60">
        <f t="shared" si="33"/>
        <v>99.078838221337421</v>
      </c>
      <c r="O138" s="3">
        <f t="shared" si="28"/>
        <v>91.503234013688242</v>
      </c>
      <c r="P138" s="60">
        <f t="shared" si="34"/>
        <v>93.04383904516132</v>
      </c>
      <c r="Q138" s="3">
        <f t="shared" si="29"/>
        <v>123.28006778358208</v>
      </c>
      <c r="R138" s="60">
        <f t="shared" si="35"/>
        <v>107.79338569145176</v>
      </c>
      <c r="S138" s="51">
        <f t="shared" si="30"/>
        <v>108.16965436126689</v>
      </c>
      <c r="T138" s="60">
        <f t="shared" si="36"/>
        <v>96.134657133060315</v>
      </c>
      <c r="U138" s="4">
        <f t="shared" si="26"/>
        <v>469.84556362663932</v>
      </c>
      <c r="V138" s="60">
        <f t="shared" si="37"/>
        <v>104.16242551075619</v>
      </c>
      <c r="W138" s="56">
        <f t="shared" si="31"/>
        <v>100.93431779753166</v>
      </c>
      <c r="X138" s="60">
        <f t="shared" si="38"/>
        <v>98.61631725251334</v>
      </c>
      <c r="Y138" s="5">
        <f t="shared" si="32"/>
        <v>99.804910475713399</v>
      </c>
      <c r="Z138" s="35">
        <v>136</v>
      </c>
    </row>
    <row r="139" spans="1:26" ht="15" customHeight="1">
      <c r="A139" s="28" t="s">
        <v>149</v>
      </c>
      <c r="B139" s="20" t="s">
        <v>150</v>
      </c>
      <c r="C139" s="20" t="s">
        <v>643</v>
      </c>
      <c r="D139" s="20"/>
      <c r="E139" s="88">
        <v>23633</v>
      </c>
      <c r="F139" s="78">
        <v>11.13905856988861</v>
      </c>
      <c r="G139" s="1">
        <v>21241</v>
      </c>
      <c r="H139" s="1">
        <v>537.93558499999995</v>
      </c>
      <c r="I139" s="6">
        <v>30.390410150181253</v>
      </c>
      <c r="J139" s="47">
        <v>22.175480769230766</v>
      </c>
      <c r="K139" s="6">
        <v>4.7349045825752123</v>
      </c>
      <c r="L139" s="6">
        <v>92.125984251968504</v>
      </c>
      <c r="M139" s="60">
        <f t="shared" si="27"/>
        <v>122.11744989942203</v>
      </c>
      <c r="N139" s="60">
        <f t="shared" si="33"/>
        <v>96.201628343189441</v>
      </c>
      <c r="O139" s="3">
        <f t="shared" si="28"/>
        <v>104.67623967647901</v>
      </c>
      <c r="P139" s="60">
        <f t="shared" si="34"/>
        <v>108.6628923834936</v>
      </c>
      <c r="Q139" s="3">
        <f t="shared" si="29"/>
        <v>104.31788207036909</v>
      </c>
      <c r="R139" s="60">
        <f t="shared" si="35"/>
        <v>89.444487909752112</v>
      </c>
      <c r="S139" s="51">
        <f t="shared" si="30"/>
        <v>105.46798790428369</v>
      </c>
      <c r="T139" s="60">
        <f t="shared" si="36"/>
        <v>94.61931790603019</v>
      </c>
      <c r="U139" s="4">
        <f t="shared" si="26"/>
        <v>256.90668575880267</v>
      </c>
      <c r="V139" s="60">
        <f t="shared" si="37"/>
        <v>95.687463303611366</v>
      </c>
      <c r="W139" s="56">
        <f t="shared" si="31"/>
        <v>110.47491234286072</v>
      </c>
      <c r="X139" s="60">
        <f t="shared" si="38"/>
        <v>114.05635928031491</v>
      </c>
      <c r="Y139" s="5">
        <f t="shared" si="32"/>
        <v>99.778691521065269</v>
      </c>
      <c r="Z139" s="35">
        <v>137</v>
      </c>
    </row>
    <row r="140" spans="1:26" ht="15" customHeight="1">
      <c r="A140" s="25" t="s">
        <v>186</v>
      </c>
      <c r="B140" s="17" t="s">
        <v>187</v>
      </c>
      <c r="C140" s="17" t="s">
        <v>641</v>
      </c>
      <c r="D140" s="16"/>
      <c r="E140" s="86">
        <v>349</v>
      </c>
      <c r="F140" s="78">
        <v>6.5789473684210522</v>
      </c>
      <c r="G140" s="11">
        <v>18045.584704123052</v>
      </c>
      <c r="H140" s="11" t="s">
        <v>603</v>
      </c>
      <c r="I140" s="12">
        <v>25.886760868165233</v>
      </c>
      <c r="J140" s="49">
        <v>20.45</v>
      </c>
      <c r="K140" s="2">
        <v>3.7249283667621778</v>
      </c>
      <c r="L140" s="12">
        <v>77.92</v>
      </c>
      <c r="M140" s="60">
        <f t="shared" si="27"/>
        <v>206.7615608789352</v>
      </c>
      <c r="N140" s="60">
        <f t="shared" si="33"/>
        <v>116.81053783028366</v>
      </c>
      <c r="O140" s="3">
        <f t="shared" si="28"/>
        <v>88.929144088837063</v>
      </c>
      <c r="P140" s="60">
        <f t="shared" si="34"/>
        <v>89.991775692036143</v>
      </c>
      <c r="Q140" s="3">
        <f t="shared" si="29"/>
        <v>122.46658584525541</v>
      </c>
      <c r="R140" s="60">
        <f t="shared" si="35"/>
        <v>107.00621394029577</v>
      </c>
      <c r="S140" s="51">
        <f t="shared" si="30"/>
        <v>114.36691137119345</v>
      </c>
      <c r="T140" s="60">
        <f t="shared" si="36"/>
        <v>99.61064012232076</v>
      </c>
      <c r="U140" s="4">
        <f t="shared" si="26"/>
        <v>326.56430511465697</v>
      </c>
      <c r="V140" s="60">
        <f t="shared" si="37"/>
        <v>98.459834875170756</v>
      </c>
      <c r="W140" s="56">
        <f t="shared" si="31"/>
        <v>93.439492013587582</v>
      </c>
      <c r="X140" s="60">
        <f t="shared" si="38"/>
        <v>86.487049569525752</v>
      </c>
      <c r="Y140" s="5">
        <f t="shared" si="32"/>
        <v>99.727675338272121</v>
      </c>
      <c r="Z140" s="35">
        <v>138</v>
      </c>
    </row>
    <row r="141" spans="1:26" ht="15" customHeight="1">
      <c r="A141" s="24" t="s">
        <v>172</v>
      </c>
      <c r="B141" s="16" t="s">
        <v>173</v>
      </c>
      <c r="C141" s="16" t="s">
        <v>637</v>
      </c>
      <c r="D141" s="16"/>
      <c r="E141" s="85">
        <v>573</v>
      </c>
      <c r="F141" s="78">
        <v>5.4901960784313726</v>
      </c>
      <c r="G141" s="11">
        <v>18266.713387975688</v>
      </c>
      <c r="H141" s="11" t="s">
        <v>603</v>
      </c>
      <c r="I141" s="12">
        <v>25.492504611419903</v>
      </c>
      <c r="J141" s="47">
        <v>21.951219512195124</v>
      </c>
      <c r="K141" s="2">
        <v>2.9668411867364748</v>
      </c>
      <c r="L141" s="2">
        <v>71.428571428571431</v>
      </c>
      <c r="M141" s="60">
        <f t="shared" si="27"/>
        <v>247.76408845925033</v>
      </c>
      <c r="N141" s="60">
        <f t="shared" si="33"/>
        <v>126.79371763885089</v>
      </c>
      <c r="O141" s="3">
        <f t="shared" si="28"/>
        <v>90.018872402490047</v>
      </c>
      <c r="P141" s="60">
        <f t="shared" si="34"/>
        <v>91.283851706496066</v>
      </c>
      <c r="Q141" s="3">
        <f t="shared" si="29"/>
        <v>124.36060208444837</v>
      </c>
      <c r="R141" s="60">
        <f t="shared" si="35"/>
        <v>108.83897261566381</v>
      </c>
      <c r="S141" s="51">
        <f t="shared" si="30"/>
        <v>106.54548537686348</v>
      </c>
      <c r="T141" s="60">
        <f t="shared" si="36"/>
        <v>95.223676072822258</v>
      </c>
      <c r="U141" s="4">
        <f t="shared" si="26"/>
        <v>410.00800755083094</v>
      </c>
      <c r="V141" s="60">
        <f t="shared" si="37"/>
        <v>101.78089222107137</v>
      </c>
      <c r="W141" s="56">
        <f t="shared" si="31"/>
        <v>85.655151816503732</v>
      </c>
      <c r="X141" s="60">
        <f t="shared" si="38"/>
        <v>73.889245603469647</v>
      </c>
      <c r="Y141" s="5">
        <f t="shared" si="32"/>
        <v>99.635059309729016</v>
      </c>
      <c r="Z141" s="35">
        <v>139</v>
      </c>
    </row>
    <row r="142" spans="1:26" ht="15" customHeight="1">
      <c r="A142" s="28" t="s">
        <v>412</v>
      </c>
      <c r="B142" s="20" t="s">
        <v>413</v>
      </c>
      <c r="C142" s="20" t="s">
        <v>632</v>
      </c>
      <c r="D142" s="16"/>
      <c r="E142" s="88">
        <v>7644</v>
      </c>
      <c r="F142" s="78">
        <v>10.059880239520957</v>
      </c>
      <c r="G142" s="1">
        <v>24206</v>
      </c>
      <c r="H142" s="1">
        <v>666.91176911764705</v>
      </c>
      <c r="I142" s="6">
        <v>33.061807937749997</v>
      </c>
      <c r="J142" s="47">
        <v>18.181818181818183</v>
      </c>
      <c r="K142" s="6">
        <v>5.9262166405023544</v>
      </c>
      <c r="L142" s="6">
        <v>79.452054794520549</v>
      </c>
      <c r="M142" s="60">
        <f t="shared" si="27"/>
        <v>135.21765611991768</v>
      </c>
      <c r="N142" s="60">
        <f t="shared" si="33"/>
        <v>99.391229617704667</v>
      </c>
      <c r="O142" s="3">
        <f t="shared" si="28"/>
        <v>119.28784226772991</v>
      </c>
      <c r="P142" s="60">
        <f t="shared" si="34"/>
        <v>125.98767049969098</v>
      </c>
      <c r="Q142" s="3">
        <f t="shared" si="29"/>
        <v>95.888985505143751</v>
      </c>
      <c r="R142" s="60">
        <f t="shared" si="35"/>
        <v>81.288204460841982</v>
      </c>
      <c r="S142" s="51">
        <f t="shared" si="30"/>
        <v>128.6341835647498</v>
      </c>
      <c r="T142" s="60">
        <f t="shared" si="36"/>
        <v>107.61301849205988</v>
      </c>
      <c r="U142" s="4">
        <f t="shared" si="26"/>
        <v>205.26226384974854</v>
      </c>
      <c r="V142" s="60">
        <f t="shared" si="37"/>
        <v>93.632016556302361</v>
      </c>
      <c r="W142" s="56">
        <f t="shared" si="31"/>
        <v>95.276689417809621</v>
      </c>
      <c r="X142" s="60">
        <f t="shared" si="38"/>
        <v>89.460282002764842</v>
      </c>
      <c r="Y142" s="5">
        <f t="shared" si="32"/>
        <v>99.562070271560785</v>
      </c>
      <c r="Z142" s="35">
        <v>140</v>
      </c>
    </row>
    <row r="143" spans="1:26" ht="15" customHeight="1">
      <c r="A143" s="24" t="s">
        <v>271</v>
      </c>
      <c r="B143" s="16" t="s">
        <v>13</v>
      </c>
      <c r="C143" s="16" t="s">
        <v>632</v>
      </c>
      <c r="D143" s="17" t="s">
        <v>650</v>
      </c>
      <c r="E143" s="85">
        <v>25359</v>
      </c>
      <c r="F143" s="78">
        <v>9.7989738413659691</v>
      </c>
      <c r="G143" s="1">
        <v>23537</v>
      </c>
      <c r="H143" s="1">
        <v>593.85535706051871</v>
      </c>
      <c r="I143" s="6">
        <v>30.276858923083761</v>
      </c>
      <c r="J143" s="47">
        <v>25.670699631772752</v>
      </c>
      <c r="K143" s="6">
        <v>6.7904885839346978</v>
      </c>
      <c r="L143" s="6">
        <v>87.555555555555557</v>
      </c>
      <c r="M143" s="60">
        <f t="shared" si="27"/>
        <v>138.81794653770388</v>
      </c>
      <c r="N143" s="60">
        <f t="shared" si="33"/>
        <v>100.26781817760303</v>
      </c>
      <c r="O143" s="3">
        <f t="shared" si="28"/>
        <v>115.99099163246959</v>
      </c>
      <c r="P143" s="60">
        <f t="shared" si="34"/>
        <v>122.07863961951018</v>
      </c>
      <c r="Q143" s="3">
        <f t="shared" si="29"/>
        <v>104.70911894032956</v>
      </c>
      <c r="R143" s="60">
        <f t="shared" si="35"/>
        <v>89.823071130268431</v>
      </c>
      <c r="S143" s="51">
        <f t="shared" si="30"/>
        <v>91.107892308714383</v>
      </c>
      <c r="T143" s="60">
        <f t="shared" si="36"/>
        <v>86.564875765838195</v>
      </c>
      <c r="U143" s="4">
        <f t="shared" si="26"/>
        <v>179.13713110002965</v>
      </c>
      <c r="V143" s="60">
        <f t="shared" si="37"/>
        <v>92.592236902499877</v>
      </c>
      <c r="W143" s="56">
        <f t="shared" si="31"/>
        <v>104.99418164885213</v>
      </c>
      <c r="X143" s="60">
        <f t="shared" si="38"/>
        <v>105.18660678674681</v>
      </c>
      <c r="Y143" s="5">
        <f t="shared" si="32"/>
        <v>99.418874730411062</v>
      </c>
      <c r="Z143" s="35">
        <v>141</v>
      </c>
    </row>
    <row r="144" spans="1:26" ht="15" customHeight="1">
      <c r="A144" s="24" t="s">
        <v>166</v>
      </c>
      <c r="B144" s="16" t="s">
        <v>167</v>
      </c>
      <c r="C144" s="16" t="s">
        <v>637</v>
      </c>
      <c r="D144" s="16"/>
      <c r="E144" s="85">
        <v>165</v>
      </c>
      <c r="F144" s="78">
        <v>12.345679012345679</v>
      </c>
      <c r="G144" s="11">
        <v>18266.713387975688</v>
      </c>
      <c r="H144" s="11" t="s">
        <v>603</v>
      </c>
      <c r="I144" s="12">
        <v>25.492504611419903</v>
      </c>
      <c r="J144" s="47">
        <v>22.727272727272727</v>
      </c>
      <c r="K144" s="2">
        <v>1.8181818181818181</v>
      </c>
      <c r="L144" s="12">
        <v>83.55</v>
      </c>
      <c r="M144" s="60">
        <f t="shared" si="27"/>
        <v>110.18214757364309</v>
      </c>
      <c r="N144" s="60">
        <f t="shared" si="33"/>
        <v>93.295654584511567</v>
      </c>
      <c r="O144" s="3">
        <f t="shared" si="28"/>
        <v>90.018872402490047</v>
      </c>
      <c r="P144" s="60">
        <f t="shared" si="34"/>
        <v>91.283851706496066</v>
      </c>
      <c r="Q144" s="3">
        <f t="shared" si="29"/>
        <v>124.36060208444837</v>
      </c>
      <c r="R144" s="60">
        <f t="shared" si="35"/>
        <v>108.83897261566381</v>
      </c>
      <c r="S144" s="51">
        <f t="shared" si="30"/>
        <v>102.90734685179986</v>
      </c>
      <c r="T144" s="60">
        <f t="shared" si="36"/>
        <v>93.183078497888999</v>
      </c>
      <c r="U144" s="4">
        <f t="shared" si="26"/>
        <v>669.03575403146056</v>
      </c>
      <c r="V144" s="60">
        <f t="shared" si="37"/>
        <v>112.09019028822722</v>
      </c>
      <c r="W144" s="56">
        <f t="shared" si="31"/>
        <v>100.19083107976441</v>
      </c>
      <c r="X144" s="60">
        <f t="shared" si="38"/>
        <v>97.41309389836097</v>
      </c>
      <c r="Y144" s="5">
        <f t="shared" si="32"/>
        <v>99.350806931858102</v>
      </c>
      <c r="Z144" s="35">
        <v>142</v>
      </c>
    </row>
    <row r="145" spans="1:26" ht="15" customHeight="1">
      <c r="A145" s="29" t="s">
        <v>539</v>
      </c>
      <c r="B145" s="21" t="s">
        <v>540</v>
      </c>
      <c r="C145" s="21" t="s">
        <v>633</v>
      </c>
      <c r="D145" s="16"/>
      <c r="E145" s="86">
        <v>186</v>
      </c>
      <c r="F145" s="78">
        <v>15</v>
      </c>
      <c r="G145" s="11">
        <v>19100.623627064153</v>
      </c>
      <c r="H145" s="11" t="s">
        <v>603</v>
      </c>
      <c r="I145" s="12">
        <v>22.316769230286429</v>
      </c>
      <c r="J145" s="47">
        <v>33.333333333333329</v>
      </c>
      <c r="K145" s="2">
        <v>2.1505376344086025</v>
      </c>
      <c r="L145" s="12">
        <v>85.96</v>
      </c>
      <c r="M145" s="60">
        <f t="shared" si="27"/>
        <v>90.684895122339995</v>
      </c>
      <c r="N145" s="60">
        <f t="shared" si="33"/>
        <v>88.548518530200766</v>
      </c>
      <c r="O145" s="3">
        <f t="shared" si="28"/>
        <v>94.128405289618442</v>
      </c>
      <c r="P145" s="60">
        <f t="shared" si="34"/>
        <v>96.156468860301402</v>
      </c>
      <c r="Q145" s="3">
        <f t="shared" si="29"/>
        <v>142.05744520646579</v>
      </c>
      <c r="R145" s="60">
        <f t="shared" si="35"/>
        <v>125.96345237847967</v>
      </c>
      <c r="S145" s="51">
        <f t="shared" si="30"/>
        <v>70.164100126227183</v>
      </c>
      <c r="T145" s="60">
        <f t="shared" si="36"/>
        <v>74.817700323489689</v>
      </c>
      <c r="U145" s="4">
        <f t="shared" si="26"/>
        <v>565.63931931750756</v>
      </c>
      <c r="V145" s="60">
        <f t="shared" si="37"/>
        <v>107.97501467854761</v>
      </c>
      <c r="W145" s="56">
        <f t="shared" si="31"/>
        <v>103.08083590205324</v>
      </c>
      <c r="X145" s="60">
        <f t="shared" si="38"/>
        <v>102.09013951692097</v>
      </c>
      <c r="Y145" s="5">
        <f t="shared" si="32"/>
        <v>99.258549047990016</v>
      </c>
      <c r="Z145" s="35">
        <v>143</v>
      </c>
    </row>
    <row r="146" spans="1:26" ht="15" customHeight="1">
      <c r="A146" s="24" t="s">
        <v>227</v>
      </c>
      <c r="B146" s="16" t="s">
        <v>612</v>
      </c>
      <c r="C146" s="16" t="s">
        <v>639</v>
      </c>
      <c r="D146" s="16"/>
      <c r="E146" s="85">
        <v>2091</v>
      </c>
      <c r="F146" s="78">
        <v>10.982048574445617</v>
      </c>
      <c r="G146" s="1">
        <v>18896</v>
      </c>
      <c r="H146" s="1">
        <v>433.37931379310351</v>
      </c>
      <c r="I146" s="2">
        <v>27.521971663406237</v>
      </c>
      <c r="J146" s="47">
        <v>28.02547770700637</v>
      </c>
      <c r="K146" s="2">
        <v>7.1257771401243426</v>
      </c>
      <c r="L146" s="2">
        <v>100</v>
      </c>
      <c r="M146" s="60">
        <f t="shared" si="27"/>
        <v>123.86335915508073</v>
      </c>
      <c r="N146" s="60">
        <f t="shared" si="33"/>
        <v>96.626717406163465</v>
      </c>
      <c r="O146" s="3">
        <f t="shared" si="28"/>
        <v>93.120014355574</v>
      </c>
      <c r="P146" s="60">
        <f t="shared" si="34"/>
        <v>94.960833468659573</v>
      </c>
      <c r="Q146" s="3">
        <f t="shared" si="29"/>
        <v>115.19026546822593</v>
      </c>
      <c r="R146" s="60">
        <f t="shared" si="35"/>
        <v>99.965229275116599</v>
      </c>
      <c r="S146" s="51">
        <f t="shared" si="30"/>
        <v>83.452755453164144</v>
      </c>
      <c r="T146" s="60">
        <f t="shared" si="36"/>
        <v>82.271181725437458</v>
      </c>
      <c r="U146" s="4">
        <f t="shared" si="26"/>
        <v>170.70820764853985</v>
      </c>
      <c r="V146" s="60">
        <f t="shared" si="37"/>
        <v>92.256765952274293</v>
      </c>
      <c r="W146" s="56">
        <f t="shared" si="31"/>
        <v>119.91721254310522</v>
      </c>
      <c r="X146" s="60">
        <f t="shared" si="38"/>
        <v>129.33732643998428</v>
      </c>
      <c r="Y146" s="5">
        <f t="shared" si="32"/>
        <v>99.23634237793928</v>
      </c>
      <c r="Z146" s="35">
        <v>144</v>
      </c>
    </row>
    <row r="147" spans="1:26" ht="15" customHeight="1">
      <c r="A147" s="28" t="s">
        <v>223</v>
      </c>
      <c r="B147" s="20" t="s">
        <v>224</v>
      </c>
      <c r="C147" s="20" t="s">
        <v>638</v>
      </c>
      <c r="D147" s="21"/>
      <c r="E147" s="88">
        <v>4829</v>
      </c>
      <c r="F147" s="78">
        <v>11.579934364744492</v>
      </c>
      <c r="G147" s="1">
        <v>15574</v>
      </c>
      <c r="H147" s="1">
        <v>259.54042653061225</v>
      </c>
      <c r="I147" s="6">
        <v>19.997978158259581</v>
      </c>
      <c r="J147" s="47">
        <v>25.931232091690543</v>
      </c>
      <c r="K147" s="6">
        <v>6.5645061089252428</v>
      </c>
      <c r="L147" s="6">
        <v>86.842105263157904</v>
      </c>
      <c r="M147" s="60">
        <f t="shared" si="27"/>
        <v>117.46814653600275</v>
      </c>
      <c r="N147" s="60">
        <f t="shared" si="33"/>
        <v>95.069629068981911</v>
      </c>
      <c r="O147" s="3">
        <f t="shared" si="28"/>
        <v>76.749105819946521</v>
      </c>
      <c r="P147" s="60">
        <f t="shared" si="34"/>
        <v>75.550070263935226</v>
      </c>
      <c r="Q147" s="3">
        <f t="shared" si="29"/>
        <v>158.52918715222074</v>
      </c>
      <c r="R147" s="60">
        <f t="shared" si="35"/>
        <v>141.90245402208188</v>
      </c>
      <c r="S147" s="51">
        <f t="shared" si="30"/>
        <v>90.192526497433832</v>
      </c>
      <c r="T147" s="60">
        <f t="shared" si="36"/>
        <v>86.051455718248548</v>
      </c>
      <c r="U147" s="4">
        <f t="shared" si="26"/>
        <v>185.30390916076419</v>
      </c>
      <c r="V147" s="60">
        <f t="shared" si="37"/>
        <v>92.837674520692886</v>
      </c>
      <c r="W147" s="56">
        <f t="shared" si="31"/>
        <v>104.13863194532821</v>
      </c>
      <c r="X147" s="60">
        <f t="shared" si="38"/>
        <v>103.80202605474727</v>
      </c>
      <c r="Y147" s="5">
        <f t="shared" si="32"/>
        <v>99.202218274781288</v>
      </c>
      <c r="Z147" s="35">
        <v>145</v>
      </c>
    </row>
    <row r="148" spans="1:26" ht="15" customHeight="1">
      <c r="A148" s="24" t="s">
        <v>260</v>
      </c>
      <c r="B148" s="16" t="s">
        <v>261</v>
      </c>
      <c r="C148" s="16" t="s">
        <v>636</v>
      </c>
      <c r="D148" s="19"/>
      <c r="E148" s="85">
        <v>4725</v>
      </c>
      <c r="F148" s="78">
        <v>14.773218142548597</v>
      </c>
      <c r="G148" s="1">
        <v>19968</v>
      </c>
      <c r="H148" s="1">
        <v>453.30874285714287</v>
      </c>
      <c r="I148" s="2">
        <v>27.242111950549447</v>
      </c>
      <c r="J148" s="47">
        <v>20.350109409190374</v>
      </c>
      <c r="K148" s="2">
        <v>5.6719576719576716</v>
      </c>
      <c r="L148" s="2">
        <v>89.743589743589752</v>
      </c>
      <c r="M148" s="60">
        <f t="shared" si="27"/>
        <v>92.076987810621517</v>
      </c>
      <c r="N148" s="60">
        <f t="shared" si="33"/>
        <v>88.887461332936141</v>
      </c>
      <c r="O148" s="3">
        <f t="shared" si="28"/>
        <v>98.402860216559148</v>
      </c>
      <c r="P148" s="60">
        <f t="shared" si="34"/>
        <v>101.22463182972655</v>
      </c>
      <c r="Q148" s="3">
        <f t="shared" si="29"/>
        <v>116.37362139438733</v>
      </c>
      <c r="R148" s="60">
        <f t="shared" si="35"/>
        <v>101.11031229755393</v>
      </c>
      <c r="S148" s="51">
        <f t="shared" si="30"/>
        <v>114.92829303830042</v>
      </c>
      <c r="T148" s="60">
        <f t="shared" si="36"/>
        <v>99.92551380308322</v>
      </c>
      <c r="U148" s="4">
        <f t="shared" si="26"/>
        <v>214.46363214373483</v>
      </c>
      <c r="V148" s="60">
        <f t="shared" si="37"/>
        <v>93.998230792642772</v>
      </c>
      <c r="W148" s="56">
        <f t="shared" si="31"/>
        <v>107.61801125663288</v>
      </c>
      <c r="X148" s="60">
        <f t="shared" si="38"/>
        <v>109.43288716533799</v>
      </c>
      <c r="Y148" s="5">
        <f t="shared" si="32"/>
        <v>99.096506203546767</v>
      </c>
      <c r="Z148" s="35">
        <v>146</v>
      </c>
    </row>
    <row r="149" spans="1:26" ht="15" customHeight="1">
      <c r="A149" s="24" t="s">
        <v>217</v>
      </c>
      <c r="B149" s="16" t="s">
        <v>611</v>
      </c>
      <c r="C149" s="16" t="s">
        <v>636</v>
      </c>
      <c r="D149" s="16"/>
      <c r="E149" s="85">
        <v>15912</v>
      </c>
      <c r="F149" s="78">
        <v>10.069776987275961</v>
      </c>
      <c r="G149" s="1">
        <v>22332</v>
      </c>
      <c r="H149" s="1">
        <v>544.85082334293941</v>
      </c>
      <c r="I149" s="2">
        <v>29.277314526756555</v>
      </c>
      <c r="J149" s="47">
        <v>23.763955342902712</v>
      </c>
      <c r="K149" s="2">
        <v>8.3647561588738046</v>
      </c>
      <c r="L149" s="2">
        <v>87.425149700598809</v>
      </c>
      <c r="M149" s="60">
        <f t="shared" si="27"/>
        <v>135.08476191219762</v>
      </c>
      <c r="N149" s="60">
        <f t="shared" si="33"/>
        <v>99.358872910704406</v>
      </c>
      <c r="O149" s="3">
        <f t="shared" si="28"/>
        <v>110.05271806671669</v>
      </c>
      <c r="P149" s="60">
        <f t="shared" si="34"/>
        <v>115.0377095587959</v>
      </c>
      <c r="Q149" s="3">
        <f t="shared" si="29"/>
        <v>108.28394862580208</v>
      </c>
      <c r="R149" s="60">
        <f t="shared" si="35"/>
        <v>93.282281238099742</v>
      </c>
      <c r="S149" s="51">
        <f t="shared" si="30"/>
        <v>98.418100177056914</v>
      </c>
      <c r="T149" s="60">
        <f t="shared" si="36"/>
        <v>90.665102391523604</v>
      </c>
      <c r="U149" s="4">
        <f t="shared" si="26"/>
        <v>145.42308473667921</v>
      </c>
      <c r="V149" s="60">
        <f t="shared" si="37"/>
        <v>91.250418669773666</v>
      </c>
      <c r="W149" s="56">
        <f t="shared" si="31"/>
        <v>104.83780258259499</v>
      </c>
      <c r="X149" s="60">
        <f t="shared" si="38"/>
        <v>104.93353038319492</v>
      </c>
      <c r="Y149" s="5">
        <f t="shared" si="32"/>
        <v>99.087985858682018</v>
      </c>
      <c r="Z149" s="35">
        <v>147</v>
      </c>
    </row>
    <row r="150" spans="1:26" ht="15" customHeight="1">
      <c r="A150" s="24" t="s">
        <v>274</v>
      </c>
      <c r="B150" s="16" t="s">
        <v>275</v>
      </c>
      <c r="C150" s="16" t="s">
        <v>634</v>
      </c>
      <c r="D150" s="16"/>
      <c r="E150" s="85">
        <v>11621</v>
      </c>
      <c r="F150" s="78">
        <v>11.056137012369172</v>
      </c>
      <c r="G150" s="1">
        <v>21822</v>
      </c>
      <c r="H150" s="1">
        <v>679.17700816326533</v>
      </c>
      <c r="I150" s="6">
        <v>37.348199514064632</v>
      </c>
      <c r="J150" s="47">
        <v>22.720897615708274</v>
      </c>
      <c r="K150" s="6">
        <v>6.6689613630496511</v>
      </c>
      <c r="L150" s="6">
        <v>100</v>
      </c>
      <c r="M150" s="60">
        <f t="shared" si="27"/>
        <v>123.03333662682357</v>
      </c>
      <c r="N150" s="60">
        <f t="shared" si="33"/>
        <v>96.424625861233167</v>
      </c>
      <c r="O150" s="3">
        <f t="shared" si="28"/>
        <v>107.53942386046444</v>
      </c>
      <c r="P150" s="60">
        <f t="shared" si="34"/>
        <v>112.05773086090024</v>
      </c>
      <c r="Q150" s="3">
        <f t="shared" si="29"/>
        <v>84.883963975904493</v>
      </c>
      <c r="R150" s="60">
        <f t="shared" si="35"/>
        <v>70.639114836922261</v>
      </c>
      <c r="S150" s="51">
        <f t="shared" si="30"/>
        <v>102.93622096707814</v>
      </c>
      <c r="T150" s="60">
        <f t="shared" si="36"/>
        <v>93.199273716737679</v>
      </c>
      <c r="U150" s="4">
        <f t="shared" si="26"/>
        <v>182.40151314016666</v>
      </c>
      <c r="V150" s="60">
        <f t="shared" si="37"/>
        <v>92.722159229023148</v>
      </c>
      <c r="W150" s="56">
        <f t="shared" si="31"/>
        <v>119.91721254310522</v>
      </c>
      <c r="X150" s="60">
        <f t="shared" si="38"/>
        <v>129.33732643998428</v>
      </c>
      <c r="Y150" s="5">
        <f t="shared" si="32"/>
        <v>99.063371824133469</v>
      </c>
      <c r="Z150" s="35">
        <v>148</v>
      </c>
    </row>
    <row r="151" spans="1:26" ht="15" customHeight="1">
      <c r="A151" s="24" t="s">
        <v>568</v>
      </c>
      <c r="B151" s="16" t="s">
        <v>569</v>
      </c>
      <c r="C151" s="16" t="s">
        <v>636</v>
      </c>
      <c r="D151" s="19"/>
      <c r="E151" s="85">
        <v>2772</v>
      </c>
      <c r="F151" s="78">
        <v>13.531669865642995</v>
      </c>
      <c r="G151" s="1">
        <v>21995</v>
      </c>
      <c r="H151" s="1">
        <v>630.6550176470588</v>
      </c>
      <c r="I151" s="2">
        <v>34.407184413569929</v>
      </c>
      <c r="J151" s="47">
        <v>18.656716417910449</v>
      </c>
      <c r="K151" s="2">
        <v>5.0144300144300145</v>
      </c>
      <c r="L151" s="2">
        <v>90.909090909090907</v>
      </c>
      <c r="M151" s="60">
        <f t="shared" si="27"/>
        <v>100.52517097604071</v>
      </c>
      <c r="N151" s="60">
        <f t="shared" si="33"/>
        <v>90.944401150387321</v>
      </c>
      <c r="O151" s="3">
        <f t="shared" si="28"/>
        <v>108.39197267944805</v>
      </c>
      <c r="P151" s="60">
        <f t="shared" si="34"/>
        <v>113.06858637999034</v>
      </c>
      <c r="Q151" s="3">
        <f t="shared" si="29"/>
        <v>92.139571317739922</v>
      </c>
      <c r="R151" s="60">
        <f t="shared" si="35"/>
        <v>77.660056382005877</v>
      </c>
      <c r="S151" s="51">
        <f t="shared" si="30"/>
        <v>125.35985889219255</v>
      </c>
      <c r="T151" s="60">
        <f t="shared" si="36"/>
        <v>105.77648067461996</v>
      </c>
      <c r="U151" s="4">
        <f t="shared" ref="U151:U214" si="39">K$319*100/K151</f>
        <v>242.58562592219866</v>
      </c>
      <c r="V151" s="60">
        <f t="shared" si="37"/>
        <v>95.117485467263378</v>
      </c>
      <c r="W151" s="56">
        <f t="shared" si="31"/>
        <v>109.01564776645928</v>
      </c>
      <c r="X151" s="60">
        <f t="shared" si="38"/>
        <v>111.69475526472961</v>
      </c>
      <c r="Y151" s="5">
        <f t="shared" si="32"/>
        <v>99.043627553166075</v>
      </c>
      <c r="Z151" s="35">
        <v>149</v>
      </c>
    </row>
    <row r="152" spans="1:26" ht="15" customHeight="1">
      <c r="A152" s="24" t="s">
        <v>145</v>
      </c>
      <c r="B152" s="16" t="s">
        <v>146</v>
      </c>
      <c r="C152" s="16" t="s">
        <v>638</v>
      </c>
      <c r="D152" s="19"/>
      <c r="E152" s="85">
        <v>1528</v>
      </c>
      <c r="F152" s="78">
        <v>11.888111888111888</v>
      </c>
      <c r="G152" s="1">
        <v>14959</v>
      </c>
      <c r="H152" s="1">
        <v>339.99999411764702</v>
      </c>
      <c r="I152" s="2">
        <v>27.274549965985457</v>
      </c>
      <c r="J152" s="47">
        <v>27.27272727272727</v>
      </c>
      <c r="K152" s="2">
        <v>1.7015706806282722</v>
      </c>
      <c r="L152" s="2">
        <v>100</v>
      </c>
      <c r="M152" s="60">
        <f t="shared" si="27"/>
        <v>114.42300002201134</v>
      </c>
      <c r="N152" s="60">
        <f t="shared" si="33"/>
        <v>94.328205381550447</v>
      </c>
      <c r="O152" s="3">
        <f t="shared" si="28"/>
        <v>73.718368688877618</v>
      </c>
      <c r="P152" s="60">
        <f t="shared" si="34"/>
        <v>71.9565665400022</v>
      </c>
      <c r="Q152" s="3">
        <f t="shared" si="29"/>
        <v>116.23521656894225</v>
      </c>
      <c r="R152" s="60">
        <f t="shared" si="35"/>
        <v>100.97638385528495</v>
      </c>
      <c r="S152" s="51">
        <f t="shared" si="30"/>
        <v>85.756122376499889</v>
      </c>
      <c r="T152" s="60">
        <f t="shared" si="36"/>
        <v>83.563118501775079</v>
      </c>
      <c r="U152" s="4">
        <f t="shared" si="39"/>
        <v>714.88575675529501</v>
      </c>
      <c r="V152" s="60">
        <f t="shared" si="37"/>
        <v>113.91501929161457</v>
      </c>
      <c r="W152" s="56">
        <f t="shared" si="31"/>
        <v>119.91721254310522</v>
      </c>
      <c r="X152" s="60">
        <f t="shared" si="38"/>
        <v>129.33732643998428</v>
      </c>
      <c r="Y152" s="5">
        <f t="shared" si="32"/>
        <v>99.012770001701909</v>
      </c>
      <c r="Z152" s="35">
        <v>150</v>
      </c>
    </row>
    <row r="153" spans="1:26" ht="15" customHeight="1">
      <c r="A153" s="24" t="s">
        <v>570</v>
      </c>
      <c r="B153" s="16" t="s">
        <v>571</v>
      </c>
      <c r="C153" s="16" t="s">
        <v>632</v>
      </c>
      <c r="D153" s="16"/>
      <c r="E153" s="85">
        <v>14676</v>
      </c>
      <c r="F153" s="78">
        <v>12.955528103767758</v>
      </c>
      <c r="G153" s="1">
        <v>20504</v>
      </c>
      <c r="H153" s="1">
        <v>602.08320913242005</v>
      </c>
      <c r="I153" s="2">
        <v>35.237019652697235</v>
      </c>
      <c r="J153" s="47">
        <v>14.51923076923077</v>
      </c>
      <c r="K153" s="2">
        <v>6.4527119106023436</v>
      </c>
      <c r="L153" s="2">
        <v>86.206896551724128</v>
      </c>
      <c r="M153" s="60">
        <f t="shared" si="27"/>
        <v>104.9955984765686</v>
      </c>
      <c r="N153" s="60">
        <f t="shared" si="33"/>
        <v>92.03284823383882</v>
      </c>
      <c r="O153" s="3">
        <f t="shared" si="28"/>
        <v>101.04428314705173</v>
      </c>
      <c r="P153" s="60">
        <f t="shared" si="34"/>
        <v>104.35653101026006</v>
      </c>
      <c r="Q153" s="3">
        <f t="shared" si="29"/>
        <v>89.969675453925248</v>
      </c>
      <c r="R153" s="60">
        <f t="shared" si="35"/>
        <v>75.560340768825014</v>
      </c>
      <c r="S153" s="51">
        <f t="shared" si="30"/>
        <v>161.0831437776518</v>
      </c>
      <c r="T153" s="60">
        <f t="shared" si="36"/>
        <v>125.81333413792865</v>
      </c>
      <c r="U153" s="4">
        <f t="shared" si="39"/>
        <v>188.51432708391508</v>
      </c>
      <c r="V153" s="60">
        <f t="shared" si="37"/>
        <v>92.96544907666069</v>
      </c>
      <c r="W153" s="56">
        <f t="shared" si="31"/>
        <v>103.37690736474586</v>
      </c>
      <c r="X153" s="60">
        <f t="shared" si="38"/>
        <v>102.56928741545994</v>
      </c>
      <c r="Y153" s="5">
        <f t="shared" si="32"/>
        <v>98.882965107162192</v>
      </c>
      <c r="Z153" s="35">
        <v>151</v>
      </c>
    </row>
    <row r="154" spans="1:26" ht="15" customHeight="1">
      <c r="A154" s="24" t="s">
        <v>127</v>
      </c>
      <c r="B154" s="16" t="s">
        <v>128</v>
      </c>
      <c r="C154" s="16" t="s">
        <v>636</v>
      </c>
      <c r="D154" s="16"/>
      <c r="E154" s="85">
        <v>470</v>
      </c>
      <c r="F154" s="78">
        <v>8.2677165354330722</v>
      </c>
      <c r="G154" s="11">
        <v>20276.486029254818</v>
      </c>
      <c r="H154" s="1">
        <v>600.45455454545458</v>
      </c>
      <c r="I154" s="12">
        <v>31.234535477846823</v>
      </c>
      <c r="J154" s="47">
        <v>19.230769230769234</v>
      </c>
      <c r="K154" s="6">
        <v>5.3191489361702127</v>
      </c>
      <c r="L154" s="12">
        <v>83.62</v>
      </c>
      <c r="M154" s="60">
        <f t="shared" si="27"/>
        <v>164.52830972195966</v>
      </c>
      <c r="N154" s="60">
        <f t="shared" si="33"/>
        <v>106.52770491529813</v>
      </c>
      <c r="O154" s="3">
        <f t="shared" si="28"/>
        <v>99.923087961727575</v>
      </c>
      <c r="P154" s="60">
        <f t="shared" si="34"/>
        <v>103.02714515478101</v>
      </c>
      <c r="Q154" s="3">
        <f t="shared" si="29"/>
        <v>101.49865120822025</v>
      </c>
      <c r="R154" s="60">
        <f t="shared" si="35"/>
        <v>86.716438533221833</v>
      </c>
      <c r="S154" s="51">
        <f t="shared" si="30"/>
        <v>121.61777355212709</v>
      </c>
      <c r="T154" s="60">
        <f t="shared" si="36"/>
        <v>103.67758031183146</v>
      </c>
      <c r="U154" s="4">
        <f t="shared" si="39"/>
        <v>228.68858501439016</v>
      </c>
      <c r="V154" s="60">
        <f t="shared" si="37"/>
        <v>94.564383574062262</v>
      </c>
      <c r="W154" s="56">
        <f t="shared" si="31"/>
        <v>100.27477312854458</v>
      </c>
      <c r="X154" s="60">
        <f t="shared" si="38"/>
        <v>97.548941696410438</v>
      </c>
      <c r="Y154" s="5">
        <f t="shared" si="32"/>
        <v>98.677032364267518</v>
      </c>
      <c r="Z154" s="35">
        <v>152</v>
      </c>
    </row>
    <row r="155" spans="1:26" ht="15" customHeight="1">
      <c r="A155" s="24" t="s">
        <v>430</v>
      </c>
      <c r="B155" s="16" t="s">
        <v>431</v>
      </c>
      <c r="C155" s="16" t="s">
        <v>633</v>
      </c>
      <c r="D155" s="16"/>
      <c r="E155" s="85">
        <v>10759</v>
      </c>
      <c r="F155" s="78">
        <v>10.481858322134768</v>
      </c>
      <c r="G155" s="1">
        <v>17912</v>
      </c>
      <c r="H155" s="1">
        <v>364.82477681159418</v>
      </c>
      <c r="I155" s="6">
        <v>24.441141814086258</v>
      </c>
      <c r="J155" s="47">
        <v>23.076923076923077</v>
      </c>
      <c r="K155" s="6">
        <v>6.403940886699508</v>
      </c>
      <c r="L155" s="6">
        <v>87.610619469026574</v>
      </c>
      <c r="M155" s="60">
        <f t="shared" si="27"/>
        <v>129.77407106930465</v>
      </c>
      <c r="N155" s="60">
        <f t="shared" si="33"/>
        <v>98.065840877777617</v>
      </c>
      <c r="O155" s="3">
        <f t="shared" si="28"/>
        <v>88.270834945863754</v>
      </c>
      <c r="P155" s="60">
        <f t="shared" si="34"/>
        <v>89.211227510366754</v>
      </c>
      <c r="Q155" s="3">
        <f t="shared" si="29"/>
        <v>129.71011118186081</v>
      </c>
      <c r="R155" s="60">
        <f t="shared" si="35"/>
        <v>114.01546424459539</v>
      </c>
      <c r="S155" s="51">
        <f t="shared" si="30"/>
        <v>101.34814462677259</v>
      </c>
      <c r="T155" s="60">
        <f t="shared" si="36"/>
        <v>92.308536680060456</v>
      </c>
      <c r="U155" s="4">
        <f t="shared" si="39"/>
        <v>189.95001128445662</v>
      </c>
      <c r="V155" s="60">
        <f t="shared" si="37"/>
        <v>93.022589273241124</v>
      </c>
      <c r="W155" s="56">
        <f t="shared" si="31"/>
        <v>105.0602127590037</v>
      </c>
      <c r="X155" s="60">
        <f t="shared" si="38"/>
        <v>105.29346837813283</v>
      </c>
      <c r="Y155" s="5">
        <f t="shared" si="32"/>
        <v>98.652854494029043</v>
      </c>
      <c r="Z155" s="35">
        <v>153</v>
      </c>
    </row>
    <row r="156" spans="1:26" ht="15" customHeight="1">
      <c r="A156" s="24" t="s">
        <v>323</v>
      </c>
      <c r="B156" s="16" t="s">
        <v>324</v>
      </c>
      <c r="C156" s="16" t="s">
        <v>637</v>
      </c>
      <c r="D156" s="16"/>
      <c r="E156" s="85">
        <v>139</v>
      </c>
      <c r="F156" s="78">
        <v>16.326530612244898</v>
      </c>
      <c r="G156" s="11">
        <v>18266.713387975688</v>
      </c>
      <c r="H156" s="11" t="s">
        <v>603</v>
      </c>
      <c r="I156" s="12">
        <v>25.492504611419903</v>
      </c>
      <c r="J156" s="49">
        <v>24.74</v>
      </c>
      <c r="K156" s="6">
        <v>1.4388489208633095</v>
      </c>
      <c r="L156" s="12">
        <v>83.55</v>
      </c>
      <c r="M156" s="60">
        <f t="shared" si="27"/>
        <v>83.316747393649862</v>
      </c>
      <c r="N156" s="60">
        <f t="shared" si="33"/>
        <v>86.754542695722847</v>
      </c>
      <c r="O156" s="3">
        <f t="shared" si="28"/>
        <v>90.018872402490047</v>
      </c>
      <c r="P156" s="60">
        <f t="shared" si="34"/>
        <v>91.283851706496066</v>
      </c>
      <c r="Q156" s="3">
        <f t="shared" si="29"/>
        <v>124.36060208444837</v>
      </c>
      <c r="R156" s="60">
        <f t="shared" si="35"/>
        <v>108.83897261566381</v>
      </c>
      <c r="S156" s="51">
        <f t="shared" si="30"/>
        <v>94.535300628169196</v>
      </c>
      <c r="T156" s="60">
        <f t="shared" si="36"/>
        <v>88.487276756565507</v>
      </c>
      <c r="U156" s="4">
        <f t="shared" si="39"/>
        <v>845.4179073670274</v>
      </c>
      <c r="V156" s="60">
        <f t="shared" si="37"/>
        <v>119.11019574003363</v>
      </c>
      <c r="W156" s="56">
        <f t="shared" si="31"/>
        <v>100.19083107976441</v>
      </c>
      <c r="X156" s="60">
        <f t="shared" si="38"/>
        <v>97.41309389836097</v>
      </c>
      <c r="Y156" s="5">
        <f t="shared" si="32"/>
        <v>98.647988902140469</v>
      </c>
      <c r="Z156" s="35">
        <v>154</v>
      </c>
    </row>
    <row r="157" spans="1:26" ht="15" customHeight="1">
      <c r="A157" s="24" t="s">
        <v>64</v>
      </c>
      <c r="B157" s="16" t="s">
        <v>65</v>
      </c>
      <c r="C157" s="16" t="s">
        <v>635</v>
      </c>
      <c r="D157" s="19"/>
      <c r="E157" s="85">
        <v>294</v>
      </c>
      <c r="F157" s="78">
        <v>11</v>
      </c>
      <c r="G157" s="11">
        <v>18567.921427936886</v>
      </c>
      <c r="H157" s="11" t="s">
        <v>603</v>
      </c>
      <c r="I157" s="12">
        <v>25.715943210561392</v>
      </c>
      <c r="J157" s="47">
        <v>37.5</v>
      </c>
      <c r="K157" s="2">
        <v>5.4421768707482991</v>
      </c>
      <c r="L157" s="2">
        <v>100</v>
      </c>
      <c r="M157" s="60">
        <f t="shared" si="27"/>
        <v>123.66122062137271</v>
      </c>
      <c r="N157" s="60">
        <f t="shared" si="33"/>
        <v>96.577501285906138</v>
      </c>
      <c r="O157" s="3">
        <f t="shared" si="28"/>
        <v>91.503234013688242</v>
      </c>
      <c r="P157" s="60">
        <f t="shared" si="34"/>
        <v>93.04383904516132</v>
      </c>
      <c r="Q157" s="3">
        <f t="shared" si="29"/>
        <v>123.28006778358208</v>
      </c>
      <c r="R157" s="60">
        <f t="shared" si="35"/>
        <v>107.79338569145176</v>
      </c>
      <c r="S157" s="51">
        <f t="shared" si="30"/>
        <v>62.368089001090823</v>
      </c>
      <c r="T157" s="60">
        <f t="shared" si="36"/>
        <v>70.444991234346986</v>
      </c>
      <c r="U157" s="4">
        <f t="shared" si="39"/>
        <v>223.51876327869252</v>
      </c>
      <c r="V157" s="60">
        <f t="shared" si="37"/>
        <v>94.358624793578286</v>
      </c>
      <c r="W157" s="56">
        <f t="shared" si="31"/>
        <v>119.91721254310522</v>
      </c>
      <c r="X157" s="60">
        <f t="shared" si="38"/>
        <v>129.33732643998428</v>
      </c>
      <c r="Y157" s="5">
        <f t="shared" si="32"/>
        <v>98.592611415071445</v>
      </c>
      <c r="Z157" s="35">
        <v>155</v>
      </c>
    </row>
    <row r="158" spans="1:26" ht="15" customHeight="1">
      <c r="A158" s="25" t="s">
        <v>81</v>
      </c>
      <c r="B158" s="17" t="s">
        <v>82</v>
      </c>
      <c r="C158" s="17" t="s">
        <v>639</v>
      </c>
      <c r="D158" s="16"/>
      <c r="E158" s="86">
        <v>1665</v>
      </c>
      <c r="F158" s="78">
        <v>12.378303198887343</v>
      </c>
      <c r="G158" s="1">
        <v>19586</v>
      </c>
      <c r="H158" s="1">
        <v>453.16648999999995</v>
      </c>
      <c r="I158" s="2">
        <v>27.764719085060751</v>
      </c>
      <c r="J158" s="47">
        <v>29.559748427672954</v>
      </c>
      <c r="K158" s="2">
        <v>9.7897897897897899</v>
      </c>
      <c r="L158" s="2">
        <v>100</v>
      </c>
      <c r="M158" s="60">
        <f t="shared" si="27"/>
        <v>109.89175212297043</v>
      </c>
      <c r="N158" s="60">
        <f t="shared" si="33"/>
        <v>93.224949918952191</v>
      </c>
      <c r="O158" s="3">
        <f t="shared" si="28"/>
        <v>96.520353575797657</v>
      </c>
      <c r="P158" s="60">
        <f t="shared" si="34"/>
        <v>98.992569354047845</v>
      </c>
      <c r="Q158" s="3">
        <f t="shared" si="29"/>
        <v>114.18315497463709</v>
      </c>
      <c r="R158" s="60">
        <f t="shared" si="35"/>
        <v>98.990691435374728</v>
      </c>
      <c r="S158" s="51">
        <f t="shared" si="30"/>
        <v>79.121219291277455</v>
      </c>
      <c r="T158" s="60">
        <f t="shared" si="36"/>
        <v>79.84166395782384</v>
      </c>
      <c r="U158" s="4">
        <f t="shared" si="39"/>
        <v>124.25482771471076</v>
      </c>
      <c r="V158" s="60">
        <f t="shared" si="37"/>
        <v>90.407922550471028</v>
      </c>
      <c r="W158" s="56">
        <f t="shared" si="31"/>
        <v>119.91721254310522</v>
      </c>
      <c r="X158" s="60">
        <f t="shared" si="38"/>
        <v>129.33732643998428</v>
      </c>
      <c r="Y158" s="5">
        <f t="shared" si="32"/>
        <v>98.465853942775652</v>
      </c>
      <c r="Z158" s="35">
        <v>156</v>
      </c>
    </row>
    <row r="159" spans="1:26" ht="15" customHeight="1">
      <c r="A159" s="24" t="s">
        <v>247</v>
      </c>
      <c r="B159" s="16" t="s">
        <v>248</v>
      </c>
      <c r="C159" s="16" t="s">
        <v>636</v>
      </c>
      <c r="D159" s="16"/>
      <c r="E159" s="85">
        <v>14759</v>
      </c>
      <c r="F159" s="78">
        <v>13.090963494913227</v>
      </c>
      <c r="G159" s="1">
        <v>19994</v>
      </c>
      <c r="H159" s="1">
        <v>669.26688387096772</v>
      </c>
      <c r="I159" s="6">
        <v>40.168063451293449</v>
      </c>
      <c r="J159" s="47">
        <v>12.552742616033754</v>
      </c>
      <c r="K159" s="6">
        <v>3.2522528626600717</v>
      </c>
      <c r="L159" s="6">
        <v>80.714285714285722</v>
      </c>
      <c r="M159" s="60">
        <f t="shared" si="27"/>
        <v>103.90934382818064</v>
      </c>
      <c r="N159" s="60">
        <f t="shared" si="33"/>
        <v>91.768370014745926</v>
      </c>
      <c r="O159" s="3">
        <f t="shared" si="28"/>
        <v>98.53098894079946</v>
      </c>
      <c r="P159" s="60">
        <f t="shared" si="34"/>
        <v>101.37655231236437</v>
      </c>
      <c r="Q159" s="3">
        <f t="shared" si="29"/>
        <v>78.92497047961794</v>
      </c>
      <c r="R159" s="60">
        <f t="shared" si="35"/>
        <v>64.872851168858659</v>
      </c>
      <c r="S159" s="51">
        <f t="shared" si="30"/>
        <v>186.31811462090579</v>
      </c>
      <c r="T159" s="60">
        <f t="shared" si="36"/>
        <v>139.96739120626279</v>
      </c>
      <c r="U159" s="4">
        <f t="shared" si="39"/>
        <v>374.02646567236087</v>
      </c>
      <c r="V159" s="60">
        <f t="shared" si="37"/>
        <v>100.34882772149183</v>
      </c>
      <c r="W159" s="56">
        <f t="shared" si="31"/>
        <v>96.790321552649218</v>
      </c>
      <c r="X159" s="60">
        <f t="shared" si="38"/>
        <v>91.909871875336904</v>
      </c>
      <c r="Y159" s="5">
        <f t="shared" si="32"/>
        <v>98.373977383176737</v>
      </c>
      <c r="Z159" s="35">
        <v>157</v>
      </c>
    </row>
    <row r="160" spans="1:26" ht="15" customHeight="1">
      <c r="A160" s="27" t="s">
        <v>100</v>
      </c>
      <c r="B160" s="19" t="s">
        <v>101</v>
      </c>
      <c r="C160" s="19" t="s">
        <v>638</v>
      </c>
      <c r="D160" s="16"/>
      <c r="E160" s="87">
        <v>495</v>
      </c>
      <c r="F160" s="78">
        <v>9.9567099567099575</v>
      </c>
      <c r="G160" s="11">
        <v>16734.317769053258</v>
      </c>
      <c r="H160" s="1">
        <v>273.33333333333331</v>
      </c>
      <c r="I160" s="12">
        <v>22.244928638280903</v>
      </c>
      <c r="J160" s="47">
        <v>21.518987341772153</v>
      </c>
      <c r="K160" s="2">
        <v>5.2525252525252526</v>
      </c>
      <c r="L160" s="2">
        <v>80</v>
      </c>
      <c r="M160" s="60">
        <f t="shared" si="27"/>
        <v>136.6187659125687</v>
      </c>
      <c r="N160" s="60">
        <f t="shared" si="33"/>
        <v>99.732367879588182</v>
      </c>
      <c r="O160" s="3">
        <f t="shared" si="28"/>
        <v>82.467184106952601</v>
      </c>
      <c r="P160" s="60">
        <f t="shared" si="34"/>
        <v>82.329917782697052</v>
      </c>
      <c r="Q160" s="3">
        <f t="shared" si="29"/>
        <v>142.51622352526257</v>
      </c>
      <c r="R160" s="60">
        <f t="shared" si="35"/>
        <v>126.4073925762701</v>
      </c>
      <c r="S160" s="51">
        <f t="shared" si="30"/>
        <v>108.68556686219503</v>
      </c>
      <c r="T160" s="60">
        <f t="shared" si="36"/>
        <v>96.424027587488879</v>
      </c>
      <c r="U160" s="4">
        <f t="shared" si="39"/>
        <v>231.58929947242865</v>
      </c>
      <c r="V160" s="60">
        <f t="shared" si="37"/>
        <v>94.679831939582684</v>
      </c>
      <c r="W160" s="56">
        <f t="shared" si="31"/>
        <v>95.933770034484169</v>
      </c>
      <c r="X160" s="60">
        <f t="shared" si="38"/>
        <v>90.523669854424014</v>
      </c>
      <c r="Y160" s="5">
        <f t="shared" si="32"/>
        <v>98.349534603341809</v>
      </c>
      <c r="Z160" s="35">
        <v>158</v>
      </c>
    </row>
    <row r="161" spans="1:26" ht="15" customHeight="1">
      <c r="A161" s="24" t="s">
        <v>460</v>
      </c>
      <c r="B161" s="16" t="s">
        <v>461</v>
      </c>
      <c r="C161" s="16" t="s">
        <v>636</v>
      </c>
      <c r="D161" s="16"/>
      <c r="E161" s="85">
        <v>4257</v>
      </c>
      <c r="F161" s="78">
        <v>11.753731343283583</v>
      </c>
      <c r="G161" s="1">
        <v>20538</v>
      </c>
      <c r="H161" s="1">
        <v>641.24999250000008</v>
      </c>
      <c r="I161" s="2">
        <v>37.467133654688872</v>
      </c>
      <c r="J161" s="47">
        <v>19.379844961240313</v>
      </c>
      <c r="K161" s="2">
        <v>3.8759689922480618</v>
      </c>
      <c r="L161" s="2">
        <v>94.871794871794862</v>
      </c>
      <c r="M161" s="60">
        <f t="shared" si="27"/>
        <v>115.73119948946245</v>
      </c>
      <c r="N161" s="60">
        <f t="shared" si="33"/>
        <v>94.646722099415086</v>
      </c>
      <c r="O161" s="3">
        <f t="shared" si="28"/>
        <v>101.21183609413521</v>
      </c>
      <c r="P161" s="60">
        <f t="shared" si="34"/>
        <v>104.55519625678642</v>
      </c>
      <c r="Q161" s="3">
        <f t="shared" si="29"/>
        <v>84.614511783449686</v>
      </c>
      <c r="R161" s="60">
        <f t="shared" si="35"/>
        <v>70.378377450885438</v>
      </c>
      <c r="S161" s="51">
        <f t="shared" si="30"/>
        <v>120.68225221711073</v>
      </c>
      <c r="T161" s="60">
        <f t="shared" si="36"/>
        <v>103.15285522113433</v>
      </c>
      <c r="U161" s="4">
        <f t="shared" si="39"/>
        <v>313.83859007293972</v>
      </c>
      <c r="V161" s="60">
        <f t="shared" si="37"/>
        <v>97.95335172321019</v>
      </c>
      <c r="W161" s="56">
        <f t="shared" si="31"/>
        <v>113.76761189986904</v>
      </c>
      <c r="X161" s="60">
        <f t="shared" si="38"/>
        <v>119.38510680266113</v>
      </c>
      <c r="Y161" s="5">
        <f t="shared" si="32"/>
        <v>98.345268259015427</v>
      </c>
      <c r="Z161" s="35">
        <v>159</v>
      </c>
    </row>
    <row r="162" spans="1:26" ht="15" customHeight="1">
      <c r="A162" s="27" t="s">
        <v>485</v>
      </c>
      <c r="B162" s="19" t="s">
        <v>486</v>
      </c>
      <c r="C162" s="19" t="s">
        <v>635</v>
      </c>
      <c r="D162" s="16"/>
      <c r="E162" s="87">
        <v>1266</v>
      </c>
      <c r="F162" s="78">
        <v>8.4858569051580695</v>
      </c>
      <c r="G162" s="1">
        <v>18231</v>
      </c>
      <c r="H162" s="1">
        <v>427.18749374999999</v>
      </c>
      <c r="I162" s="2">
        <v>28.118314546651309</v>
      </c>
      <c r="J162" s="47">
        <v>18.627450980392158</v>
      </c>
      <c r="K162" s="2">
        <v>2.0537124802527646</v>
      </c>
      <c r="L162" s="2">
        <v>75</v>
      </c>
      <c r="M162" s="60">
        <f t="shared" si="27"/>
        <v>160.29888814272451</v>
      </c>
      <c r="N162" s="60">
        <f t="shared" si="33"/>
        <v>105.49793727404644</v>
      </c>
      <c r="O162" s="3">
        <f t="shared" si="28"/>
        <v>89.84287583173527</v>
      </c>
      <c r="P162" s="60">
        <f t="shared" si="34"/>
        <v>91.075174970423063</v>
      </c>
      <c r="Q162" s="3">
        <f t="shared" si="29"/>
        <v>112.74727071058787</v>
      </c>
      <c r="R162" s="60">
        <f t="shared" si="35"/>
        <v>97.601247518630927</v>
      </c>
      <c r="S162" s="51">
        <f t="shared" si="30"/>
        <v>125.55681075219599</v>
      </c>
      <c r="T162" s="60">
        <f t="shared" si="36"/>
        <v>105.88694911476671</v>
      </c>
      <c r="U162" s="4">
        <f t="shared" si="39"/>
        <v>592.30717804463575</v>
      </c>
      <c r="V162" s="60">
        <f t="shared" si="37"/>
        <v>109.03639481317086</v>
      </c>
      <c r="W162" s="56">
        <f t="shared" si="31"/>
        <v>89.937909407328917</v>
      </c>
      <c r="X162" s="60">
        <f t="shared" si="38"/>
        <v>80.820255708033969</v>
      </c>
      <c r="Y162" s="5">
        <f t="shared" si="32"/>
        <v>98.31965989984532</v>
      </c>
      <c r="Z162" s="35">
        <v>160</v>
      </c>
    </row>
    <row r="163" spans="1:26" ht="15" customHeight="1">
      <c r="A163" s="25" t="s">
        <v>374</v>
      </c>
      <c r="B163" s="17" t="s">
        <v>375</v>
      </c>
      <c r="C163" s="17" t="s">
        <v>637</v>
      </c>
      <c r="D163" s="16"/>
      <c r="E163" s="86">
        <v>231</v>
      </c>
      <c r="F163" s="78">
        <v>8.4745762711864394</v>
      </c>
      <c r="G163" s="11">
        <v>18266.713387975688</v>
      </c>
      <c r="H163" s="11" t="s">
        <v>603</v>
      </c>
      <c r="I163" s="12">
        <v>25.492504611419903</v>
      </c>
      <c r="J163" s="49">
        <v>24.74</v>
      </c>
      <c r="K163" s="2">
        <v>3.8961038961038961</v>
      </c>
      <c r="L163" s="12">
        <v>83.55</v>
      </c>
      <c r="M163" s="60">
        <f t="shared" si="27"/>
        <v>160.51226436654181</v>
      </c>
      <c r="N163" s="60">
        <f t="shared" si="33"/>
        <v>105.54988951540689</v>
      </c>
      <c r="O163" s="3">
        <f t="shared" si="28"/>
        <v>90.018872402490047</v>
      </c>
      <c r="P163" s="60">
        <f t="shared" si="34"/>
        <v>91.283851706496066</v>
      </c>
      <c r="Q163" s="3">
        <f t="shared" si="29"/>
        <v>124.36060208444837</v>
      </c>
      <c r="R163" s="60">
        <f t="shared" si="35"/>
        <v>108.83897261566381</v>
      </c>
      <c r="S163" s="51">
        <f t="shared" si="30"/>
        <v>94.535300628169196</v>
      </c>
      <c r="T163" s="60">
        <f t="shared" si="36"/>
        <v>88.487276756565507</v>
      </c>
      <c r="U163" s="4">
        <f t="shared" si="39"/>
        <v>312.2166852146816</v>
      </c>
      <c r="V163" s="60">
        <f t="shared" si="37"/>
        <v>97.888799948940701</v>
      </c>
      <c r="W163" s="56">
        <f t="shared" si="31"/>
        <v>100.19083107976441</v>
      </c>
      <c r="X163" s="60">
        <f t="shared" si="38"/>
        <v>97.41309389836097</v>
      </c>
      <c r="Y163" s="5">
        <f t="shared" si="32"/>
        <v>98.243647406905666</v>
      </c>
      <c r="Z163" s="35">
        <v>161</v>
      </c>
    </row>
    <row r="164" spans="1:26" ht="15" customHeight="1">
      <c r="A164" s="24" t="s">
        <v>140</v>
      </c>
      <c r="B164" s="16" t="s">
        <v>16</v>
      </c>
      <c r="C164" s="16" t="s">
        <v>636</v>
      </c>
      <c r="D164" s="16" t="s">
        <v>650</v>
      </c>
      <c r="E164" s="85">
        <v>18158</v>
      </c>
      <c r="F164" s="78">
        <v>11.329812770043207</v>
      </c>
      <c r="G164" s="1">
        <v>21970</v>
      </c>
      <c r="H164" s="1">
        <v>529.89550165745857</v>
      </c>
      <c r="I164" s="6">
        <v>28.942858533862097</v>
      </c>
      <c r="J164" s="47">
        <v>22.434367541766107</v>
      </c>
      <c r="K164" s="6">
        <v>8.0680691706135033</v>
      </c>
      <c r="L164" s="6">
        <v>85.207100591715985</v>
      </c>
      <c r="M164" s="60">
        <f t="shared" si="27"/>
        <v>120.06142152955563</v>
      </c>
      <c r="N164" s="60">
        <f t="shared" si="33"/>
        <v>95.701032352669444</v>
      </c>
      <c r="O164" s="3">
        <f t="shared" si="28"/>
        <v>108.26877198306313</v>
      </c>
      <c r="P164" s="60">
        <f t="shared" si="34"/>
        <v>112.92250899283859</v>
      </c>
      <c r="Q164" s="3">
        <f t="shared" si="29"/>
        <v>109.53524920172148</v>
      </c>
      <c r="R164" s="60">
        <f t="shared" si="35"/>
        <v>94.493111398133891</v>
      </c>
      <c r="S164" s="51">
        <f t="shared" si="30"/>
        <v>104.25091472655741</v>
      </c>
      <c r="T164" s="60">
        <f t="shared" si="36"/>
        <v>93.936673043039121</v>
      </c>
      <c r="U164" s="4">
        <f t="shared" si="39"/>
        <v>150.77072568046245</v>
      </c>
      <c r="V164" s="60">
        <f t="shared" si="37"/>
        <v>91.463254650453862</v>
      </c>
      <c r="W164" s="56">
        <f t="shared" si="31"/>
        <v>102.17797991838552</v>
      </c>
      <c r="X164" s="60">
        <f t="shared" si="38"/>
        <v>100.62900056309061</v>
      </c>
      <c r="Y164" s="5">
        <f t="shared" si="32"/>
        <v>98.190930166704248</v>
      </c>
      <c r="Z164" s="35">
        <v>162</v>
      </c>
    </row>
    <row r="165" spans="1:26" ht="15" customHeight="1">
      <c r="A165" s="24" t="s">
        <v>520</v>
      </c>
      <c r="B165" s="16" t="s">
        <v>521</v>
      </c>
      <c r="C165" s="16" t="s">
        <v>643</v>
      </c>
      <c r="D165" s="19"/>
      <c r="E165" s="85">
        <v>8700</v>
      </c>
      <c r="F165" s="78">
        <v>11.420132906719173</v>
      </c>
      <c r="G165" s="1">
        <v>19149</v>
      </c>
      <c r="H165" s="1">
        <v>440.46269626865677</v>
      </c>
      <c r="I165" s="2">
        <v>27.602236958712627</v>
      </c>
      <c r="J165" s="47">
        <v>22.653061224489797</v>
      </c>
      <c r="K165" s="2">
        <v>5.3103448275862064</v>
      </c>
      <c r="L165" s="2">
        <v>89.130434782608688</v>
      </c>
      <c r="M165" s="60">
        <f t="shared" si="27"/>
        <v>119.11187356101316</v>
      </c>
      <c r="N165" s="60">
        <f t="shared" si="33"/>
        <v>95.469839090540631</v>
      </c>
      <c r="O165" s="3">
        <f t="shared" si="28"/>
        <v>94.366805402989343</v>
      </c>
      <c r="P165" s="60">
        <f t="shared" si="34"/>
        <v>96.439136626635275</v>
      </c>
      <c r="Q165" s="3">
        <f t="shared" si="29"/>
        <v>114.85530056345902</v>
      </c>
      <c r="R165" s="60">
        <f t="shared" si="35"/>
        <v>99.641098033550819</v>
      </c>
      <c r="S165" s="51">
        <f t="shared" si="30"/>
        <v>103.24447165721116</v>
      </c>
      <c r="T165" s="60">
        <f t="shared" si="36"/>
        <v>93.372168620662734</v>
      </c>
      <c r="U165" s="4">
        <f t="shared" si="39"/>
        <v>229.06773160463234</v>
      </c>
      <c r="V165" s="60">
        <f t="shared" si="37"/>
        <v>94.579473599216172</v>
      </c>
      <c r="W165" s="56">
        <f t="shared" si="31"/>
        <v>106.88273291885463</v>
      </c>
      <c r="X165" s="60">
        <f t="shared" si="38"/>
        <v>108.24294786087542</v>
      </c>
      <c r="Y165" s="5">
        <f t="shared" si="32"/>
        <v>97.957443971913506</v>
      </c>
      <c r="Z165" s="35">
        <v>163</v>
      </c>
    </row>
    <row r="166" spans="1:26" ht="15" customHeight="1">
      <c r="A166" s="24" t="s">
        <v>337</v>
      </c>
      <c r="B166" s="16" t="s">
        <v>338</v>
      </c>
      <c r="C166" s="16" t="s">
        <v>635</v>
      </c>
      <c r="D166" s="16"/>
      <c r="E166" s="85">
        <v>411</v>
      </c>
      <c r="F166" s="78">
        <v>7.4712643678160928</v>
      </c>
      <c r="G166" s="11">
        <v>18567.921427936886</v>
      </c>
      <c r="H166" s="11" t="s">
        <v>603</v>
      </c>
      <c r="I166" s="12">
        <v>25.715943210561392</v>
      </c>
      <c r="J166" s="47">
        <v>26.415094339622641</v>
      </c>
      <c r="K166" s="6">
        <v>7.2992700729926998</v>
      </c>
      <c r="L166" s="12">
        <v>84.17</v>
      </c>
      <c r="M166" s="60">
        <f t="shared" si="27"/>
        <v>182.06736636100564</v>
      </c>
      <c r="N166" s="60">
        <f t="shared" si="33"/>
        <v>110.79806497437659</v>
      </c>
      <c r="O166" s="3">
        <f t="shared" si="28"/>
        <v>91.503234013688242</v>
      </c>
      <c r="P166" s="60">
        <f t="shared" si="34"/>
        <v>93.04383904516132</v>
      </c>
      <c r="Q166" s="3">
        <f t="shared" si="29"/>
        <v>123.28006778358208</v>
      </c>
      <c r="R166" s="60">
        <f t="shared" si="35"/>
        <v>107.79338569145176</v>
      </c>
      <c r="S166" s="51">
        <f t="shared" si="30"/>
        <v>88.540412064048581</v>
      </c>
      <c r="T166" s="60">
        <f t="shared" si="36"/>
        <v>85.124800319326027</v>
      </c>
      <c r="U166" s="4">
        <f t="shared" si="39"/>
        <v>166.65072418601838</v>
      </c>
      <c r="V166" s="60">
        <f t="shared" si="37"/>
        <v>92.095278208254484</v>
      </c>
      <c r="W166" s="56">
        <f t="shared" si="31"/>
        <v>100.93431779753166</v>
      </c>
      <c r="X166" s="60">
        <f t="shared" si="38"/>
        <v>98.61631725251334</v>
      </c>
      <c r="Y166" s="5">
        <f t="shared" si="32"/>
        <v>97.911947581847244</v>
      </c>
      <c r="Z166" s="35">
        <v>164</v>
      </c>
    </row>
    <row r="167" spans="1:26" ht="15" customHeight="1">
      <c r="A167" s="24" t="s">
        <v>111</v>
      </c>
      <c r="B167" s="16" t="s">
        <v>112</v>
      </c>
      <c r="C167" s="16" t="s">
        <v>637</v>
      </c>
      <c r="D167" s="16"/>
      <c r="E167" s="85">
        <v>3424</v>
      </c>
      <c r="F167" s="78">
        <v>14.99388004895961</v>
      </c>
      <c r="G167" s="1">
        <v>16475</v>
      </c>
      <c r="H167" s="1">
        <v>288.66667948717947</v>
      </c>
      <c r="I167" s="2">
        <v>21.025797595424304</v>
      </c>
      <c r="J167" s="47">
        <v>27.906976744186046</v>
      </c>
      <c r="K167" s="2">
        <v>14.661214953271029</v>
      </c>
      <c r="L167" s="2">
        <v>91.17647058823529</v>
      </c>
      <c r="M167" s="60">
        <f t="shared" si="27"/>
        <v>90.721909365247058</v>
      </c>
      <c r="N167" s="60">
        <f t="shared" si="33"/>
        <v>88.557530653702074</v>
      </c>
      <c r="O167" s="3">
        <f t="shared" si="28"/>
        <v>81.189258917658861</v>
      </c>
      <c r="P167" s="60">
        <f t="shared" si="34"/>
        <v>80.814699296884257</v>
      </c>
      <c r="Q167" s="3">
        <f t="shared" si="29"/>
        <v>150.77968898581418</v>
      </c>
      <c r="R167" s="60">
        <f t="shared" si="35"/>
        <v>134.40359540602157</v>
      </c>
      <c r="S167" s="51">
        <f t="shared" si="30"/>
        <v>83.807119595215795</v>
      </c>
      <c r="T167" s="60">
        <f t="shared" si="36"/>
        <v>82.469941229489393</v>
      </c>
      <c r="U167" s="4">
        <f t="shared" si="39"/>
        <v>82.969156892565039</v>
      </c>
      <c r="V167" s="60">
        <f t="shared" si="37"/>
        <v>88.764753846766894</v>
      </c>
      <c r="W167" s="56">
        <f t="shared" si="31"/>
        <v>109.33628202459593</v>
      </c>
      <c r="X167" s="60">
        <f t="shared" si="38"/>
        <v>112.213654416943</v>
      </c>
      <c r="Y167" s="5">
        <f t="shared" si="32"/>
        <v>97.870695808301193</v>
      </c>
      <c r="Z167" s="35">
        <v>165</v>
      </c>
    </row>
    <row r="168" spans="1:26" ht="15" customHeight="1">
      <c r="A168" s="24" t="s">
        <v>278</v>
      </c>
      <c r="B168" s="16" t="s">
        <v>279</v>
      </c>
      <c r="C168" s="16" t="s">
        <v>641</v>
      </c>
      <c r="D168" s="20"/>
      <c r="E168" s="85">
        <v>699</v>
      </c>
      <c r="F168" s="78">
        <v>17.263843648208468</v>
      </c>
      <c r="G168" s="11">
        <v>18045.584704123052</v>
      </c>
      <c r="H168" s="11" t="s">
        <v>603</v>
      </c>
      <c r="I168" s="12">
        <v>25.886760868165233</v>
      </c>
      <c r="J168" s="47">
        <v>18.055555555555554</v>
      </c>
      <c r="K168" s="2">
        <v>2.0028612303290414</v>
      </c>
      <c r="L168" s="12">
        <v>77.92</v>
      </c>
      <c r="M168" s="60">
        <f t="shared" si="27"/>
        <v>78.793196611014281</v>
      </c>
      <c r="N168" s="60">
        <f t="shared" si="33"/>
        <v>85.653161305324943</v>
      </c>
      <c r="O168" s="3">
        <f t="shared" si="28"/>
        <v>88.929144088837063</v>
      </c>
      <c r="P168" s="60">
        <f t="shared" si="34"/>
        <v>89.991775692036143</v>
      </c>
      <c r="Q168" s="3">
        <f t="shared" si="29"/>
        <v>122.46658584525541</v>
      </c>
      <c r="R168" s="60">
        <f t="shared" si="35"/>
        <v>107.00621394029577</v>
      </c>
      <c r="S168" s="51">
        <f t="shared" si="30"/>
        <v>129.53372330995788</v>
      </c>
      <c r="T168" s="60">
        <f t="shared" si="36"/>
        <v>108.11756184849943</v>
      </c>
      <c r="U168" s="4">
        <f t="shared" si="39"/>
        <v>607.34544424414412</v>
      </c>
      <c r="V168" s="60">
        <f t="shared" si="37"/>
        <v>109.6349174454772</v>
      </c>
      <c r="W168" s="56">
        <f t="shared" si="31"/>
        <v>93.439492013587582</v>
      </c>
      <c r="X168" s="60">
        <f t="shared" si="38"/>
        <v>86.487049569525752</v>
      </c>
      <c r="Y168" s="5">
        <f t="shared" si="32"/>
        <v>97.815113300193204</v>
      </c>
      <c r="Z168" s="35">
        <v>166</v>
      </c>
    </row>
    <row r="169" spans="1:26" ht="15" customHeight="1">
      <c r="A169" s="24" t="s">
        <v>263</v>
      </c>
      <c r="B169" s="16" t="s">
        <v>616</v>
      </c>
      <c r="C169" s="16" t="s">
        <v>635</v>
      </c>
      <c r="D169" s="16"/>
      <c r="E169" s="85">
        <v>3170</v>
      </c>
      <c r="F169" s="78">
        <v>8.9552238805970141</v>
      </c>
      <c r="G169" s="1">
        <v>17952</v>
      </c>
      <c r="H169" s="1">
        <v>380.54169166666662</v>
      </c>
      <c r="I169" s="2">
        <v>25.437278854723704</v>
      </c>
      <c r="J169" s="47">
        <v>24.528301886792452</v>
      </c>
      <c r="K169" s="2">
        <v>3.6593059936908521</v>
      </c>
      <c r="L169" s="2">
        <v>83.333333333333343</v>
      </c>
      <c r="M169" s="60">
        <f t="shared" si="27"/>
        <v>151.89719932991949</v>
      </c>
      <c r="N169" s="60">
        <f t="shared" si="33"/>
        <v>103.45231777047886</v>
      </c>
      <c r="O169" s="3">
        <f t="shared" si="28"/>
        <v>88.467956060079615</v>
      </c>
      <c r="P169" s="60">
        <f t="shared" si="34"/>
        <v>89.444951329809541</v>
      </c>
      <c r="Q169" s="3">
        <f t="shared" si="29"/>
        <v>124.63059591486288</v>
      </c>
      <c r="R169" s="60">
        <f t="shared" si="35"/>
        <v>109.10023412163636</v>
      </c>
      <c r="S169" s="51">
        <f t="shared" si="30"/>
        <v>95.351212992052325</v>
      </c>
      <c r="T169" s="60">
        <f t="shared" si="36"/>
        <v>88.94491430379685</v>
      </c>
      <c r="U169" s="4">
        <f t="shared" si="39"/>
        <v>332.42058625074134</v>
      </c>
      <c r="V169" s="60">
        <f t="shared" si="37"/>
        <v>98.692914723245906</v>
      </c>
      <c r="W169" s="56">
        <f t="shared" si="31"/>
        <v>99.931010452587685</v>
      </c>
      <c r="X169" s="60">
        <f t="shared" si="38"/>
        <v>96.992612618684078</v>
      </c>
      <c r="Y169" s="5">
        <f t="shared" si="32"/>
        <v>97.771324144608599</v>
      </c>
      <c r="Z169" s="35">
        <v>167</v>
      </c>
    </row>
    <row r="170" spans="1:26" ht="15" customHeight="1">
      <c r="A170" s="24" t="s">
        <v>389</v>
      </c>
      <c r="B170" s="16" t="s">
        <v>390</v>
      </c>
      <c r="C170" s="16" t="s">
        <v>635</v>
      </c>
      <c r="D170" s="16"/>
      <c r="E170" s="85">
        <v>92</v>
      </c>
      <c r="F170" s="79">
        <v>11.625181801128189</v>
      </c>
      <c r="G170" s="11">
        <v>18567.921427936886</v>
      </c>
      <c r="H170" s="11" t="s">
        <v>603</v>
      </c>
      <c r="I170" s="12">
        <v>25.715943210561392</v>
      </c>
      <c r="J170" s="49">
        <v>26.87</v>
      </c>
      <c r="K170" s="2">
        <v>2.1739130434782608</v>
      </c>
      <c r="L170" s="12">
        <v>84.17</v>
      </c>
      <c r="M170" s="60">
        <f t="shared" si="27"/>
        <v>117.01093798834951</v>
      </c>
      <c r="N170" s="60">
        <f t="shared" si="33"/>
        <v>94.95830922089948</v>
      </c>
      <c r="O170" s="3">
        <f t="shared" si="28"/>
        <v>91.503234013688242</v>
      </c>
      <c r="P170" s="60">
        <f t="shared" si="34"/>
        <v>93.04383904516132</v>
      </c>
      <c r="Q170" s="3">
        <f t="shared" si="29"/>
        <v>123.28006778358208</v>
      </c>
      <c r="R170" s="60">
        <f t="shared" si="35"/>
        <v>107.79338569145176</v>
      </c>
      <c r="S170" s="51">
        <f t="shared" si="30"/>
        <v>87.041434221842422</v>
      </c>
      <c r="T170" s="60">
        <f t="shared" si="36"/>
        <v>84.284037789638944</v>
      </c>
      <c r="U170" s="4">
        <f t="shared" si="39"/>
        <v>559.55717609903979</v>
      </c>
      <c r="V170" s="60">
        <f t="shared" si="37"/>
        <v>107.73294552503704</v>
      </c>
      <c r="W170" s="56">
        <f t="shared" si="31"/>
        <v>100.93431779753166</v>
      </c>
      <c r="X170" s="60">
        <f t="shared" si="38"/>
        <v>98.61631725251334</v>
      </c>
      <c r="Y170" s="5">
        <f t="shared" si="32"/>
        <v>97.738139087450321</v>
      </c>
      <c r="Z170" s="35">
        <v>168</v>
      </c>
    </row>
    <row r="171" spans="1:26" ht="15" customHeight="1">
      <c r="A171" s="24" t="s">
        <v>199</v>
      </c>
      <c r="B171" s="16" t="s">
        <v>38</v>
      </c>
      <c r="C171" s="16" t="s">
        <v>632</v>
      </c>
      <c r="D171" s="16" t="s">
        <v>650</v>
      </c>
      <c r="E171" s="85">
        <v>45733</v>
      </c>
      <c r="F171" s="78">
        <v>11.273778862229451</v>
      </c>
      <c r="G171" s="1">
        <v>23202</v>
      </c>
      <c r="H171" s="1">
        <v>687.72492437395658</v>
      </c>
      <c r="I171" s="2">
        <v>35.568912561363156</v>
      </c>
      <c r="J171" s="47">
        <v>21.738138686131386</v>
      </c>
      <c r="K171" s="2">
        <v>13.82152931143813</v>
      </c>
      <c r="L171" s="2">
        <v>90.35532994923858</v>
      </c>
      <c r="M171" s="60">
        <f t="shared" si="27"/>
        <v>120.65816115946933</v>
      </c>
      <c r="N171" s="60">
        <f t="shared" si="33"/>
        <v>95.846324835252545</v>
      </c>
      <c r="O171" s="3">
        <f t="shared" si="28"/>
        <v>114.34010230091172</v>
      </c>
      <c r="P171" s="60">
        <f t="shared" si="34"/>
        <v>120.12120263167674</v>
      </c>
      <c r="Q171" s="3">
        <f t="shared" si="29"/>
        <v>89.130169966468543</v>
      </c>
      <c r="R171" s="60">
        <f t="shared" si="35"/>
        <v>74.747987139897873</v>
      </c>
      <c r="S171" s="51">
        <f t="shared" si="30"/>
        <v>107.58986182349771</v>
      </c>
      <c r="T171" s="60">
        <f t="shared" si="36"/>
        <v>95.809456968639552</v>
      </c>
      <c r="U171" s="4">
        <f t="shared" si="39"/>
        <v>88.009699670997932</v>
      </c>
      <c r="V171" s="60">
        <f t="shared" si="37"/>
        <v>88.965367327867455</v>
      </c>
      <c r="W171" s="56">
        <f t="shared" si="31"/>
        <v>108.35159305925244</v>
      </c>
      <c r="X171" s="60">
        <f t="shared" si="38"/>
        <v>110.62008087841971</v>
      </c>
      <c r="Y171" s="5">
        <f t="shared" si="32"/>
        <v>97.685069963625637</v>
      </c>
      <c r="Z171" s="35">
        <v>169</v>
      </c>
    </row>
    <row r="172" spans="1:26" ht="15" customHeight="1">
      <c r="A172" s="27" t="s">
        <v>602</v>
      </c>
      <c r="B172" s="18" t="s">
        <v>628</v>
      </c>
      <c r="C172" s="18" t="s">
        <v>632</v>
      </c>
      <c r="D172" s="16"/>
      <c r="E172" s="85">
        <v>3000</v>
      </c>
      <c r="F172" s="78">
        <v>10.319767441860465</v>
      </c>
      <c r="G172" s="1">
        <v>23857</v>
      </c>
      <c r="H172" s="1">
        <v>560.07352941176475</v>
      </c>
      <c r="I172" s="2">
        <v>28.171531847848328</v>
      </c>
      <c r="J172" s="47">
        <v>18.131868131868131</v>
      </c>
      <c r="K172" s="2">
        <v>6.1</v>
      </c>
      <c r="L172" s="2">
        <v>66.666666666666657</v>
      </c>
      <c r="M172" s="60">
        <f t="shared" si="27"/>
        <v>131.81241093838713</v>
      </c>
      <c r="N172" s="60">
        <f t="shared" si="33"/>
        <v>98.562130121999502</v>
      </c>
      <c r="O172" s="3">
        <f t="shared" si="28"/>
        <v>117.5679605461965</v>
      </c>
      <c r="P172" s="60">
        <f t="shared" si="34"/>
        <v>123.94843017505256</v>
      </c>
      <c r="Q172" s="3">
        <f t="shared" si="29"/>
        <v>112.53428600329708</v>
      </c>
      <c r="R172" s="60">
        <f t="shared" si="35"/>
        <v>97.395151307874968</v>
      </c>
      <c r="S172" s="51">
        <f t="shared" si="30"/>
        <v>128.98854770680148</v>
      </c>
      <c r="T172" s="60">
        <f t="shared" si="36"/>
        <v>107.81177799611183</v>
      </c>
      <c r="U172" s="4">
        <f t="shared" si="39"/>
        <v>199.41453175304341</v>
      </c>
      <c r="V172" s="60">
        <f t="shared" si="37"/>
        <v>93.399276959788452</v>
      </c>
      <c r="W172" s="56">
        <f t="shared" si="31"/>
        <v>79.944808362070134</v>
      </c>
      <c r="X172" s="60">
        <f t="shared" si="38"/>
        <v>64.647898797383846</v>
      </c>
      <c r="Y172" s="5">
        <f t="shared" si="32"/>
        <v>97.627444226368524</v>
      </c>
      <c r="Z172" s="35">
        <v>170</v>
      </c>
    </row>
    <row r="173" spans="1:26" ht="15.75" customHeight="1">
      <c r="A173" s="24" t="s">
        <v>332</v>
      </c>
      <c r="B173" s="16" t="s">
        <v>333</v>
      </c>
      <c r="C173" s="16" t="s">
        <v>632</v>
      </c>
      <c r="D173" s="16"/>
      <c r="E173" s="85">
        <v>11348</v>
      </c>
      <c r="F173" s="78">
        <v>10.895837329752542</v>
      </c>
      <c r="G173" s="1">
        <v>22401</v>
      </c>
      <c r="H173" s="1">
        <v>588.40742037037035</v>
      </c>
      <c r="I173" s="2">
        <v>31.520418929710477</v>
      </c>
      <c r="J173" s="47">
        <v>19.866666666666667</v>
      </c>
      <c r="K173" s="2">
        <v>5.8688755727881565</v>
      </c>
      <c r="L173" s="2">
        <v>80.733944954128447</v>
      </c>
      <c r="M173" s="60">
        <f t="shared" si="27"/>
        <v>124.8434044734397</v>
      </c>
      <c r="N173" s="60">
        <f t="shared" si="33"/>
        <v>96.865336077038265</v>
      </c>
      <c r="O173" s="3">
        <f t="shared" si="28"/>
        <v>110.39275198873906</v>
      </c>
      <c r="P173" s="60">
        <f t="shared" si="34"/>
        <v>115.44088314733473</v>
      </c>
      <c r="Q173" s="3">
        <f t="shared" si="29"/>
        <v>100.57808017039181</v>
      </c>
      <c r="R173" s="60">
        <f t="shared" si="35"/>
        <v>85.825641231192606</v>
      </c>
      <c r="S173" s="51">
        <f t="shared" si="30"/>
        <v>117.72500021179056</v>
      </c>
      <c r="T173" s="60">
        <f t="shared" si="36"/>
        <v>101.49416047134679</v>
      </c>
      <c r="U173" s="4">
        <f t="shared" si="39"/>
        <v>207.26775148099958</v>
      </c>
      <c r="V173" s="60">
        <f t="shared" si="37"/>
        <v>93.711834915692322</v>
      </c>
      <c r="W173" s="56">
        <f t="shared" si="31"/>
        <v>96.813896365075777</v>
      </c>
      <c r="X173" s="60">
        <f t="shared" si="38"/>
        <v>91.94802422453634</v>
      </c>
      <c r="Y173" s="5">
        <f t="shared" si="32"/>
        <v>97.547646677856832</v>
      </c>
      <c r="Z173" s="35">
        <v>171</v>
      </c>
    </row>
    <row r="174" spans="1:26" ht="15" customHeight="1">
      <c r="A174" s="24" t="s">
        <v>383</v>
      </c>
      <c r="B174" s="16" t="s">
        <v>11</v>
      </c>
      <c r="C174" s="16" t="s">
        <v>633</v>
      </c>
      <c r="D174" s="19" t="s">
        <v>650</v>
      </c>
      <c r="E174" s="85">
        <v>6592</v>
      </c>
      <c r="F174" s="78">
        <v>11.205722070844686</v>
      </c>
      <c r="G174" s="1">
        <v>18026</v>
      </c>
      <c r="H174" s="1">
        <v>341.596408</v>
      </c>
      <c r="I174" s="2">
        <v>22.740246843448357</v>
      </c>
      <c r="J174" s="47">
        <v>24.768756423432684</v>
      </c>
      <c r="K174" s="2">
        <v>4.5206310679611654</v>
      </c>
      <c r="L174" s="2">
        <v>80.327868852459019</v>
      </c>
      <c r="M174" s="60">
        <f t="shared" si="27"/>
        <v>121.39096599355177</v>
      </c>
      <c r="N174" s="60">
        <f t="shared" si="33"/>
        <v>96.024746090110611</v>
      </c>
      <c r="O174" s="3">
        <f t="shared" si="28"/>
        <v>88.832630121378969</v>
      </c>
      <c r="P174" s="60">
        <f t="shared" si="34"/>
        <v>89.877340395778731</v>
      </c>
      <c r="Q174" s="3">
        <f t="shared" si="29"/>
        <v>139.41199688560695</v>
      </c>
      <c r="R174" s="60">
        <f t="shared" si="35"/>
        <v>123.40356494987043</v>
      </c>
      <c r="S174" s="51">
        <f t="shared" si="30"/>
        <v>94.425545536402538</v>
      </c>
      <c r="T174" s="60">
        <f t="shared" si="36"/>
        <v>88.425716161070682</v>
      </c>
      <c r="U174" s="4">
        <f t="shared" si="39"/>
        <v>269.08381272577105</v>
      </c>
      <c r="V174" s="60">
        <f t="shared" si="37"/>
        <v>96.172112663418346</v>
      </c>
      <c r="W174" s="56">
        <f t="shared" si="31"/>
        <v>96.326941223150101</v>
      </c>
      <c r="X174" s="60">
        <f t="shared" si="38"/>
        <v>91.159959306646343</v>
      </c>
      <c r="Y174" s="5">
        <f t="shared" si="32"/>
        <v>97.510573261149176</v>
      </c>
      <c r="Z174" s="35">
        <v>172</v>
      </c>
    </row>
    <row r="175" spans="1:26" ht="15" customHeight="1">
      <c r="A175" s="24" t="s">
        <v>202</v>
      </c>
      <c r="B175" s="16" t="s">
        <v>203</v>
      </c>
      <c r="C175" s="16" t="s">
        <v>638</v>
      </c>
      <c r="D175" s="16"/>
      <c r="E175" s="85">
        <v>40</v>
      </c>
      <c r="F175" s="79">
        <v>12.181116883105322</v>
      </c>
      <c r="G175" s="11">
        <v>16734.317769053258</v>
      </c>
      <c r="H175" s="11" t="s">
        <v>603</v>
      </c>
      <c r="I175" s="12">
        <v>22.244928638280903</v>
      </c>
      <c r="J175" s="47">
        <v>62.5</v>
      </c>
      <c r="K175" s="2">
        <v>2.5</v>
      </c>
      <c r="L175" s="12">
        <v>95.76</v>
      </c>
      <c r="M175" s="60">
        <f t="shared" si="27"/>
        <v>111.67066533297449</v>
      </c>
      <c r="N175" s="60">
        <f t="shared" si="33"/>
        <v>93.658074691675523</v>
      </c>
      <c r="O175" s="3">
        <f t="shared" si="28"/>
        <v>82.467184106952601</v>
      </c>
      <c r="P175" s="60">
        <f t="shared" si="34"/>
        <v>82.329917782697052</v>
      </c>
      <c r="Q175" s="3">
        <f t="shared" si="29"/>
        <v>142.51622352526257</v>
      </c>
      <c r="R175" s="60">
        <f t="shared" si="35"/>
        <v>126.4073925762701</v>
      </c>
      <c r="S175" s="51">
        <f t="shared" si="30"/>
        <v>37.420853400654494</v>
      </c>
      <c r="T175" s="60">
        <f t="shared" si="36"/>
        <v>56.452322149090364</v>
      </c>
      <c r="U175" s="4">
        <f t="shared" si="39"/>
        <v>486.57145747742589</v>
      </c>
      <c r="V175" s="60">
        <f t="shared" si="37"/>
        <v>104.82811568291025</v>
      </c>
      <c r="W175" s="56">
        <f t="shared" si="31"/>
        <v>114.83272273127756</v>
      </c>
      <c r="X175" s="60">
        <f t="shared" si="38"/>
        <v>121.10883124384551</v>
      </c>
      <c r="Y175" s="5">
        <f t="shared" si="32"/>
        <v>97.46410902108147</v>
      </c>
      <c r="Z175" s="35">
        <v>173</v>
      </c>
    </row>
    <row r="176" spans="1:26" ht="15" customHeight="1">
      <c r="A176" s="24" t="s">
        <v>312</v>
      </c>
      <c r="B176" s="16" t="s">
        <v>313</v>
      </c>
      <c r="C176" s="16" t="s">
        <v>639</v>
      </c>
      <c r="D176" s="16"/>
      <c r="E176" s="85">
        <v>1723</v>
      </c>
      <c r="F176" s="78">
        <v>12.429378531073446</v>
      </c>
      <c r="G176" s="1">
        <v>19392</v>
      </c>
      <c r="H176" s="1">
        <v>650</v>
      </c>
      <c r="I176" s="2">
        <v>40.222772277227726</v>
      </c>
      <c r="J176" s="47">
        <v>19.708029197080293</v>
      </c>
      <c r="K176" s="2">
        <v>4.2948345908299475</v>
      </c>
      <c r="L176" s="2">
        <v>100</v>
      </c>
      <c r="M176" s="60">
        <f t="shared" si="27"/>
        <v>109.44018024991485</v>
      </c>
      <c r="N176" s="60">
        <f t="shared" si="33"/>
        <v>93.115002472508195</v>
      </c>
      <c r="O176" s="3">
        <f t="shared" si="28"/>
        <v>95.56431617185072</v>
      </c>
      <c r="P176" s="60">
        <f t="shared" si="34"/>
        <v>97.85900882975028</v>
      </c>
      <c r="Q176" s="3">
        <f t="shared" si="29"/>
        <v>78.817621029856568</v>
      </c>
      <c r="R176" s="60">
        <f t="shared" si="35"/>
        <v>64.76897368815132</v>
      </c>
      <c r="S176" s="51">
        <f t="shared" si="30"/>
        <v>118.67261379374226</v>
      </c>
      <c r="T176" s="60">
        <f t="shared" si="36"/>
        <v>102.02566798926644</v>
      </c>
      <c r="U176" s="4">
        <f t="shared" si="39"/>
        <v>283.23061528162327</v>
      </c>
      <c r="V176" s="60">
        <f t="shared" si="37"/>
        <v>96.735155064192142</v>
      </c>
      <c r="W176" s="56">
        <f t="shared" si="31"/>
        <v>119.91721254310522</v>
      </c>
      <c r="X176" s="60">
        <f t="shared" si="38"/>
        <v>129.33732643998428</v>
      </c>
      <c r="Y176" s="5">
        <f t="shared" si="32"/>
        <v>97.306855747308759</v>
      </c>
      <c r="Z176" s="35">
        <v>174</v>
      </c>
    </row>
    <row r="177" spans="1:26" ht="15" customHeight="1">
      <c r="A177" s="27" t="s">
        <v>155</v>
      </c>
      <c r="B177" s="19" t="s">
        <v>156</v>
      </c>
      <c r="C177" s="19" t="s">
        <v>643</v>
      </c>
      <c r="D177" s="16"/>
      <c r="E177" s="87">
        <v>12277</v>
      </c>
      <c r="F177" s="78">
        <v>10.830201571574992</v>
      </c>
      <c r="G177" s="1">
        <v>21020</v>
      </c>
      <c r="H177" s="1">
        <v>602.30817610062888</v>
      </c>
      <c r="I177" s="2">
        <v>34.384862574726675</v>
      </c>
      <c r="J177" s="47">
        <v>19.290123456790123</v>
      </c>
      <c r="K177" s="2">
        <v>5.7017186609106458</v>
      </c>
      <c r="L177" s="2">
        <v>87.050359712230218</v>
      </c>
      <c r="M177" s="60">
        <f t="shared" si="27"/>
        <v>125.60001010556267</v>
      </c>
      <c r="N177" s="60">
        <f t="shared" si="33"/>
        <v>97.049552283096858</v>
      </c>
      <c r="O177" s="3">
        <f t="shared" si="28"/>
        <v>103.58714552043637</v>
      </c>
      <c r="P177" s="60">
        <f t="shared" si="34"/>
        <v>107.37156828107213</v>
      </c>
      <c r="Q177" s="3">
        <f t="shared" si="29"/>
        <v>92.199386146360254</v>
      </c>
      <c r="R177" s="60">
        <f t="shared" si="35"/>
        <v>77.717936638680058</v>
      </c>
      <c r="S177" s="51">
        <f t="shared" si="30"/>
        <v>121.24356501812056</v>
      </c>
      <c r="T177" s="60">
        <f t="shared" si="36"/>
        <v>103.46769027555261</v>
      </c>
      <c r="U177" s="4">
        <f t="shared" si="39"/>
        <v>213.34420655179849</v>
      </c>
      <c r="V177" s="60">
        <f t="shared" si="37"/>
        <v>93.953677681062743</v>
      </c>
      <c r="W177" s="56">
        <f t="shared" si="31"/>
        <v>104.38836487565274</v>
      </c>
      <c r="X177" s="60">
        <f t="shared" si="38"/>
        <v>104.20618188818267</v>
      </c>
      <c r="Y177" s="5">
        <f t="shared" si="32"/>
        <v>97.294434507941162</v>
      </c>
      <c r="Z177" s="35">
        <v>175</v>
      </c>
    </row>
    <row r="178" spans="1:26" ht="15" customHeight="1">
      <c r="A178" s="28" t="s">
        <v>589</v>
      </c>
      <c r="B178" s="20" t="s">
        <v>590</v>
      </c>
      <c r="C178" s="20" t="s">
        <v>636</v>
      </c>
      <c r="D178" s="16"/>
      <c r="E178" s="88">
        <v>684</v>
      </c>
      <c r="F178" s="78">
        <v>12.195121951219512</v>
      </c>
      <c r="G178" s="11">
        <v>20276.486029254818</v>
      </c>
      <c r="H178" s="1">
        <v>483.84616923076925</v>
      </c>
      <c r="I178" s="12">
        <v>31.234535477846823</v>
      </c>
      <c r="J178" s="47">
        <v>10.714285714285714</v>
      </c>
      <c r="K178" s="6">
        <v>4.8245614035087714</v>
      </c>
      <c r="L178" s="6">
        <v>57.142857142857139</v>
      </c>
      <c r="M178" s="60">
        <f t="shared" si="27"/>
        <v>111.54242100047819</v>
      </c>
      <c r="N178" s="60">
        <f t="shared" si="33"/>
        <v>93.626850123184411</v>
      </c>
      <c r="O178" s="3">
        <f t="shared" si="28"/>
        <v>99.923087961727575</v>
      </c>
      <c r="P178" s="60">
        <f t="shared" si="34"/>
        <v>103.02714515478101</v>
      </c>
      <c r="Q178" s="3">
        <f t="shared" si="29"/>
        <v>101.49865120822025</v>
      </c>
      <c r="R178" s="60">
        <f t="shared" si="35"/>
        <v>86.716438533221833</v>
      </c>
      <c r="S178" s="51">
        <f t="shared" si="30"/>
        <v>218.28831150381791</v>
      </c>
      <c r="T178" s="60">
        <f t="shared" si="36"/>
        <v>157.89917301720089</v>
      </c>
      <c r="U178" s="4">
        <f t="shared" si="39"/>
        <v>252.13248251102979</v>
      </c>
      <c r="V178" s="60">
        <f t="shared" si="37"/>
        <v>95.497450129412073</v>
      </c>
      <c r="W178" s="56">
        <f t="shared" si="31"/>
        <v>68.52412145320298</v>
      </c>
      <c r="X178" s="60">
        <f t="shared" si="38"/>
        <v>46.165205185212301</v>
      </c>
      <c r="Y178" s="5">
        <f t="shared" si="32"/>
        <v>97.155377023835413</v>
      </c>
      <c r="Z178" s="35">
        <v>176</v>
      </c>
    </row>
    <row r="179" spans="1:26" ht="15" customHeight="1">
      <c r="A179" s="24" t="s">
        <v>529</v>
      </c>
      <c r="B179" s="16" t="s">
        <v>530</v>
      </c>
      <c r="C179" s="16" t="s">
        <v>635</v>
      </c>
      <c r="D179" s="16"/>
      <c r="E179" s="85">
        <v>189</v>
      </c>
      <c r="F179" s="78">
        <v>9.2783505154639183</v>
      </c>
      <c r="G179" s="11">
        <v>18567.921427936886</v>
      </c>
      <c r="H179" s="11" t="s">
        <v>603</v>
      </c>
      <c r="I179" s="12">
        <v>25.715943210561392</v>
      </c>
      <c r="J179" s="49">
        <v>26.87</v>
      </c>
      <c r="K179" s="2">
        <v>4.2328042328042326</v>
      </c>
      <c r="L179" s="12">
        <v>84.17</v>
      </c>
      <c r="M179" s="60">
        <f t="shared" si="27"/>
        <v>146.60724711444965</v>
      </c>
      <c r="N179" s="60">
        <f t="shared" si="33"/>
        <v>102.16433512008444</v>
      </c>
      <c r="O179" s="3">
        <f t="shared" si="28"/>
        <v>91.503234013688242</v>
      </c>
      <c r="P179" s="60">
        <f t="shared" si="34"/>
        <v>93.04383904516132</v>
      </c>
      <c r="Q179" s="3">
        <f t="shared" si="29"/>
        <v>123.28006778358208</v>
      </c>
      <c r="R179" s="60">
        <f t="shared" si="35"/>
        <v>107.79338569145176</v>
      </c>
      <c r="S179" s="51">
        <f t="shared" si="30"/>
        <v>87.041434221842422</v>
      </c>
      <c r="T179" s="60">
        <f t="shared" si="36"/>
        <v>84.284037789638944</v>
      </c>
      <c r="U179" s="4">
        <f t="shared" si="39"/>
        <v>287.38126707260466</v>
      </c>
      <c r="V179" s="60">
        <f t="shared" si="37"/>
        <v>96.900350905439225</v>
      </c>
      <c r="W179" s="56">
        <f t="shared" si="31"/>
        <v>100.93431779753166</v>
      </c>
      <c r="X179" s="60">
        <f t="shared" si="38"/>
        <v>98.61631725251334</v>
      </c>
      <c r="Y179" s="5">
        <f t="shared" si="32"/>
        <v>97.133710967381489</v>
      </c>
      <c r="Z179" s="35">
        <v>177</v>
      </c>
    </row>
    <row r="180" spans="1:26" ht="15" customHeight="1">
      <c r="A180" s="24" t="s">
        <v>429</v>
      </c>
      <c r="B180" s="16" t="s">
        <v>15</v>
      </c>
      <c r="C180" s="16" t="s">
        <v>632</v>
      </c>
      <c r="D180" s="19" t="s">
        <v>650</v>
      </c>
      <c r="E180" s="85">
        <v>33502</v>
      </c>
      <c r="F180" s="78">
        <v>10.232965931863728</v>
      </c>
      <c r="G180" s="1">
        <v>23928</v>
      </c>
      <c r="H180" s="1">
        <v>650.64154063745013</v>
      </c>
      <c r="I180" s="2">
        <v>32.62996693267052</v>
      </c>
      <c r="J180" s="47">
        <v>23.534756928668788</v>
      </c>
      <c r="K180" s="2">
        <v>8.9636439615545331</v>
      </c>
      <c r="L180" s="2">
        <v>82.291666666666657</v>
      </c>
      <c r="M180" s="60">
        <f t="shared" si="27"/>
        <v>132.93051456366507</v>
      </c>
      <c r="N180" s="60">
        <f t="shared" si="33"/>
        <v>98.834362840187325</v>
      </c>
      <c r="O180" s="3">
        <f t="shared" si="28"/>
        <v>117.91785052392966</v>
      </c>
      <c r="P180" s="60">
        <f t="shared" si="34"/>
        <v>124.36328995456353</v>
      </c>
      <c r="Q180" s="3">
        <f t="shared" si="29"/>
        <v>97.158027424862411</v>
      </c>
      <c r="R180" s="60">
        <f t="shared" si="35"/>
        <v>82.516202162044962</v>
      </c>
      <c r="S180" s="51">
        <f t="shared" si="30"/>
        <v>99.376566523697562</v>
      </c>
      <c r="T180" s="60">
        <f t="shared" si="36"/>
        <v>91.202697122767617</v>
      </c>
      <c r="U180" s="4">
        <f t="shared" si="39"/>
        <v>135.70693446893711</v>
      </c>
      <c r="V180" s="60">
        <f t="shared" si="37"/>
        <v>90.863716123284419</v>
      </c>
      <c r="W180" s="56">
        <f t="shared" si="31"/>
        <v>98.681872821930327</v>
      </c>
      <c r="X180" s="60">
        <f t="shared" si="38"/>
        <v>94.971068004852796</v>
      </c>
      <c r="Y180" s="5">
        <f t="shared" si="32"/>
        <v>97.125222701283448</v>
      </c>
      <c r="Z180" s="35">
        <v>178</v>
      </c>
    </row>
    <row r="181" spans="1:26" ht="15" customHeight="1">
      <c r="A181" s="24" t="s">
        <v>228</v>
      </c>
      <c r="B181" s="16" t="s">
        <v>229</v>
      </c>
      <c r="C181" s="16" t="s">
        <v>641</v>
      </c>
      <c r="D181" s="16"/>
      <c r="E181" s="85">
        <v>79</v>
      </c>
      <c r="F181" s="79">
        <v>9.5022868377392431</v>
      </c>
      <c r="G181" s="11">
        <v>18045.584704123052</v>
      </c>
      <c r="H181" s="11" t="s">
        <v>603</v>
      </c>
      <c r="I181" s="12">
        <v>25.886760868165233</v>
      </c>
      <c r="J181" s="49">
        <v>20.45</v>
      </c>
      <c r="K181" s="6">
        <v>3.79746835443038</v>
      </c>
      <c r="L181" s="12">
        <v>77.92</v>
      </c>
      <c r="M181" s="60">
        <f t="shared" si="27"/>
        <v>143.15221694136233</v>
      </c>
      <c r="N181" s="60">
        <f t="shared" si="33"/>
        <v>101.3231141150039</v>
      </c>
      <c r="O181" s="3">
        <f t="shared" si="28"/>
        <v>88.929144088837063</v>
      </c>
      <c r="P181" s="60">
        <f t="shared" si="34"/>
        <v>89.991775692036143</v>
      </c>
      <c r="Q181" s="3">
        <f t="shared" si="29"/>
        <v>122.46658584525541</v>
      </c>
      <c r="R181" s="60">
        <f t="shared" si="35"/>
        <v>107.00621394029577</v>
      </c>
      <c r="S181" s="51">
        <f t="shared" si="30"/>
        <v>114.36691137119345</v>
      </c>
      <c r="T181" s="60">
        <f t="shared" si="36"/>
        <v>99.61064012232076</v>
      </c>
      <c r="U181" s="4">
        <f t="shared" si="39"/>
        <v>320.32620950597203</v>
      </c>
      <c r="V181" s="60">
        <f t="shared" si="37"/>
        <v>98.211558820288118</v>
      </c>
      <c r="W181" s="56">
        <f t="shared" si="31"/>
        <v>93.439492013587582</v>
      </c>
      <c r="X181" s="60">
        <f t="shared" si="38"/>
        <v>86.487049569525752</v>
      </c>
      <c r="Y181" s="5">
        <f t="shared" si="32"/>
        <v>97.105058709911731</v>
      </c>
      <c r="Z181" s="35">
        <v>179</v>
      </c>
    </row>
    <row r="182" spans="1:26" ht="15" customHeight="1">
      <c r="A182" s="24" t="s">
        <v>245</v>
      </c>
      <c r="B182" s="16" t="s">
        <v>246</v>
      </c>
      <c r="C182" s="16" t="s">
        <v>636</v>
      </c>
      <c r="D182" s="16"/>
      <c r="E182" s="85">
        <v>9717</v>
      </c>
      <c r="F182" s="78">
        <v>13.444274140573681</v>
      </c>
      <c r="G182" s="1">
        <v>20489</v>
      </c>
      <c r="H182" s="1">
        <v>479.46522459893043</v>
      </c>
      <c r="I182" s="2">
        <v>28.081325077784008</v>
      </c>
      <c r="J182" s="47">
        <v>21.326397919375815</v>
      </c>
      <c r="K182" s="2">
        <v>8.9327981887413817</v>
      </c>
      <c r="L182" s="2">
        <v>85.555555555555557</v>
      </c>
      <c r="M182" s="60">
        <f t="shared" si="27"/>
        <v>101.1786439797378</v>
      </c>
      <c r="N182" s="60">
        <f t="shared" si="33"/>
        <v>91.103506914859366</v>
      </c>
      <c r="O182" s="3">
        <f t="shared" si="28"/>
        <v>100.97036272922078</v>
      </c>
      <c r="P182" s="60">
        <f t="shared" si="34"/>
        <v>104.268884577969</v>
      </c>
      <c r="Q182" s="3">
        <f t="shared" si="29"/>
        <v>112.89578441669933</v>
      </c>
      <c r="R182" s="60">
        <f t="shared" si="35"/>
        <v>97.744957893259397</v>
      </c>
      <c r="S182" s="51">
        <f t="shared" si="30"/>
        <v>109.66705893713149</v>
      </c>
      <c r="T182" s="60">
        <f t="shared" si="36"/>
        <v>96.974537232499301</v>
      </c>
      <c r="U182" s="4">
        <f t="shared" si="39"/>
        <v>136.17554298122542</v>
      </c>
      <c r="V182" s="60">
        <f t="shared" si="37"/>
        <v>90.882366730779665</v>
      </c>
      <c r="W182" s="56">
        <f t="shared" si="31"/>
        <v>102.59583739799002</v>
      </c>
      <c r="X182" s="60">
        <f t="shared" si="38"/>
        <v>101.30524112819077</v>
      </c>
      <c r="Y182" s="5">
        <f t="shared" si="32"/>
        <v>97.046582412926242</v>
      </c>
      <c r="Z182" s="35">
        <v>180</v>
      </c>
    </row>
    <row r="183" spans="1:26" ht="15" customHeight="1">
      <c r="A183" s="24" t="s">
        <v>98</v>
      </c>
      <c r="B183" s="16" t="s">
        <v>99</v>
      </c>
      <c r="C183" s="16" t="s">
        <v>636</v>
      </c>
      <c r="D183" s="16"/>
      <c r="E183" s="85">
        <v>8915</v>
      </c>
      <c r="F183" s="78">
        <v>13.308176100628929</v>
      </c>
      <c r="G183" s="1">
        <v>21496</v>
      </c>
      <c r="H183" s="1">
        <v>594.14990086956516</v>
      </c>
      <c r="I183" s="2">
        <v>33.168025727739028</v>
      </c>
      <c r="J183" s="47">
        <v>17.624521072796934</v>
      </c>
      <c r="K183" s="2">
        <v>3.791362871564778</v>
      </c>
      <c r="L183" s="2">
        <v>80.487804878048792</v>
      </c>
      <c r="M183" s="60">
        <f t="shared" si="27"/>
        <v>102.21336241341253</v>
      </c>
      <c r="N183" s="60">
        <f t="shared" si="33"/>
        <v>91.355437241700315</v>
      </c>
      <c r="O183" s="3">
        <f t="shared" si="28"/>
        <v>105.93288677960514</v>
      </c>
      <c r="P183" s="60">
        <f t="shared" si="34"/>
        <v>110.15288173244143</v>
      </c>
      <c r="Q183" s="3">
        <f t="shared" si="29"/>
        <v>95.581909159742565</v>
      </c>
      <c r="R183" s="60">
        <f t="shared" si="35"/>
        <v>80.991059787851142</v>
      </c>
      <c r="S183" s="51">
        <f t="shared" si="30"/>
        <v>132.70166763003837</v>
      </c>
      <c r="T183" s="60">
        <f t="shared" si="36"/>
        <v>109.89443192987348</v>
      </c>
      <c r="U183" s="4">
        <f t="shared" si="39"/>
        <v>320.84205202745949</v>
      </c>
      <c r="V183" s="60">
        <f t="shared" si="37"/>
        <v>98.232089340211104</v>
      </c>
      <c r="W183" s="56">
        <f t="shared" si="31"/>
        <v>96.518732046889582</v>
      </c>
      <c r="X183" s="60">
        <f t="shared" si="38"/>
        <v>91.470344405291371</v>
      </c>
      <c r="Y183" s="5">
        <f t="shared" si="32"/>
        <v>97.016040739561461</v>
      </c>
      <c r="Z183" s="35">
        <v>181</v>
      </c>
    </row>
    <row r="184" spans="1:26" ht="15" customHeight="1">
      <c r="A184" s="24" t="s">
        <v>280</v>
      </c>
      <c r="B184" s="16" t="s">
        <v>281</v>
      </c>
      <c r="C184" s="16" t="s">
        <v>635</v>
      </c>
      <c r="D184" s="16"/>
      <c r="E184" s="85">
        <v>604</v>
      </c>
      <c r="F184" s="78">
        <v>10</v>
      </c>
      <c r="G184" s="11">
        <v>18567.921427936886</v>
      </c>
      <c r="H184" s="11" t="s">
        <v>603</v>
      </c>
      <c r="I184" s="12">
        <v>25.715943210561392</v>
      </c>
      <c r="J184" s="49">
        <v>26.87</v>
      </c>
      <c r="K184" s="2">
        <v>3.6423841059602649</v>
      </c>
      <c r="L184" s="12">
        <v>84.17</v>
      </c>
      <c r="M184" s="60">
        <f t="shared" si="27"/>
        <v>136.02734268350997</v>
      </c>
      <c r="N184" s="60">
        <f t="shared" si="33"/>
        <v>99.58836981929565</v>
      </c>
      <c r="O184" s="3">
        <f t="shared" si="28"/>
        <v>91.503234013688242</v>
      </c>
      <c r="P184" s="60">
        <f t="shared" si="34"/>
        <v>93.04383904516132</v>
      </c>
      <c r="Q184" s="3">
        <f t="shared" si="29"/>
        <v>123.28006778358208</v>
      </c>
      <c r="R184" s="60">
        <f t="shared" si="35"/>
        <v>107.79338569145176</v>
      </c>
      <c r="S184" s="51">
        <f t="shared" si="30"/>
        <v>87.041434221842422</v>
      </c>
      <c r="T184" s="60">
        <f t="shared" si="36"/>
        <v>84.284037789638944</v>
      </c>
      <c r="U184" s="4">
        <f t="shared" si="39"/>
        <v>333.96495490496051</v>
      </c>
      <c r="V184" s="60">
        <f t="shared" si="37"/>
        <v>98.754380558463325</v>
      </c>
      <c r="W184" s="56">
        <f t="shared" si="31"/>
        <v>100.93431779753166</v>
      </c>
      <c r="X184" s="60">
        <f t="shared" si="38"/>
        <v>98.61631725251334</v>
      </c>
      <c r="Y184" s="5">
        <f t="shared" si="32"/>
        <v>97.013388359420702</v>
      </c>
      <c r="Z184" s="35">
        <v>182</v>
      </c>
    </row>
    <row r="185" spans="1:26" ht="15" customHeight="1">
      <c r="A185" s="27" t="s">
        <v>519</v>
      </c>
      <c r="B185" s="19" t="s">
        <v>21</v>
      </c>
      <c r="C185" s="19" t="s">
        <v>643</v>
      </c>
      <c r="D185" s="16" t="s">
        <v>650</v>
      </c>
      <c r="E185" s="87">
        <v>57543</v>
      </c>
      <c r="F185" s="78">
        <v>11.085836147147681</v>
      </c>
      <c r="G185" s="1">
        <v>22214</v>
      </c>
      <c r="H185" s="1">
        <v>618.05592992299239</v>
      </c>
      <c r="I185" s="2">
        <v>33.387373544052892</v>
      </c>
      <c r="J185" s="47">
        <v>23.19496855345912</v>
      </c>
      <c r="K185" s="2">
        <v>10.108961993639539</v>
      </c>
      <c r="L185" s="2">
        <v>89.353612167300383</v>
      </c>
      <c r="M185" s="60">
        <f t="shared" si="27"/>
        <v>122.70372832319825</v>
      </c>
      <c r="N185" s="60">
        <f t="shared" si="33"/>
        <v>96.344373760797581</v>
      </c>
      <c r="O185" s="3">
        <f t="shared" si="28"/>
        <v>109.4712107797799</v>
      </c>
      <c r="P185" s="60">
        <f t="shared" si="34"/>
        <v>114.34822429143965</v>
      </c>
      <c r="Q185" s="3">
        <f t="shared" si="29"/>
        <v>94.953956708626976</v>
      </c>
      <c r="R185" s="60">
        <f t="shared" si="35"/>
        <v>80.383417002807704</v>
      </c>
      <c r="S185" s="51">
        <f t="shared" si="30"/>
        <v>100.83235647207268</v>
      </c>
      <c r="T185" s="60">
        <f t="shared" si="36"/>
        <v>92.01923597025818</v>
      </c>
      <c r="U185" s="4">
        <f t="shared" si="39"/>
        <v>120.3317061097796</v>
      </c>
      <c r="V185" s="60">
        <f t="shared" si="37"/>
        <v>90.251782405145093</v>
      </c>
      <c r="W185" s="56">
        <f t="shared" si="31"/>
        <v>107.15036101760352</v>
      </c>
      <c r="X185" s="60">
        <f t="shared" si="38"/>
        <v>108.67606437922977</v>
      </c>
      <c r="Y185" s="5">
        <f t="shared" si="32"/>
        <v>97.003849634946334</v>
      </c>
      <c r="Z185" s="35">
        <v>183</v>
      </c>
    </row>
    <row r="186" spans="1:26" ht="15" customHeight="1">
      <c r="A186" s="24" t="s">
        <v>439</v>
      </c>
      <c r="B186" s="16" t="s">
        <v>440</v>
      </c>
      <c r="C186" s="16" t="s">
        <v>643</v>
      </c>
      <c r="D186" s="16"/>
      <c r="E186" s="85">
        <v>2375</v>
      </c>
      <c r="F186" s="78">
        <v>13.113113113113112</v>
      </c>
      <c r="G186" s="1">
        <v>17990</v>
      </c>
      <c r="H186" s="1">
        <v>361.99517708333332</v>
      </c>
      <c r="I186" s="6">
        <v>24.146426486937184</v>
      </c>
      <c r="J186" s="47">
        <v>22.021660649819495</v>
      </c>
      <c r="K186" s="6">
        <v>5.7263157894736842</v>
      </c>
      <c r="L186" s="6">
        <v>82.608695652173907</v>
      </c>
      <c r="M186" s="60">
        <f t="shared" si="27"/>
        <v>103.7338285044477</v>
      </c>
      <c r="N186" s="60">
        <f t="shared" si="33"/>
        <v>91.725636038589144</v>
      </c>
      <c r="O186" s="3">
        <f t="shared" si="28"/>
        <v>88.655221118584691</v>
      </c>
      <c r="P186" s="60">
        <f t="shared" si="34"/>
        <v>89.6669889582802</v>
      </c>
      <c r="Q186" s="3">
        <f t="shared" si="29"/>
        <v>131.29326709406942</v>
      </c>
      <c r="R186" s="60">
        <f t="shared" si="35"/>
        <v>115.54741664950025</v>
      </c>
      <c r="S186" s="51">
        <f t="shared" si="30"/>
        <v>106.20467614734933</v>
      </c>
      <c r="T186" s="60">
        <f t="shared" si="36"/>
        <v>95.032519391329686</v>
      </c>
      <c r="U186" s="4">
        <f t="shared" si="39"/>
        <v>212.4277962332512</v>
      </c>
      <c r="V186" s="60">
        <f t="shared" si="37"/>
        <v>93.91720457247078</v>
      </c>
      <c r="W186" s="56">
        <f t="shared" si="31"/>
        <v>99.062045144304292</v>
      </c>
      <c r="X186" s="60">
        <f t="shared" si="38"/>
        <v>95.586320713410117</v>
      </c>
      <c r="Y186" s="5">
        <f t="shared" si="32"/>
        <v>96.912681053930015</v>
      </c>
      <c r="Z186" s="35">
        <v>184</v>
      </c>
    </row>
    <row r="187" spans="1:26" ht="15" customHeight="1">
      <c r="A187" s="24" t="s">
        <v>215</v>
      </c>
      <c r="B187" s="16" t="s">
        <v>216</v>
      </c>
      <c r="C187" s="16" t="s">
        <v>643</v>
      </c>
      <c r="D187" s="19"/>
      <c r="E187" s="85">
        <v>187</v>
      </c>
      <c r="F187" s="78">
        <v>11.428571428571429</v>
      </c>
      <c r="G187" s="11">
        <v>21644.751614581604</v>
      </c>
      <c r="H187" s="11" t="s">
        <v>603</v>
      </c>
      <c r="I187" s="12">
        <v>30.307569989866138</v>
      </c>
      <c r="J187" s="47">
        <v>25</v>
      </c>
      <c r="K187" s="6">
        <v>4.2780748663101598</v>
      </c>
      <c r="L187" s="12">
        <v>85.09</v>
      </c>
      <c r="M187" s="60">
        <f t="shared" si="27"/>
        <v>119.02392484807123</v>
      </c>
      <c r="N187" s="60">
        <f t="shared" si="33"/>
        <v>95.448425585885062</v>
      </c>
      <c r="O187" s="3">
        <f t="shared" si="28"/>
        <v>106.6659388797985</v>
      </c>
      <c r="P187" s="60">
        <f t="shared" si="34"/>
        <v>111.02205162014882</v>
      </c>
      <c r="Q187" s="3">
        <f t="shared" si="29"/>
        <v>104.60301578703896</v>
      </c>
      <c r="R187" s="60">
        <f t="shared" si="35"/>
        <v>89.720399637462151</v>
      </c>
      <c r="S187" s="51">
        <f t="shared" si="30"/>
        <v>93.552133501636234</v>
      </c>
      <c r="T187" s="60">
        <f t="shared" si="36"/>
        <v>87.935827590917768</v>
      </c>
      <c r="U187" s="4">
        <f t="shared" si="39"/>
        <v>284.34019546337078</v>
      </c>
      <c r="V187" s="60">
        <f t="shared" si="37"/>
        <v>96.779316328683933</v>
      </c>
      <c r="W187" s="56">
        <f t="shared" si="31"/>
        <v>102.03755615292823</v>
      </c>
      <c r="X187" s="60">
        <f t="shared" si="38"/>
        <v>100.40174545544912</v>
      </c>
      <c r="Y187" s="5">
        <f t="shared" si="32"/>
        <v>96.884627703091127</v>
      </c>
      <c r="Z187" s="35">
        <v>185</v>
      </c>
    </row>
    <row r="188" spans="1:26" ht="15" customHeight="1">
      <c r="A188" s="24" t="s">
        <v>303</v>
      </c>
      <c r="B188" s="16" t="s">
        <v>304</v>
      </c>
      <c r="C188" s="16" t="s">
        <v>633</v>
      </c>
      <c r="D188" s="16" t="s">
        <v>650</v>
      </c>
      <c r="E188" s="85">
        <v>6045</v>
      </c>
      <c r="F188" s="78">
        <v>11.965217391304348</v>
      </c>
      <c r="G188" s="1">
        <v>16418</v>
      </c>
      <c r="H188" s="1">
        <v>289.84118728813559</v>
      </c>
      <c r="I188" s="2">
        <v>21.184640318294718</v>
      </c>
      <c r="J188" s="47">
        <v>25.383542538354252</v>
      </c>
      <c r="K188" s="2">
        <v>6.2531017369727051</v>
      </c>
      <c r="L188" s="2">
        <v>81.25</v>
      </c>
      <c r="M188" s="60">
        <f t="shared" si="27"/>
        <v>113.68564250438698</v>
      </c>
      <c r="N188" s="60">
        <f t="shared" si="33"/>
        <v>94.148675652139886</v>
      </c>
      <c r="O188" s="3">
        <f t="shared" si="28"/>
        <v>80.908361329901254</v>
      </c>
      <c r="P188" s="60">
        <f t="shared" si="34"/>
        <v>80.481642854178261</v>
      </c>
      <c r="Q188" s="3">
        <f t="shared" si="29"/>
        <v>149.64914081543159</v>
      </c>
      <c r="R188" s="60">
        <f t="shared" si="35"/>
        <v>133.30961219494151</v>
      </c>
      <c r="S188" s="51">
        <f t="shared" si="30"/>
        <v>92.138571044880749</v>
      </c>
      <c r="T188" s="60">
        <f t="shared" si="36"/>
        <v>87.142973745084205</v>
      </c>
      <c r="U188" s="4">
        <f t="shared" si="39"/>
        <v>194.53204103512164</v>
      </c>
      <c r="V188" s="60">
        <f t="shared" si="37"/>
        <v>93.204953946887045</v>
      </c>
      <c r="W188" s="56">
        <f t="shared" si="31"/>
        <v>97.432735191272982</v>
      </c>
      <c r="X188" s="60">
        <f t="shared" si="38"/>
        <v>92.949523391021529</v>
      </c>
      <c r="Y188" s="5">
        <f t="shared" si="32"/>
        <v>96.87289696404207</v>
      </c>
      <c r="Z188" s="35">
        <v>186</v>
      </c>
    </row>
    <row r="189" spans="1:26" ht="15" customHeight="1">
      <c r="A189" s="24" t="s">
        <v>188</v>
      </c>
      <c r="B189" s="16" t="s">
        <v>189</v>
      </c>
      <c r="C189" s="16" t="s">
        <v>637</v>
      </c>
      <c r="D189" s="19"/>
      <c r="E189" s="85">
        <v>300</v>
      </c>
      <c r="F189" s="78">
        <v>13.114754098360656</v>
      </c>
      <c r="G189" s="11">
        <v>18266.713387975688</v>
      </c>
      <c r="H189" s="11" t="s">
        <v>603</v>
      </c>
      <c r="I189" s="12">
        <v>25.492504611419903</v>
      </c>
      <c r="J189" s="47">
        <v>26.47058823529412</v>
      </c>
      <c r="K189" s="2">
        <v>2.3333333333333335</v>
      </c>
      <c r="L189" s="12">
        <v>83.55</v>
      </c>
      <c r="M189" s="60">
        <f t="shared" si="27"/>
        <v>103.72084879617636</v>
      </c>
      <c r="N189" s="60">
        <f t="shared" si="33"/>
        <v>91.722475775815539</v>
      </c>
      <c r="O189" s="3">
        <f t="shared" si="28"/>
        <v>90.018872402490047</v>
      </c>
      <c r="P189" s="60">
        <f t="shared" si="34"/>
        <v>91.283851706496066</v>
      </c>
      <c r="Q189" s="3">
        <f t="shared" si="29"/>
        <v>124.36060208444837</v>
      </c>
      <c r="R189" s="60">
        <f t="shared" si="35"/>
        <v>108.83897261566381</v>
      </c>
      <c r="S189" s="51">
        <f t="shared" si="30"/>
        <v>88.354792751545332</v>
      </c>
      <c r="T189" s="60">
        <f t="shared" si="36"/>
        <v>85.020688198155966</v>
      </c>
      <c r="U189" s="4">
        <f t="shared" si="39"/>
        <v>521.32656158295629</v>
      </c>
      <c r="V189" s="60">
        <f t="shared" si="37"/>
        <v>106.21136798868491</v>
      </c>
      <c r="W189" s="56">
        <f t="shared" si="31"/>
        <v>100.19083107976441</v>
      </c>
      <c r="X189" s="60">
        <f t="shared" si="38"/>
        <v>97.41309389836097</v>
      </c>
      <c r="Y189" s="5">
        <f t="shared" si="32"/>
        <v>96.748408363862865</v>
      </c>
      <c r="Z189" s="35">
        <v>187</v>
      </c>
    </row>
    <row r="190" spans="1:26" ht="15" customHeight="1">
      <c r="A190" s="27" t="s">
        <v>297</v>
      </c>
      <c r="B190" s="19" t="s">
        <v>298</v>
      </c>
      <c r="C190" s="19" t="s">
        <v>641</v>
      </c>
      <c r="D190" s="16"/>
      <c r="E190" s="87">
        <v>5957</v>
      </c>
      <c r="F190" s="78">
        <v>9.5978755690440067</v>
      </c>
      <c r="G190" s="1">
        <v>18454</v>
      </c>
      <c r="H190" s="1">
        <v>391.05072681159419</v>
      </c>
      <c r="I190" s="2">
        <v>25.428680620673731</v>
      </c>
      <c r="J190" s="47">
        <v>22.568093385214009</v>
      </c>
      <c r="K190" s="2">
        <v>10.810810810810811</v>
      </c>
      <c r="L190" s="2">
        <v>81.967213114754102</v>
      </c>
      <c r="M190" s="60">
        <f t="shared" si="27"/>
        <v>141.72651198171238</v>
      </c>
      <c r="N190" s="60">
        <f t="shared" si="33"/>
        <v>100.9759874912056</v>
      </c>
      <c r="O190" s="3">
        <f t="shared" si="28"/>
        <v>90.941826043488717</v>
      </c>
      <c r="P190" s="60">
        <f t="shared" si="34"/>
        <v>92.378185263816675</v>
      </c>
      <c r="Q190" s="3">
        <f t="shared" si="29"/>
        <v>124.67273742623144</v>
      </c>
      <c r="R190" s="60">
        <f t="shared" si="35"/>
        <v>109.14101266352824</v>
      </c>
      <c r="S190" s="51">
        <f t="shared" si="30"/>
        <v>103.63318237034703</v>
      </c>
      <c r="T190" s="60">
        <f t="shared" si="36"/>
        <v>93.590192792395385</v>
      </c>
      <c r="U190" s="4">
        <f t="shared" si="39"/>
        <v>112.51964954165474</v>
      </c>
      <c r="V190" s="60">
        <f t="shared" si="37"/>
        <v>89.940862742010452</v>
      </c>
      <c r="W190" s="56">
        <f t="shared" si="31"/>
        <v>98.292797166479687</v>
      </c>
      <c r="X190" s="60">
        <f t="shared" si="38"/>
        <v>94.341406567757829</v>
      </c>
      <c r="Y190" s="5">
        <f t="shared" si="32"/>
        <v>96.727941253452371</v>
      </c>
      <c r="Z190" s="35">
        <v>188</v>
      </c>
    </row>
    <row r="191" spans="1:26" ht="15" customHeight="1">
      <c r="A191" s="24" t="s">
        <v>344</v>
      </c>
      <c r="B191" s="16" t="s">
        <v>620</v>
      </c>
      <c r="C191" s="16" t="s">
        <v>639</v>
      </c>
      <c r="D191" s="16"/>
      <c r="E191" s="85">
        <v>1253</v>
      </c>
      <c r="F191" s="78">
        <v>13.214285714285715</v>
      </c>
      <c r="G191" s="1">
        <v>18053</v>
      </c>
      <c r="H191" s="1">
        <v>402.77778333333333</v>
      </c>
      <c r="I191" s="6">
        <v>26.773020550601007</v>
      </c>
      <c r="J191" s="47">
        <v>22.727272727272727</v>
      </c>
      <c r="K191" s="6">
        <v>5.4269752593774943</v>
      </c>
      <c r="L191" s="6">
        <v>88.888888888888886</v>
      </c>
      <c r="M191" s="60">
        <f t="shared" si="27"/>
        <v>102.93961067941295</v>
      </c>
      <c r="N191" s="60">
        <f t="shared" si="33"/>
        <v>91.532262121848035</v>
      </c>
      <c r="O191" s="3">
        <f t="shared" si="28"/>
        <v>88.965686873474681</v>
      </c>
      <c r="P191" s="60">
        <f t="shared" si="34"/>
        <v>90.035103973902622</v>
      </c>
      <c r="Q191" s="3">
        <f t="shared" si="29"/>
        <v>118.41260929542703</v>
      </c>
      <c r="R191" s="60">
        <f t="shared" si="35"/>
        <v>103.08335386249495</v>
      </c>
      <c r="S191" s="51">
        <f t="shared" si="30"/>
        <v>102.90734685179986</v>
      </c>
      <c r="T191" s="60">
        <f t="shared" si="36"/>
        <v>93.183078497888999</v>
      </c>
      <c r="U191" s="4">
        <f t="shared" si="39"/>
        <v>224.14486625706419</v>
      </c>
      <c r="V191" s="60">
        <f t="shared" si="37"/>
        <v>94.383543677027902</v>
      </c>
      <c r="W191" s="56">
        <f t="shared" si="31"/>
        <v>106.59307781609353</v>
      </c>
      <c r="X191" s="60">
        <f t="shared" si="38"/>
        <v>107.77418389245081</v>
      </c>
      <c r="Y191" s="5">
        <f t="shared" si="32"/>
        <v>96.665254337602221</v>
      </c>
      <c r="Z191" s="35">
        <v>189</v>
      </c>
    </row>
    <row r="192" spans="1:26" ht="15" customHeight="1">
      <c r="A192" s="29" t="s">
        <v>243</v>
      </c>
      <c r="B192" s="21" t="s">
        <v>613</v>
      </c>
      <c r="C192" s="21" t="s">
        <v>637</v>
      </c>
      <c r="D192" s="16"/>
      <c r="E192" s="86">
        <v>872</v>
      </c>
      <c r="F192" s="78">
        <v>11.458333333333332</v>
      </c>
      <c r="G192" s="11">
        <v>18266.713387975688</v>
      </c>
      <c r="H192" s="11" t="s">
        <v>603</v>
      </c>
      <c r="I192" s="12">
        <v>25.492504611419903</v>
      </c>
      <c r="J192" s="47">
        <v>25.396825396825395</v>
      </c>
      <c r="K192" s="2">
        <v>7.1100917431192663</v>
      </c>
      <c r="L192" s="2">
        <v>87.5</v>
      </c>
      <c r="M192" s="60">
        <f t="shared" si="27"/>
        <v>118.71477179651781</v>
      </c>
      <c r="N192" s="60">
        <f t="shared" si="33"/>
        <v>95.373153872550333</v>
      </c>
      <c r="O192" s="3">
        <f t="shared" si="28"/>
        <v>90.018872402490047</v>
      </c>
      <c r="P192" s="60">
        <f t="shared" si="34"/>
        <v>91.283851706496066</v>
      </c>
      <c r="Q192" s="3">
        <f t="shared" si="29"/>
        <v>124.36060208444837</v>
      </c>
      <c r="R192" s="60">
        <f t="shared" si="35"/>
        <v>108.83897261566381</v>
      </c>
      <c r="S192" s="51">
        <f t="shared" si="30"/>
        <v>92.090381415673178</v>
      </c>
      <c r="T192" s="60">
        <f t="shared" si="36"/>
        <v>87.115944636703517</v>
      </c>
      <c r="U192" s="4">
        <f t="shared" si="39"/>
        <v>171.08480279044974</v>
      </c>
      <c r="V192" s="60">
        <f t="shared" si="37"/>
        <v>92.271754429846069</v>
      </c>
      <c r="W192" s="56">
        <f t="shared" si="31"/>
        <v>104.92756097521706</v>
      </c>
      <c r="X192" s="60">
        <f t="shared" si="38"/>
        <v>105.07879107400912</v>
      </c>
      <c r="Y192" s="5">
        <f t="shared" si="32"/>
        <v>96.660411389211475</v>
      </c>
      <c r="Z192" s="35">
        <v>190</v>
      </c>
    </row>
    <row r="193" spans="1:26" ht="15" customHeight="1">
      <c r="A193" s="24" t="s">
        <v>503</v>
      </c>
      <c r="B193" s="16" t="s">
        <v>504</v>
      </c>
      <c r="C193" s="16" t="s">
        <v>637</v>
      </c>
      <c r="D193" s="16"/>
      <c r="E193" s="85">
        <v>132</v>
      </c>
      <c r="F193" s="78">
        <v>12.76595744680851</v>
      </c>
      <c r="G193" s="11">
        <v>18266.713387975688</v>
      </c>
      <c r="H193" s="11" t="s">
        <v>603</v>
      </c>
      <c r="I193" s="12">
        <v>25.492504611419903</v>
      </c>
      <c r="J193" s="47">
        <v>23.52941176470588</v>
      </c>
      <c r="K193" s="2">
        <v>3.7878787878787881</v>
      </c>
      <c r="L193" s="12">
        <v>83.55</v>
      </c>
      <c r="M193" s="60">
        <f t="shared" si="27"/>
        <v>106.55475176874948</v>
      </c>
      <c r="N193" s="60">
        <f t="shared" si="33"/>
        <v>92.412466481383973</v>
      </c>
      <c r="O193" s="3">
        <f t="shared" si="28"/>
        <v>90.018872402490047</v>
      </c>
      <c r="P193" s="60">
        <f t="shared" si="34"/>
        <v>91.283851706496066</v>
      </c>
      <c r="Q193" s="3">
        <f t="shared" si="29"/>
        <v>124.36060208444837</v>
      </c>
      <c r="R193" s="60">
        <f t="shared" si="35"/>
        <v>108.83897261566381</v>
      </c>
      <c r="S193" s="51">
        <f t="shared" si="30"/>
        <v>99.399141845488515</v>
      </c>
      <c r="T193" s="60">
        <f t="shared" si="36"/>
        <v>91.215359407774798</v>
      </c>
      <c r="U193" s="4">
        <f t="shared" si="39"/>
        <v>321.13716193510106</v>
      </c>
      <c r="V193" s="60">
        <f t="shared" si="37"/>
        <v>98.243834707422863</v>
      </c>
      <c r="W193" s="56">
        <f t="shared" si="31"/>
        <v>100.19083107976441</v>
      </c>
      <c r="X193" s="60">
        <f t="shared" si="38"/>
        <v>97.41309389836097</v>
      </c>
      <c r="Y193" s="5">
        <f t="shared" si="32"/>
        <v>96.567929802850415</v>
      </c>
      <c r="Z193" s="35">
        <v>191</v>
      </c>
    </row>
    <row r="194" spans="1:26" ht="15" customHeight="1">
      <c r="A194" s="24" t="s">
        <v>552</v>
      </c>
      <c r="B194" s="16" t="s">
        <v>32</v>
      </c>
      <c r="C194" s="16" t="s">
        <v>635</v>
      </c>
      <c r="D194" s="16" t="s">
        <v>650</v>
      </c>
      <c r="E194" s="85">
        <v>13877</v>
      </c>
      <c r="F194" s="78">
        <v>11.787127987098666</v>
      </c>
      <c r="G194" s="1">
        <v>17759</v>
      </c>
      <c r="H194" s="1">
        <v>350.60312142857146</v>
      </c>
      <c r="I194" s="2">
        <v>23.690734034252252</v>
      </c>
      <c r="J194" s="47">
        <v>26.516853932584272</v>
      </c>
      <c r="K194" s="2">
        <v>10.167903725589104</v>
      </c>
      <c r="L194" s="2">
        <v>86.614173228346459</v>
      </c>
      <c r="M194" s="60">
        <f t="shared" si="27"/>
        <v>115.40329657266437</v>
      </c>
      <c r="N194" s="60">
        <f t="shared" si="33"/>
        <v>94.566885221755854</v>
      </c>
      <c r="O194" s="3">
        <f t="shared" si="28"/>
        <v>87.516846683988078</v>
      </c>
      <c r="P194" s="60">
        <f t="shared" si="34"/>
        <v>88.317233900998048</v>
      </c>
      <c r="Q194" s="3">
        <f t="shared" si="29"/>
        <v>133.81869964574184</v>
      </c>
      <c r="R194" s="60">
        <f t="shared" si="35"/>
        <v>117.99116994071103</v>
      </c>
      <c r="S194" s="51">
        <f t="shared" si="30"/>
        <v>88.200634339466362</v>
      </c>
      <c r="T194" s="60">
        <f t="shared" si="36"/>
        <v>84.934222199218112</v>
      </c>
      <c r="U194" s="4">
        <f t="shared" si="39"/>
        <v>119.63416221499361</v>
      </c>
      <c r="V194" s="60">
        <f t="shared" si="37"/>
        <v>90.224020174943973</v>
      </c>
      <c r="W194" s="56">
        <f t="shared" si="31"/>
        <v>103.86530220268956</v>
      </c>
      <c r="X194" s="60">
        <f t="shared" si="38"/>
        <v>103.35968226854632</v>
      </c>
      <c r="Y194" s="5">
        <f t="shared" si="32"/>
        <v>96.565535617695559</v>
      </c>
      <c r="Z194" s="35">
        <v>192</v>
      </c>
    </row>
    <row r="195" spans="1:26" ht="15" customHeight="1">
      <c r="A195" s="24" t="s">
        <v>588</v>
      </c>
      <c r="B195" s="16" t="s">
        <v>44</v>
      </c>
      <c r="C195" s="16" t="s">
        <v>639</v>
      </c>
      <c r="D195" s="20" t="s">
        <v>650</v>
      </c>
      <c r="E195" s="85">
        <v>39365</v>
      </c>
      <c r="F195" s="78">
        <v>14.52206835745034</v>
      </c>
      <c r="G195" s="1">
        <v>19703</v>
      </c>
      <c r="H195" s="1">
        <v>407.92049592814374</v>
      </c>
      <c r="I195" s="2">
        <v>24.844165615072448</v>
      </c>
      <c r="J195" s="47">
        <v>26.608641591544917</v>
      </c>
      <c r="K195" s="2">
        <v>15.788136669630381</v>
      </c>
      <c r="L195" s="2">
        <v>87.042253521126753</v>
      </c>
      <c r="M195" s="60">
        <f t="shared" ref="M195:M258" si="40">F$319*100/F195</f>
        <v>93.669399795741285</v>
      </c>
      <c r="N195" s="60">
        <f t="shared" si="33"/>
        <v>89.275177313265118</v>
      </c>
      <c r="O195" s="3">
        <f t="shared" ref="O195:O260" si="41">G195*100/G$319</f>
        <v>97.096932834879055</v>
      </c>
      <c r="P195" s="60">
        <f t="shared" si="34"/>
        <v>99.676211525918021</v>
      </c>
      <c r="Q195" s="3">
        <f t="shared" ref="Q195:Q258" si="42">I$319*100/I195</f>
        <v>127.6059446405164</v>
      </c>
      <c r="R195" s="60">
        <f t="shared" si="35"/>
        <v>111.97935209134832</v>
      </c>
      <c r="S195" s="51">
        <f t="shared" ref="S195:S258" si="43">J$319*100/J195</f>
        <v>87.896382440059512</v>
      </c>
      <c r="T195" s="60">
        <f t="shared" si="36"/>
        <v>84.76357017928504</v>
      </c>
      <c r="U195" s="4">
        <f t="shared" si="39"/>
        <v>77.047004921958447</v>
      </c>
      <c r="V195" s="60">
        <f t="shared" si="37"/>
        <v>88.529052341065281</v>
      </c>
      <c r="W195" s="56">
        <f t="shared" ref="W195:W258" si="44">L195*100/L$319</f>
        <v>104.37864415723804</v>
      </c>
      <c r="X195" s="60">
        <f t="shared" si="38"/>
        <v>104.19045034229732</v>
      </c>
      <c r="Y195" s="5">
        <f t="shared" ref="Y195:Y258" si="45">N195*$Y$321+P195*$Y$321+R195*$Y$321+T195*$Y$321+V195*$Y$321+X195*$Y$321</f>
        <v>96.402302298863177</v>
      </c>
      <c r="Z195" s="35">
        <v>193</v>
      </c>
    </row>
    <row r="196" spans="1:26" ht="15" customHeight="1">
      <c r="A196" s="24" t="s">
        <v>408</v>
      </c>
      <c r="B196" s="16" t="s">
        <v>409</v>
      </c>
      <c r="C196" s="16" t="s">
        <v>639</v>
      </c>
      <c r="D196" s="16"/>
      <c r="E196" s="85">
        <v>973</v>
      </c>
      <c r="F196" s="78">
        <v>9.5652173913043477</v>
      </c>
      <c r="G196" s="11">
        <v>19579.273456318664</v>
      </c>
      <c r="H196" s="11" t="s">
        <v>603</v>
      </c>
      <c r="I196" s="12">
        <v>26.302438952200756</v>
      </c>
      <c r="J196" s="47">
        <v>13</v>
      </c>
      <c r="K196" s="2">
        <v>6.3720452209660845</v>
      </c>
      <c r="L196" s="2">
        <v>55.555555555555557</v>
      </c>
      <c r="M196" s="60">
        <f t="shared" si="40"/>
        <v>142.21040371457863</v>
      </c>
      <c r="N196" s="60">
        <f t="shared" ref="N196:N259" si="46">(((M196-M$319)/M$320)*20)+100</f>
        <v>101.0938040859904</v>
      </c>
      <c r="O196" s="3">
        <f t="shared" si="41"/>
        <v>96.48720498116549</v>
      </c>
      <c r="P196" s="60">
        <f t="shared" ref="P196:P259" si="47">(((O196-O$319)/O$320)*20)+100</f>
        <v>98.95326551702658</v>
      </c>
      <c r="Q196" s="3">
        <f t="shared" si="42"/>
        <v>120.53115028146453</v>
      </c>
      <c r="R196" s="60">
        <f t="shared" ref="R196:R259" si="48">(((Q196-Q$319)/Q$320)*20)+100</f>
        <v>105.13337555234985</v>
      </c>
      <c r="S196" s="51">
        <f t="shared" si="43"/>
        <v>179.90794904160813</v>
      </c>
      <c r="T196" s="60">
        <f t="shared" ref="T196:T259" si="49">(((S196-S$319)/S$320)*20)+100</f>
        <v>136.37198980911376</v>
      </c>
      <c r="U196" s="4">
        <f t="shared" si="39"/>
        <v>190.90081779255459</v>
      </c>
      <c r="V196" s="60">
        <f t="shared" ref="V196:V259" si="50">(((U196-U$319)/U$320)*20)+100</f>
        <v>93.060431349348235</v>
      </c>
      <c r="W196" s="56">
        <f t="shared" si="44"/>
        <v>66.620673635058452</v>
      </c>
      <c r="X196" s="60">
        <f t="shared" ref="X196:X259" si="51">(((W196-W$319)/W$320)*20)+100</f>
        <v>43.084756249850372</v>
      </c>
      <c r="Y196" s="5">
        <f t="shared" si="45"/>
        <v>96.282937093946543</v>
      </c>
      <c r="Z196" s="35">
        <v>194</v>
      </c>
    </row>
    <row r="197" spans="1:26" ht="15" customHeight="1">
      <c r="A197" s="24" t="s">
        <v>464</v>
      </c>
      <c r="B197" s="16" t="s">
        <v>465</v>
      </c>
      <c r="C197" s="16" t="s">
        <v>639</v>
      </c>
      <c r="D197" s="16"/>
      <c r="E197" s="85">
        <v>2121</v>
      </c>
      <c r="F197" s="78">
        <v>15.21099116781158</v>
      </c>
      <c r="G197" s="1">
        <v>15936</v>
      </c>
      <c r="H197" s="1">
        <v>331.68</v>
      </c>
      <c r="I197" s="2">
        <v>24.975903614457831</v>
      </c>
      <c r="J197" s="47">
        <v>22.510822510822511</v>
      </c>
      <c r="K197" s="2">
        <v>10.513908533710515</v>
      </c>
      <c r="L197" s="2">
        <v>93.333333333333329</v>
      </c>
      <c r="M197" s="60">
        <f t="shared" si="40"/>
        <v>89.427007867417217</v>
      </c>
      <c r="N197" s="60">
        <f t="shared" si="46"/>
        <v>88.242251687987164</v>
      </c>
      <c r="O197" s="3">
        <f t="shared" si="41"/>
        <v>78.533051903600096</v>
      </c>
      <c r="P197" s="60">
        <f t="shared" si="47"/>
        <v>77.665270829892549</v>
      </c>
      <c r="Q197" s="3">
        <f t="shared" si="42"/>
        <v>126.9328738232951</v>
      </c>
      <c r="R197" s="60">
        <f t="shared" si="48"/>
        <v>111.32805018914021</v>
      </c>
      <c r="S197" s="51">
        <f t="shared" si="43"/>
        <v>103.8968405715287</v>
      </c>
      <c r="T197" s="60">
        <f t="shared" si="49"/>
        <v>93.738076189972489</v>
      </c>
      <c r="U197" s="4">
        <f t="shared" si="39"/>
        <v>115.69709207506953</v>
      </c>
      <c r="V197" s="60">
        <f t="shared" si="50"/>
        <v>90.067324878261488</v>
      </c>
      <c r="W197" s="56">
        <f t="shared" si="44"/>
        <v>111.92273170689819</v>
      </c>
      <c r="X197" s="60">
        <f t="shared" si="51"/>
        <v>116.39944091146418</v>
      </c>
      <c r="Y197" s="5">
        <f t="shared" si="45"/>
        <v>96.240069114453007</v>
      </c>
      <c r="Z197" s="35">
        <v>195</v>
      </c>
    </row>
    <row r="198" spans="1:26" ht="15" customHeight="1">
      <c r="A198" s="24" t="s">
        <v>125</v>
      </c>
      <c r="B198" s="16" t="s">
        <v>126</v>
      </c>
      <c r="C198" s="16" t="s">
        <v>633</v>
      </c>
      <c r="D198" s="16"/>
      <c r="E198" s="85">
        <v>2057</v>
      </c>
      <c r="F198" s="78">
        <v>13.18181818181818</v>
      </c>
      <c r="G198" s="1">
        <v>18956</v>
      </c>
      <c r="H198" s="1">
        <v>389.53708750000004</v>
      </c>
      <c r="I198" s="6">
        <v>24.659448459590632</v>
      </c>
      <c r="J198" s="47">
        <v>25.700934579439249</v>
      </c>
      <c r="K198" s="6">
        <v>7.8755469129800675</v>
      </c>
      <c r="L198" s="6">
        <v>84.615384615384613</v>
      </c>
      <c r="M198" s="60">
        <f t="shared" si="40"/>
        <v>103.19315651852483</v>
      </c>
      <c r="N198" s="60">
        <f t="shared" si="46"/>
        <v>91.593994747882121</v>
      </c>
      <c r="O198" s="3">
        <f t="shared" si="41"/>
        <v>93.415696026897805</v>
      </c>
      <c r="P198" s="60">
        <f t="shared" si="47"/>
        <v>95.311419197823781</v>
      </c>
      <c r="Q198" s="3">
        <f t="shared" si="42"/>
        <v>128.56180572375158</v>
      </c>
      <c r="R198" s="60">
        <f t="shared" si="48"/>
        <v>112.90429806408845</v>
      </c>
      <c r="S198" s="51">
        <f t="shared" si="43"/>
        <v>91.000711678864349</v>
      </c>
      <c r="T198" s="60">
        <f t="shared" si="49"/>
        <v>86.504759161743806</v>
      </c>
      <c r="U198" s="4">
        <f t="shared" si="39"/>
        <v>154.45640247392981</v>
      </c>
      <c r="V198" s="60">
        <f t="shared" si="50"/>
        <v>91.609944498006143</v>
      </c>
      <c r="W198" s="56">
        <f t="shared" si="44"/>
        <v>101.46841061339671</v>
      </c>
      <c r="X198" s="60">
        <f t="shared" si="51"/>
        <v>99.480667528014848</v>
      </c>
      <c r="Y198" s="5">
        <f t="shared" si="45"/>
        <v>96.23418053292653</v>
      </c>
      <c r="Z198" s="35">
        <v>196</v>
      </c>
    </row>
    <row r="199" spans="1:26" ht="15" customHeight="1">
      <c r="A199" s="24" t="s">
        <v>115</v>
      </c>
      <c r="B199" s="16" t="s">
        <v>116</v>
      </c>
      <c r="C199" s="16" t="s">
        <v>636</v>
      </c>
      <c r="D199" s="19"/>
      <c r="E199" s="85">
        <v>17137</v>
      </c>
      <c r="F199" s="78">
        <v>11.68670219358037</v>
      </c>
      <c r="G199" s="1">
        <v>20927</v>
      </c>
      <c r="H199" s="1">
        <v>511.22567834757831</v>
      </c>
      <c r="I199" s="2">
        <v>29.314799733219953</v>
      </c>
      <c r="J199" s="47">
        <v>22.714870395634378</v>
      </c>
      <c r="K199" s="2">
        <v>9.371535274552139</v>
      </c>
      <c r="L199" s="2">
        <v>83.950617283950606</v>
      </c>
      <c r="M199" s="60">
        <f t="shared" si="40"/>
        <v>116.39497647012111</v>
      </c>
      <c r="N199" s="60">
        <f t="shared" si="46"/>
        <v>94.808336647145651</v>
      </c>
      <c r="O199" s="3">
        <f t="shared" si="41"/>
        <v>103.12883892988448</v>
      </c>
      <c r="P199" s="60">
        <f t="shared" si="47"/>
        <v>106.82816040086763</v>
      </c>
      <c r="Q199" s="3">
        <f t="shared" si="42"/>
        <v>108.14548456642424</v>
      </c>
      <c r="R199" s="60">
        <f t="shared" si="48"/>
        <v>93.148295477682211</v>
      </c>
      <c r="S199" s="51">
        <f t="shared" si="43"/>
        <v>102.96353431936842</v>
      </c>
      <c r="T199" s="60">
        <f t="shared" si="49"/>
        <v>93.214593518351293</v>
      </c>
      <c r="U199" s="4">
        <f t="shared" si="39"/>
        <v>129.80035907208355</v>
      </c>
      <c r="V199" s="60">
        <f t="shared" si="50"/>
        <v>90.628634564842784</v>
      </c>
      <c r="W199" s="56">
        <f t="shared" si="44"/>
        <v>100.67124015964389</v>
      </c>
      <c r="X199" s="60">
        <f t="shared" si="51"/>
        <v>98.19056498243593</v>
      </c>
      <c r="Y199" s="5">
        <f t="shared" si="45"/>
        <v>96.13643093188756</v>
      </c>
      <c r="Z199" s="35">
        <v>197</v>
      </c>
    </row>
    <row r="200" spans="1:26" ht="15" customHeight="1">
      <c r="A200" s="24" t="s">
        <v>418</v>
      </c>
      <c r="B200" s="16" t="s">
        <v>18</v>
      </c>
      <c r="C200" s="16" t="s">
        <v>632</v>
      </c>
      <c r="D200" s="16" t="s">
        <v>650</v>
      </c>
      <c r="E200" s="85">
        <v>44086</v>
      </c>
      <c r="F200" s="78">
        <v>10.573429052556945</v>
      </c>
      <c r="G200" s="1">
        <v>21485</v>
      </c>
      <c r="H200" s="1">
        <v>596.58585510887781</v>
      </c>
      <c r="I200" s="6">
        <v>33.321062421719965</v>
      </c>
      <c r="J200" s="47">
        <v>23.062441167241921</v>
      </c>
      <c r="K200" s="6">
        <v>8.9370775302817211</v>
      </c>
      <c r="L200" s="6">
        <v>87.468030690537105</v>
      </c>
      <c r="M200" s="60">
        <f t="shared" si="40"/>
        <v>128.65016827309665</v>
      </c>
      <c r="N200" s="60">
        <f t="shared" si="46"/>
        <v>97.792196193802511</v>
      </c>
      <c r="O200" s="3">
        <f t="shared" si="41"/>
        <v>105.87867847319578</v>
      </c>
      <c r="P200" s="60">
        <f t="shared" si="47"/>
        <v>110.08860768209465</v>
      </c>
      <c r="Q200" s="3">
        <f t="shared" si="42"/>
        <v>95.142921374867541</v>
      </c>
      <c r="R200" s="60">
        <f t="shared" si="48"/>
        <v>80.566270045048768</v>
      </c>
      <c r="S200" s="51">
        <f t="shared" si="43"/>
        <v>101.41178553391656</v>
      </c>
      <c r="T200" s="60">
        <f t="shared" si="49"/>
        <v>92.344232264461624</v>
      </c>
      <c r="U200" s="4">
        <f t="shared" si="39"/>
        <v>136.11033803521445</v>
      </c>
      <c r="V200" s="60">
        <f t="shared" si="50"/>
        <v>90.879771575499916</v>
      </c>
      <c r="W200" s="56">
        <f t="shared" si="44"/>
        <v>104.88922427043988</v>
      </c>
      <c r="X200" s="60">
        <f t="shared" si="51"/>
        <v>105.01674878407061</v>
      </c>
      <c r="Y200" s="5">
        <f t="shared" si="45"/>
        <v>96.11463775749634</v>
      </c>
      <c r="Z200" s="35">
        <v>198</v>
      </c>
    </row>
    <row r="201" spans="1:26" ht="15" customHeight="1">
      <c r="A201" s="24" t="s">
        <v>535</v>
      </c>
      <c r="B201" s="16" t="s">
        <v>536</v>
      </c>
      <c r="C201" s="16" t="s">
        <v>635</v>
      </c>
      <c r="D201" s="20"/>
      <c r="E201" s="85">
        <v>318</v>
      </c>
      <c r="F201" s="78">
        <v>4.0229885057471266</v>
      </c>
      <c r="G201" s="11">
        <v>18567.921427936886</v>
      </c>
      <c r="H201" s="11" t="s">
        <v>603</v>
      </c>
      <c r="I201" s="12">
        <v>25.715943210561392</v>
      </c>
      <c r="J201" s="49">
        <v>26.87</v>
      </c>
      <c r="K201" s="6">
        <v>4.4025157232704402</v>
      </c>
      <c r="L201" s="6">
        <v>57.142857142857139</v>
      </c>
      <c r="M201" s="60">
        <f t="shared" si="40"/>
        <v>338.12510895615338</v>
      </c>
      <c r="N201" s="60">
        <f t="shared" si="46"/>
        <v>148.79456413640426</v>
      </c>
      <c r="O201" s="3">
        <f t="shared" si="41"/>
        <v>91.503234013688242</v>
      </c>
      <c r="P201" s="60">
        <f t="shared" si="47"/>
        <v>93.04383904516132</v>
      </c>
      <c r="Q201" s="3">
        <f t="shared" si="42"/>
        <v>123.28006778358208</v>
      </c>
      <c r="R201" s="60">
        <f t="shared" si="48"/>
        <v>107.79338569145176</v>
      </c>
      <c r="S201" s="51">
        <f t="shared" si="43"/>
        <v>87.041434221842422</v>
      </c>
      <c r="T201" s="60">
        <f t="shared" si="49"/>
        <v>84.284037789638944</v>
      </c>
      <c r="U201" s="4">
        <f t="shared" si="39"/>
        <v>276.30307763896684</v>
      </c>
      <c r="V201" s="60">
        <f t="shared" si="50"/>
        <v>96.459439232973551</v>
      </c>
      <c r="W201" s="56">
        <f t="shared" si="44"/>
        <v>68.52412145320298</v>
      </c>
      <c r="X201" s="60">
        <f t="shared" si="51"/>
        <v>46.165205185212301</v>
      </c>
      <c r="Y201" s="5">
        <f t="shared" si="45"/>
        <v>96.090078513473685</v>
      </c>
      <c r="Z201" s="35">
        <v>199</v>
      </c>
    </row>
    <row r="202" spans="1:26" ht="15" customHeight="1">
      <c r="A202" s="24" t="s">
        <v>466</v>
      </c>
      <c r="B202" s="16" t="s">
        <v>467</v>
      </c>
      <c r="C202" s="16" t="s">
        <v>635</v>
      </c>
      <c r="D202" s="16"/>
      <c r="E202" s="85">
        <v>2125</v>
      </c>
      <c r="F202" s="78">
        <v>9.0042372881355934</v>
      </c>
      <c r="G202" s="1">
        <v>17107</v>
      </c>
      <c r="H202" s="1">
        <v>356.42799200000002</v>
      </c>
      <c r="I202" s="2">
        <v>25.002255825100839</v>
      </c>
      <c r="J202" s="47">
        <v>27.076923076923077</v>
      </c>
      <c r="K202" s="2">
        <v>6.6823529411764708</v>
      </c>
      <c r="L202" s="2">
        <v>85</v>
      </c>
      <c r="M202" s="60">
        <f t="shared" si="40"/>
        <v>151.07036646262756</v>
      </c>
      <c r="N202" s="60">
        <f t="shared" si="46"/>
        <v>103.25100283520713</v>
      </c>
      <c r="O202" s="3">
        <f t="shared" si="41"/>
        <v>84.303772522269497</v>
      </c>
      <c r="P202" s="60">
        <f t="shared" si="47"/>
        <v>84.507535644080448</v>
      </c>
      <c r="Q202" s="3">
        <f t="shared" si="42"/>
        <v>126.79908742210343</v>
      </c>
      <c r="R202" s="60">
        <f t="shared" si="48"/>
        <v>111.19859079890037</v>
      </c>
      <c r="S202" s="51">
        <f t="shared" si="43"/>
        <v>86.37625962509027</v>
      </c>
      <c r="T202" s="60">
        <f t="shared" si="49"/>
        <v>83.910947633865959</v>
      </c>
      <c r="U202" s="4">
        <f t="shared" si="39"/>
        <v>182.03597660907218</v>
      </c>
      <c r="V202" s="60">
        <f t="shared" si="50"/>
        <v>92.707610883895299</v>
      </c>
      <c r="W202" s="56">
        <f t="shared" si="44"/>
        <v>101.92963066163944</v>
      </c>
      <c r="X202" s="60">
        <f t="shared" si="51"/>
        <v>100.22708400081409</v>
      </c>
      <c r="Y202" s="5">
        <f t="shared" si="45"/>
        <v>95.967128632793873</v>
      </c>
      <c r="Z202" s="35">
        <v>200</v>
      </c>
    </row>
    <row r="203" spans="1:26" ht="15" customHeight="1">
      <c r="A203" s="24" t="s">
        <v>355</v>
      </c>
      <c r="B203" s="16" t="s">
        <v>47</v>
      </c>
      <c r="C203" s="16" t="s">
        <v>634</v>
      </c>
      <c r="D203" s="19" t="s">
        <v>650</v>
      </c>
      <c r="E203" s="85">
        <v>27866</v>
      </c>
      <c r="F203" s="78">
        <v>15.030222615361936</v>
      </c>
      <c r="G203" s="1">
        <v>21438</v>
      </c>
      <c r="H203" s="1">
        <v>600.9430629757785</v>
      </c>
      <c r="I203" s="2">
        <v>33.638010801890765</v>
      </c>
      <c r="J203" s="47">
        <v>22.771033905399747</v>
      </c>
      <c r="K203" s="2">
        <v>13.328070049522717</v>
      </c>
      <c r="L203" s="2">
        <v>92.796610169491515</v>
      </c>
      <c r="M203" s="60">
        <f t="shared" si="40"/>
        <v>90.502546878101825</v>
      </c>
      <c r="N203" s="60">
        <f t="shared" si="46"/>
        <v>88.504120893824805</v>
      </c>
      <c r="O203" s="3">
        <f t="shared" si="41"/>
        <v>105.64706116399215</v>
      </c>
      <c r="P203" s="60">
        <f t="shared" si="47"/>
        <v>109.81398219424938</v>
      </c>
      <c r="Q203" s="3">
        <f t="shared" si="42"/>
        <v>94.246453536977825</v>
      </c>
      <c r="R203" s="60">
        <f t="shared" si="48"/>
        <v>79.6987963808415</v>
      </c>
      <c r="S203" s="51">
        <f t="shared" si="43"/>
        <v>102.70958039311074</v>
      </c>
      <c r="T203" s="60">
        <f t="shared" si="49"/>
        <v>93.072153157024715</v>
      </c>
      <c r="U203" s="4">
        <f t="shared" si="39"/>
        <v>91.268176050524701</v>
      </c>
      <c r="V203" s="60">
        <f t="shared" si="50"/>
        <v>89.095054609240776</v>
      </c>
      <c r="W203" s="56">
        <f t="shared" si="44"/>
        <v>111.27910824974595</v>
      </c>
      <c r="X203" s="60">
        <f t="shared" si="51"/>
        <v>115.35783148332064</v>
      </c>
      <c r="Y203" s="5">
        <f t="shared" si="45"/>
        <v>95.923656453083623</v>
      </c>
      <c r="Z203" s="35">
        <v>201</v>
      </c>
    </row>
    <row r="204" spans="1:26" ht="15" customHeight="1">
      <c r="A204" s="24" t="s">
        <v>391</v>
      </c>
      <c r="B204" s="16" t="s">
        <v>24</v>
      </c>
      <c r="C204" s="16" t="s">
        <v>632</v>
      </c>
      <c r="D204" s="19" t="s">
        <v>650</v>
      </c>
      <c r="E204" s="85">
        <v>27434</v>
      </c>
      <c r="F204" s="78">
        <v>13.136645962732917</v>
      </c>
      <c r="G204" s="1">
        <v>19661</v>
      </c>
      <c r="H204" s="1">
        <v>522.16902959770118</v>
      </c>
      <c r="I204" s="2">
        <v>31.870344108501165</v>
      </c>
      <c r="J204" s="47">
        <v>17.711700064641242</v>
      </c>
      <c r="K204" s="2">
        <v>11.113946198148284</v>
      </c>
      <c r="L204" s="2">
        <v>84.91379310344827</v>
      </c>
      <c r="M204" s="60">
        <f t="shared" si="40"/>
        <v>103.54800081345206</v>
      </c>
      <c r="N204" s="60">
        <f t="shared" si="46"/>
        <v>91.680391236326983</v>
      </c>
      <c r="O204" s="3">
        <f t="shared" si="41"/>
        <v>96.889955664952396</v>
      </c>
      <c r="P204" s="60">
        <f t="shared" si="47"/>
        <v>99.430801515503077</v>
      </c>
      <c r="Q204" s="3">
        <f t="shared" si="42"/>
        <v>99.473768194147397</v>
      </c>
      <c r="R204" s="60">
        <f t="shared" si="48"/>
        <v>84.757045665382066</v>
      </c>
      <c r="S204" s="51">
        <f t="shared" si="43"/>
        <v>132.04849500641538</v>
      </c>
      <c r="T204" s="60">
        <f t="shared" si="49"/>
        <v>109.52807356759683</v>
      </c>
      <c r="U204" s="4">
        <f t="shared" si="39"/>
        <v>109.45065074151935</v>
      </c>
      <c r="V204" s="60">
        <f t="shared" si="50"/>
        <v>89.818716663730356</v>
      </c>
      <c r="W204" s="56">
        <f t="shared" si="44"/>
        <v>101.82625375427469</v>
      </c>
      <c r="X204" s="60">
        <f t="shared" si="51"/>
        <v>100.05978375691082</v>
      </c>
      <c r="Y204" s="5">
        <f t="shared" si="45"/>
        <v>95.879135400908353</v>
      </c>
      <c r="Z204" s="35">
        <v>202</v>
      </c>
    </row>
    <row r="205" spans="1:26" ht="15" customHeight="1">
      <c r="A205" s="24" t="s">
        <v>527</v>
      </c>
      <c r="B205" s="16" t="s">
        <v>528</v>
      </c>
      <c r="C205" s="16" t="s">
        <v>635</v>
      </c>
      <c r="D205" s="19"/>
      <c r="E205" s="85">
        <v>83</v>
      </c>
      <c r="F205" s="78">
        <v>17.142857142857142</v>
      </c>
      <c r="G205" s="11">
        <v>18567.921427936886</v>
      </c>
      <c r="H205" s="11" t="s">
        <v>603</v>
      </c>
      <c r="I205" s="12">
        <v>25.715943210561392</v>
      </c>
      <c r="J205" s="49">
        <v>26.87</v>
      </c>
      <c r="K205" s="2">
        <v>2.4096385542168677</v>
      </c>
      <c r="L205" s="12">
        <v>84.17</v>
      </c>
      <c r="M205" s="60">
        <f t="shared" si="40"/>
        <v>79.349283232047497</v>
      </c>
      <c r="N205" s="60">
        <f t="shared" si="46"/>
        <v>85.788555707927046</v>
      </c>
      <c r="O205" s="3">
        <f t="shared" si="41"/>
        <v>91.503234013688242</v>
      </c>
      <c r="P205" s="60">
        <f t="shared" si="47"/>
        <v>93.04383904516132</v>
      </c>
      <c r="Q205" s="3">
        <f t="shared" si="42"/>
        <v>123.28006778358208</v>
      </c>
      <c r="R205" s="60">
        <f t="shared" si="48"/>
        <v>107.79338569145176</v>
      </c>
      <c r="S205" s="51">
        <f t="shared" si="43"/>
        <v>87.041434221842422</v>
      </c>
      <c r="T205" s="60">
        <f t="shared" si="49"/>
        <v>84.284037789638944</v>
      </c>
      <c r="U205" s="4">
        <f t="shared" si="39"/>
        <v>504.8178871328293</v>
      </c>
      <c r="V205" s="60">
        <f t="shared" si="50"/>
        <v>105.55432314344195</v>
      </c>
      <c r="W205" s="56">
        <f t="shared" si="44"/>
        <v>100.93431779753166</v>
      </c>
      <c r="X205" s="60">
        <f t="shared" si="51"/>
        <v>98.61631725251334</v>
      </c>
      <c r="Y205" s="5">
        <f t="shared" si="45"/>
        <v>95.846743105022398</v>
      </c>
      <c r="Z205" s="35">
        <v>203</v>
      </c>
    </row>
    <row r="206" spans="1:26" ht="15" customHeight="1">
      <c r="A206" s="28" t="s">
        <v>441</v>
      </c>
      <c r="B206" s="20" t="s">
        <v>442</v>
      </c>
      <c r="C206" s="20" t="s">
        <v>635</v>
      </c>
      <c r="D206" s="16"/>
      <c r="E206" s="88">
        <v>1122</v>
      </c>
      <c r="F206" s="78">
        <v>15.975103734439832</v>
      </c>
      <c r="G206" s="1">
        <v>18484</v>
      </c>
      <c r="H206" s="1">
        <v>376.59371627906978</v>
      </c>
      <c r="I206" s="6">
        <v>24.448845462826434</v>
      </c>
      <c r="J206" s="47">
        <v>17.647058823529413</v>
      </c>
      <c r="K206" s="6">
        <v>9.8039215686274517</v>
      </c>
      <c r="L206" s="6">
        <v>75</v>
      </c>
      <c r="M206" s="60">
        <f t="shared" si="40"/>
        <v>85.14958334214522</v>
      </c>
      <c r="N206" s="60">
        <f t="shared" si="46"/>
        <v>87.200796424778801</v>
      </c>
      <c r="O206" s="3">
        <f t="shared" si="41"/>
        <v>91.089666879150613</v>
      </c>
      <c r="P206" s="60">
        <f t="shared" si="47"/>
        <v>92.553478128398766</v>
      </c>
      <c r="Q206" s="3">
        <f t="shared" si="42"/>
        <v>129.66924049387217</v>
      </c>
      <c r="R206" s="60">
        <f t="shared" si="48"/>
        <v>113.9759154242477</v>
      </c>
      <c r="S206" s="51">
        <f t="shared" si="43"/>
        <v>132.53218912731799</v>
      </c>
      <c r="T206" s="60">
        <f t="shared" si="49"/>
        <v>109.79937303663124</v>
      </c>
      <c r="U206" s="4">
        <f t="shared" si="39"/>
        <v>124.0757216567436</v>
      </c>
      <c r="V206" s="60">
        <f t="shared" si="50"/>
        <v>90.400794133680535</v>
      </c>
      <c r="W206" s="56">
        <f t="shared" si="44"/>
        <v>89.937909407328917</v>
      </c>
      <c r="X206" s="60">
        <f t="shared" si="51"/>
        <v>80.820255708033969</v>
      </c>
      <c r="Y206" s="5">
        <f t="shared" si="45"/>
        <v>95.791768809295178</v>
      </c>
      <c r="Z206" s="35">
        <v>204</v>
      </c>
    </row>
    <row r="207" spans="1:26" ht="15" customHeight="1">
      <c r="A207" s="24" t="s">
        <v>509</v>
      </c>
      <c r="B207" s="16" t="s">
        <v>17</v>
      </c>
      <c r="C207" s="16" t="s">
        <v>643</v>
      </c>
      <c r="D207" s="16" t="s">
        <v>650</v>
      </c>
      <c r="E207" s="85">
        <v>25556</v>
      </c>
      <c r="F207" s="78">
        <v>13.381201044386422</v>
      </c>
      <c r="G207" s="1">
        <v>19344</v>
      </c>
      <c r="H207" s="1">
        <v>489.18359375</v>
      </c>
      <c r="I207" s="6">
        <v>30.346376783498759</v>
      </c>
      <c r="J207" s="47">
        <v>21.497919556171983</v>
      </c>
      <c r="K207" s="6">
        <v>9.1250586946313987</v>
      </c>
      <c r="L207" s="6">
        <v>89.513108614232209</v>
      </c>
      <c r="M207" s="60">
        <f t="shared" si="40"/>
        <v>101.65555560543282</v>
      </c>
      <c r="N207" s="60">
        <f t="shared" si="46"/>
        <v>91.21962401283055</v>
      </c>
      <c r="O207" s="3">
        <f t="shared" si="41"/>
        <v>95.327770834791679</v>
      </c>
      <c r="P207" s="60">
        <f t="shared" si="47"/>
        <v>97.57854024641891</v>
      </c>
      <c r="Q207" s="3">
        <f t="shared" si="42"/>
        <v>104.46924997783024</v>
      </c>
      <c r="R207" s="60">
        <f t="shared" si="48"/>
        <v>89.590960173205318</v>
      </c>
      <c r="S207" s="51">
        <f t="shared" si="43"/>
        <v>108.79207783012859</v>
      </c>
      <c r="T207" s="60">
        <f t="shared" si="49"/>
        <v>96.4837685845322</v>
      </c>
      <c r="U207" s="4">
        <f t="shared" si="39"/>
        <v>133.30639115880248</v>
      </c>
      <c r="V207" s="60">
        <f t="shared" si="50"/>
        <v>90.768174557396051</v>
      </c>
      <c r="W207" s="56">
        <f t="shared" si="44"/>
        <v>107.34162471086945</v>
      </c>
      <c r="X207" s="60">
        <f t="shared" si="51"/>
        <v>108.98559639512121</v>
      </c>
      <c r="Y207" s="5">
        <f t="shared" si="45"/>
        <v>95.771110661584032</v>
      </c>
      <c r="Z207" s="35">
        <v>205</v>
      </c>
    </row>
    <row r="208" spans="1:26" ht="15" customHeight="1">
      <c r="A208" s="27" t="s">
        <v>153</v>
      </c>
      <c r="B208" s="19" t="s">
        <v>154</v>
      </c>
      <c r="C208" s="19" t="s">
        <v>633</v>
      </c>
      <c r="D208" s="20"/>
      <c r="E208" s="87">
        <v>3584</v>
      </c>
      <c r="F208" s="78">
        <v>14.947089947089948</v>
      </c>
      <c r="G208" s="1">
        <v>17395</v>
      </c>
      <c r="H208" s="1">
        <v>457.43099411764706</v>
      </c>
      <c r="I208" s="2">
        <v>31.556032937118513</v>
      </c>
      <c r="J208" s="47">
        <v>25</v>
      </c>
      <c r="K208" s="2">
        <v>4.5200892857142856</v>
      </c>
      <c r="L208" s="2">
        <v>100</v>
      </c>
      <c r="M208" s="60">
        <f t="shared" si="40"/>
        <v>91.005903600649148</v>
      </c>
      <c r="N208" s="60">
        <f t="shared" si="46"/>
        <v>88.626676769415596</v>
      </c>
      <c r="O208" s="3">
        <f t="shared" si="41"/>
        <v>85.723044544623718</v>
      </c>
      <c r="P208" s="60">
        <f t="shared" si="47"/>
        <v>86.190347144068596</v>
      </c>
      <c r="Q208" s="3">
        <f t="shared" si="42"/>
        <v>100.46456816780859</v>
      </c>
      <c r="R208" s="60">
        <f t="shared" si="48"/>
        <v>85.715800511146071</v>
      </c>
      <c r="S208" s="51">
        <f t="shared" si="43"/>
        <v>93.552133501636234</v>
      </c>
      <c r="T208" s="60">
        <f t="shared" si="49"/>
        <v>87.935827590917768</v>
      </c>
      <c r="U208" s="4">
        <f t="shared" si="39"/>
        <v>269.11606537023061</v>
      </c>
      <c r="V208" s="60">
        <f t="shared" si="50"/>
        <v>96.173396317890521</v>
      </c>
      <c r="W208" s="56">
        <f t="shared" si="44"/>
        <v>119.91721254310522</v>
      </c>
      <c r="X208" s="60">
        <f t="shared" si="51"/>
        <v>129.33732643998428</v>
      </c>
      <c r="Y208" s="5">
        <f t="shared" si="45"/>
        <v>95.663229128903794</v>
      </c>
      <c r="Z208" s="35">
        <v>206</v>
      </c>
    </row>
    <row r="209" spans="1:26" ht="15" customHeight="1">
      <c r="A209" s="24" t="s">
        <v>403</v>
      </c>
      <c r="B209" s="16" t="s">
        <v>404</v>
      </c>
      <c r="C209" s="16" t="s">
        <v>634</v>
      </c>
      <c r="D209" s="16"/>
      <c r="E209" s="85">
        <v>3329</v>
      </c>
      <c r="F209" s="78">
        <v>16.917293233082706</v>
      </c>
      <c r="G209" s="1">
        <v>20620</v>
      </c>
      <c r="H209" s="1">
        <v>609.5454400000001</v>
      </c>
      <c r="I209" s="6">
        <v>35.473061493695447</v>
      </c>
      <c r="J209" s="47">
        <v>20.710059171597635</v>
      </c>
      <c r="K209" s="6">
        <v>7.0291378792430166</v>
      </c>
      <c r="L209" s="6">
        <v>93.333333333333329</v>
      </c>
      <c r="M209" s="60">
        <f t="shared" si="40"/>
        <v>80.407273675141454</v>
      </c>
      <c r="N209" s="60">
        <f t="shared" si="46"/>
        <v>86.046152238005931</v>
      </c>
      <c r="O209" s="3">
        <f t="shared" si="41"/>
        <v>101.61593437827773</v>
      </c>
      <c r="P209" s="60">
        <f t="shared" si="47"/>
        <v>105.03433008664416</v>
      </c>
      <c r="Q209" s="3">
        <f t="shared" si="42"/>
        <v>89.371006860521476</v>
      </c>
      <c r="R209" s="60">
        <f t="shared" si="48"/>
        <v>74.981034723012726</v>
      </c>
      <c r="S209" s="51">
        <f t="shared" si="43"/>
        <v>112.93078972697516</v>
      </c>
      <c r="T209" s="60">
        <f t="shared" si="49"/>
        <v>98.805133041072466</v>
      </c>
      <c r="U209" s="4">
        <f t="shared" si="39"/>
        <v>173.05516901093489</v>
      </c>
      <c r="V209" s="60">
        <f t="shared" si="50"/>
        <v>92.350174957933987</v>
      </c>
      <c r="W209" s="56">
        <f t="shared" si="44"/>
        <v>111.92273170689819</v>
      </c>
      <c r="X209" s="60">
        <f t="shared" si="51"/>
        <v>116.39944091146418</v>
      </c>
      <c r="Y209" s="5">
        <f t="shared" si="45"/>
        <v>95.602710993022242</v>
      </c>
      <c r="Z209" s="35">
        <v>207</v>
      </c>
    </row>
    <row r="210" spans="1:26" ht="15" customHeight="1">
      <c r="A210" s="24" t="s">
        <v>526</v>
      </c>
      <c r="B210" s="16" t="s">
        <v>31</v>
      </c>
      <c r="C210" s="16" t="s">
        <v>642</v>
      </c>
      <c r="D210" s="16" t="s">
        <v>650</v>
      </c>
      <c r="E210" s="85">
        <v>28478</v>
      </c>
      <c r="F210" s="78">
        <v>11.795791261677833</v>
      </c>
      <c r="G210" s="1">
        <v>27732</v>
      </c>
      <c r="H210" s="1">
        <v>756.66417168831151</v>
      </c>
      <c r="I210" s="6">
        <v>32.741850787032092</v>
      </c>
      <c r="J210" s="47">
        <v>27.345215759849907</v>
      </c>
      <c r="K210" s="6">
        <v>15.636631785940025</v>
      </c>
      <c r="L210" s="6">
        <v>73.68421052631578</v>
      </c>
      <c r="M210" s="60">
        <f t="shared" si="40"/>
        <v>115.31854003337243</v>
      </c>
      <c r="N210" s="60">
        <f t="shared" si="46"/>
        <v>94.546248938540231</v>
      </c>
      <c r="O210" s="3">
        <f t="shared" si="41"/>
        <v>136.66406848585828</v>
      </c>
      <c r="P210" s="60">
        <f t="shared" si="47"/>
        <v>146.59042518357359</v>
      </c>
      <c r="Q210" s="3">
        <f t="shared" si="42"/>
        <v>96.826023755883313</v>
      </c>
      <c r="R210" s="60">
        <f t="shared" si="48"/>
        <v>82.194936381961298</v>
      </c>
      <c r="S210" s="51">
        <f t="shared" si="43"/>
        <v>85.528794436315806</v>
      </c>
      <c r="T210" s="60">
        <f t="shared" si="49"/>
        <v>83.435612404836093</v>
      </c>
      <c r="U210" s="4">
        <f t="shared" si="39"/>
        <v>77.793521031002314</v>
      </c>
      <c r="V210" s="60">
        <f t="shared" si="50"/>
        <v>88.5587636642136</v>
      </c>
      <c r="W210" s="56">
        <f t="shared" si="44"/>
        <v>88.360051347551206</v>
      </c>
      <c r="X210" s="60">
        <f t="shared" si="51"/>
        <v>78.266725669510251</v>
      </c>
      <c r="Y210" s="5">
        <f t="shared" si="45"/>
        <v>95.598785373772515</v>
      </c>
      <c r="Z210" s="35">
        <v>208</v>
      </c>
    </row>
    <row r="211" spans="1:26" ht="15" customHeight="1">
      <c r="A211" s="24" t="s">
        <v>556</v>
      </c>
      <c r="B211" s="16" t="s">
        <v>557</v>
      </c>
      <c r="C211" s="16" t="s">
        <v>639</v>
      </c>
      <c r="D211" s="19"/>
      <c r="E211" s="85">
        <v>2201</v>
      </c>
      <c r="F211" s="78">
        <v>22.41758241758242</v>
      </c>
      <c r="G211" s="1">
        <v>16032</v>
      </c>
      <c r="H211" s="1">
        <v>352.62464285714287</v>
      </c>
      <c r="I211" s="2">
        <v>26.394060094097522</v>
      </c>
      <c r="J211" s="47">
        <v>25</v>
      </c>
      <c r="K211" s="2">
        <v>8.768741481144934</v>
      </c>
      <c r="L211" s="2">
        <v>100</v>
      </c>
      <c r="M211" s="60">
        <f t="shared" si="40"/>
        <v>60.678863648036312</v>
      </c>
      <c r="N211" s="60">
        <f t="shared" si="46"/>
        <v>81.242734588887984</v>
      </c>
      <c r="O211" s="3">
        <f t="shared" si="41"/>
        <v>79.006142577718165</v>
      </c>
      <c r="P211" s="60">
        <f t="shared" si="47"/>
        <v>78.22620799655526</v>
      </c>
      <c r="Q211" s="3">
        <f t="shared" si="42"/>
        <v>120.11275305180195</v>
      </c>
      <c r="R211" s="60">
        <f t="shared" si="48"/>
        <v>104.72851041099246</v>
      </c>
      <c r="S211" s="51">
        <f t="shared" si="43"/>
        <v>93.552133501636234</v>
      </c>
      <c r="T211" s="60">
        <f t="shared" si="49"/>
        <v>87.935827590917768</v>
      </c>
      <c r="U211" s="4">
        <f t="shared" si="39"/>
        <v>138.72328729375835</v>
      </c>
      <c r="V211" s="60">
        <f t="shared" si="50"/>
        <v>90.983766893015826</v>
      </c>
      <c r="W211" s="56">
        <f t="shared" si="44"/>
        <v>119.91721254310522</v>
      </c>
      <c r="X211" s="60">
        <f t="shared" si="51"/>
        <v>129.33732643998428</v>
      </c>
      <c r="Y211" s="5">
        <f t="shared" si="45"/>
        <v>95.409062320058922</v>
      </c>
      <c r="Z211" s="35">
        <v>209</v>
      </c>
    </row>
    <row r="212" spans="1:26" ht="15" customHeight="1">
      <c r="A212" s="24" t="s">
        <v>544</v>
      </c>
      <c r="B212" s="16" t="s">
        <v>545</v>
      </c>
      <c r="C212" s="16" t="s">
        <v>635</v>
      </c>
      <c r="D212" s="16"/>
      <c r="E212" s="85">
        <v>112</v>
      </c>
      <c r="F212" s="78">
        <v>12.962962962962962</v>
      </c>
      <c r="G212" s="11">
        <v>18567.921427936886</v>
      </c>
      <c r="H212" s="11" t="s">
        <v>603</v>
      </c>
      <c r="I212" s="12">
        <v>25.715943210561392</v>
      </c>
      <c r="J212" s="49">
        <v>26.87</v>
      </c>
      <c r="K212" s="6">
        <v>4.4642857142857144</v>
      </c>
      <c r="L212" s="12">
        <v>84.17</v>
      </c>
      <c r="M212" s="60">
        <f t="shared" si="40"/>
        <v>104.93537864156485</v>
      </c>
      <c r="N212" s="60">
        <f t="shared" si="46"/>
        <v>92.018186078202021</v>
      </c>
      <c r="O212" s="3">
        <f t="shared" si="41"/>
        <v>91.503234013688242</v>
      </c>
      <c r="P212" s="60">
        <f t="shared" si="47"/>
        <v>93.04383904516132</v>
      </c>
      <c r="Q212" s="3">
        <f t="shared" si="42"/>
        <v>123.28006778358208</v>
      </c>
      <c r="R212" s="60">
        <f t="shared" si="48"/>
        <v>107.79338569145176</v>
      </c>
      <c r="S212" s="51">
        <f t="shared" si="43"/>
        <v>87.041434221842422</v>
      </c>
      <c r="T212" s="60">
        <f t="shared" si="49"/>
        <v>84.284037789638944</v>
      </c>
      <c r="U212" s="4">
        <f t="shared" si="39"/>
        <v>272.4800161873585</v>
      </c>
      <c r="V212" s="60">
        <f t="shared" si="50"/>
        <v>96.307281479338329</v>
      </c>
      <c r="W212" s="56">
        <f t="shared" si="44"/>
        <v>100.93431779753166</v>
      </c>
      <c r="X212" s="60">
        <f t="shared" si="51"/>
        <v>98.61631725251334</v>
      </c>
      <c r="Y212" s="5">
        <f t="shared" si="45"/>
        <v>95.3438412227176</v>
      </c>
      <c r="Z212" s="35">
        <v>210</v>
      </c>
    </row>
    <row r="213" spans="1:26" ht="15" customHeight="1">
      <c r="A213" s="24" t="s">
        <v>310</v>
      </c>
      <c r="B213" s="16" t="s">
        <v>311</v>
      </c>
      <c r="C213" s="16" t="s">
        <v>639</v>
      </c>
      <c r="D213" s="16"/>
      <c r="E213" s="85">
        <v>3529</v>
      </c>
      <c r="F213" s="78">
        <v>12.158808933002481</v>
      </c>
      <c r="G213" s="1">
        <v>20729</v>
      </c>
      <c r="H213" s="1">
        <v>587.38096190476188</v>
      </c>
      <c r="I213" s="2">
        <v>34.003432596155832</v>
      </c>
      <c r="J213" s="47">
        <v>15.492957746478872</v>
      </c>
      <c r="K213" s="2">
        <v>4.8455653159535279</v>
      </c>
      <c r="L213" s="2">
        <v>73.529411764705884</v>
      </c>
      <c r="M213" s="60">
        <f t="shared" si="40"/>
        <v>111.87554918664189</v>
      </c>
      <c r="N213" s="60">
        <f t="shared" si="46"/>
        <v>93.707959234696133</v>
      </c>
      <c r="O213" s="3">
        <f t="shared" si="41"/>
        <v>102.15308941451596</v>
      </c>
      <c r="P213" s="60">
        <f t="shared" si="47"/>
        <v>105.67122749462578</v>
      </c>
      <c r="Q213" s="3">
        <f t="shared" si="42"/>
        <v>93.233623198240338</v>
      </c>
      <c r="R213" s="60">
        <f t="shared" si="48"/>
        <v>78.718723691080385</v>
      </c>
      <c r="S213" s="51">
        <f t="shared" si="43"/>
        <v>150.95912451400395</v>
      </c>
      <c r="T213" s="60">
        <f t="shared" si="49"/>
        <v>120.13486724733215</v>
      </c>
      <c r="U213" s="4">
        <f t="shared" si="39"/>
        <v>251.03957214003449</v>
      </c>
      <c r="V213" s="60">
        <f t="shared" si="50"/>
        <v>95.453952322986467</v>
      </c>
      <c r="W213" s="56">
        <f t="shared" si="44"/>
        <v>88.174420987577363</v>
      </c>
      <c r="X213" s="60">
        <f t="shared" si="51"/>
        <v>77.966310370860413</v>
      </c>
      <c r="Y213" s="5">
        <f t="shared" si="45"/>
        <v>95.275506726930203</v>
      </c>
      <c r="Z213" s="35">
        <v>211</v>
      </c>
    </row>
    <row r="214" spans="1:26" ht="15" customHeight="1">
      <c r="A214" s="24" t="s">
        <v>370</v>
      </c>
      <c r="B214" s="16" t="s">
        <v>625</v>
      </c>
      <c r="C214" s="16" t="s">
        <v>633</v>
      </c>
      <c r="D214" s="16"/>
      <c r="E214" s="85">
        <v>3724</v>
      </c>
      <c r="F214" s="78">
        <v>13.567251461988302</v>
      </c>
      <c r="G214" s="1">
        <v>16217</v>
      </c>
      <c r="H214" s="1">
        <v>339.96183090909091</v>
      </c>
      <c r="I214" s="2">
        <v>25.155959615891295</v>
      </c>
      <c r="J214" s="47">
        <v>15.957446808510639</v>
      </c>
      <c r="K214" s="2">
        <v>2.3361976369495165</v>
      </c>
      <c r="L214" s="2">
        <v>67.567567567567565</v>
      </c>
      <c r="M214" s="60">
        <f t="shared" si="40"/>
        <v>100.26153275379401</v>
      </c>
      <c r="N214" s="60">
        <f t="shared" si="46"/>
        <v>90.880211259363051</v>
      </c>
      <c r="O214" s="3">
        <f t="shared" si="41"/>
        <v>79.917827730966536</v>
      </c>
      <c r="P214" s="60">
        <f t="shared" si="47"/>
        <v>79.307180661478199</v>
      </c>
      <c r="Q214" s="3">
        <f t="shared" si="42"/>
        <v>126.02434057471082</v>
      </c>
      <c r="R214" s="60">
        <f t="shared" si="48"/>
        <v>110.44890134197266</v>
      </c>
      <c r="S214" s="51">
        <f t="shared" si="43"/>
        <v>146.56500915256342</v>
      </c>
      <c r="T214" s="60">
        <f t="shared" si="49"/>
        <v>117.67024939708807</v>
      </c>
      <c r="U214" s="4">
        <f t="shared" si="39"/>
        <v>520.68738725457877</v>
      </c>
      <c r="V214" s="60">
        <f t="shared" si="50"/>
        <v>106.18592886582009</v>
      </c>
      <c r="W214" s="56">
        <f t="shared" si="44"/>
        <v>81.025143610206229</v>
      </c>
      <c r="X214" s="60">
        <f t="shared" si="51"/>
        <v>66.39626170664333</v>
      </c>
      <c r="Y214" s="5">
        <f t="shared" si="45"/>
        <v>95.14812220539423</v>
      </c>
      <c r="Z214" s="35">
        <v>212</v>
      </c>
    </row>
    <row r="215" spans="1:26" ht="15" customHeight="1">
      <c r="A215" s="24" t="s">
        <v>174</v>
      </c>
      <c r="B215" s="16" t="s">
        <v>175</v>
      </c>
      <c r="C215" s="16" t="s">
        <v>641</v>
      </c>
      <c r="D215" s="16"/>
      <c r="E215" s="85">
        <v>2351</v>
      </c>
      <c r="F215" s="78">
        <v>8.6508753861997931</v>
      </c>
      <c r="G215" s="1">
        <v>18438</v>
      </c>
      <c r="H215" s="1">
        <v>415.58409464285717</v>
      </c>
      <c r="I215" s="2">
        <v>27.047451652642842</v>
      </c>
      <c r="J215" s="47">
        <v>21.25</v>
      </c>
      <c r="K215" s="2">
        <v>8.8472990216928959</v>
      </c>
      <c r="L215" s="2">
        <v>76.470588235294116</v>
      </c>
      <c r="M215" s="60">
        <f t="shared" si="40"/>
        <v>157.24113064962881</v>
      </c>
      <c r="N215" s="60">
        <f t="shared" si="46"/>
        <v>104.75344310097933</v>
      </c>
      <c r="O215" s="3">
        <f t="shared" si="41"/>
        <v>90.86297759780237</v>
      </c>
      <c r="P215" s="60">
        <f t="shared" si="47"/>
        <v>92.284695736039552</v>
      </c>
      <c r="Q215" s="3">
        <f t="shared" si="42"/>
        <v>117.21116143697721</v>
      </c>
      <c r="R215" s="60">
        <f t="shared" si="48"/>
        <v>101.92076404937143</v>
      </c>
      <c r="S215" s="51">
        <f t="shared" si="43"/>
        <v>110.06133353133674</v>
      </c>
      <c r="T215" s="60">
        <f t="shared" si="49"/>
        <v>97.195682132631703</v>
      </c>
      <c r="U215" s="4">
        <f t="shared" ref="U215:U278" si="52">K$319*100/K215</f>
        <v>137.49152602517168</v>
      </c>
      <c r="V215" s="60">
        <f t="shared" si="50"/>
        <v>90.934742824212492</v>
      </c>
      <c r="W215" s="56">
        <f t="shared" si="44"/>
        <v>91.701397827080456</v>
      </c>
      <c r="X215" s="60">
        <f t="shared" si="51"/>
        <v>83.674201045207496</v>
      </c>
      <c r="Y215" s="5">
        <f t="shared" si="45"/>
        <v>95.12725481474034</v>
      </c>
      <c r="Z215" s="35">
        <v>213</v>
      </c>
    </row>
    <row r="216" spans="1:26" ht="15" customHeight="1">
      <c r="A216" s="24" t="s">
        <v>487</v>
      </c>
      <c r="B216" s="16" t="s">
        <v>488</v>
      </c>
      <c r="C216" s="16" t="s">
        <v>636</v>
      </c>
      <c r="D216" s="18"/>
      <c r="E216" s="85">
        <v>7049</v>
      </c>
      <c r="F216" s="78">
        <v>11.476466795615732</v>
      </c>
      <c r="G216" s="1">
        <v>20078</v>
      </c>
      <c r="H216" s="1">
        <v>636.14753442622941</v>
      </c>
      <c r="I216" s="2">
        <v>38.020571835415645</v>
      </c>
      <c r="J216" s="47">
        <v>16.580310880829018</v>
      </c>
      <c r="K216" s="2">
        <v>4.8517520215633425</v>
      </c>
      <c r="L216" s="2">
        <v>81.666666666666671</v>
      </c>
      <c r="M216" s="60">
        <f t="shared" si="40"/>
        <v>118.5271957877101</v>
      </c>
      <c r="N216" s="60">
        <f t="shared" si="46"/>
        <v>95.327483394796673</v>
      </c>
      <c r="O216" s="3">
        <f t="shared" si="41"/>
        <v>98.94494328065278</v>
      </c>
      <c r="P216" s="60">
        <f t="shared" si="47"/>
        <v>101.86737233319425</v>
      </c>
      <c r="Q216" s="3">
        <f t="shared" si="42"/>
        <v>83.382839054611452</v>
      </c>
      <c r="R216" s="60">
        <f t="shared" si="48"/>
        <v>69.186540320727374</v>
      </c>
      <c r="S216" s="51">
        <f t="shared" si="43"/>
        <v>141.05907629543586</v>
      </c>
      <c r="T216" s="60">
        <f t="shared" si="49"/>
        <v>114.58202360288104</v>
      </c>
      <c r="U216" s="4">
        <f t="shared" si="52"/>
        <v>250.7194593390625</v>
      </c>
      <c r="V216" s="60">
        <f t="shared" si="50"/>
        <v>95.441211841222753</v>
      </c>
      <c r="W216" s="56">
        <f t="shared" si="44"/>
        <v>97.932390243535934</v>
      </c>
      <c r="X216" s="60">
        <f t="shared" si="51"/>
        <v>93.758141236554053</v>
      </c>
      <c r="Y216" s="5">
        <f t="shared" si="45"/>
        <v>95.027128788229348</v>
      </c>
      <c r="Z216" s="35">
        <v>214</v>
      </c>
    </row>
    <row r="217" spans="1:26" ht="15" customHeight="1">
      <c r="A217" s="24" t="s">
        <v>334</v>
      </c>
      <c r="B217" s="16" t="s">
        <v>618</v>
      </c>
      <c r="C217" s="16" t="s">
        <v>632</v>
      </c>
      <c r="D217" s="16"/>
      <c r="E217" s="85">
        <v>4075</v>
      </c>
      <c r="F217" s="78">
        <v>11.059907834101383</v>
      </c>
      <c r="G217" s="1">
        <v>20861</v>
      </c>
      <c r="H217" s="1">
        <v>558.61110555555558</v>
      </c>
      <c r="I217" s="2">
        <v>32.133326622245654</v>
      </c>
      <c r="J217" s="47">
        <v>22.413793103448278</v>
      </c>
      <c r="K217" s="2">
        <v>6.8466257668711661</v>
      </c>
      <c r="L217" s="2">
        <v>82.857142857142861</v>
      </c>
      <c r="M217" s="60">
        <f t="shared" si="40"/>
        <v>122.99138900967361</v>
      </c>
      <c r="N217" s="60">
        <f t="shared" si="46"/>
        <v>96.414412573680863</v>
      </c>
      <c r="O217" s="3">
        <f t="shared" si="41"/>
        <v>102.80358909142831</v>
      </c>
      <c r="P217" s="60">
        <f t="shared" si="47"/>
        <v>106.44251609878701</v>
      </c>
      <c r="Q217" s="3">
        <f t="shared" si="42"/>
        <v>98.659664447004602</v>
      </c>
      <c r="R217" s="60">
        <f t="shared" si="48"/>
        <v>83.969272216374378</v>
      </c>
      <c r="S217" s="51">
        <f t="shared" si="43"/>
        <v>104.34661044413272</v>
      </c>
      <c r="T217" s="60">
        <f t="shared" si="49"/>
        <v>93.990347868192259</v>
      </c>
      <c r="U217" s="4">
        <f t="shared" si="52"/>
        <v>177.66834132800273</v>
      </c>
      <c r="V217" s="60">
        <f t="shared" si="50"/>
        <v>92.533779104972197</v>
      </c>
      <c r="W217" s="56">
        <f t="shared" si="44"/>
        <v>99.359976107144334</v>
      </c>
      <c r="X217" s="60">
        <f t="shared" si="51"/>
        <v>96.068477938075517</v>
      </c>
      <c r="Y217" s="5">
        <f t="shared" si="45"/>
        <v>94.903134300013704</v>
      </c>
      <c r="Z217" s="35">
        <v>215</v>
      </c>
    </row>
    <row r="218" spans="1:26" ht="15" customHeight="1">
      <c r="A218" s="24" t="s">
        <v>214</v>
      </c>
      <c r="B218" s="16" t="s">
        <v>610</v>
      </c>
      <c r="C218" s="16" t="s">
        <v>636</v>
      </c>
      <c r="D218" s="18"/>
      <c r="E218" s="85">
        <v>19417</v>
      </c>
      <c r="F218" s="78">
        <v>14.404558404558404</v>
      </c>
      <c r="G218" s="1">
        <v>19158</v>
      </c>
      <c r="H218" s="1">
        <v>484.40559911894269</v>
      </c>
      <c r="I218" s="6">
        <v>30.341722462821341</v>
      </c>
      <c r="J218" s="47">
        <v>21.628721541155869</v>
      </c>
      <c r="K218" s="6">
        <v>12.185198537364165</v>
      </c>
      <c r="L218" s="6">
        <v>89.156626506024097</v>
      </c>
      <c r="M218" s="60">
        <f t="shared" si="40"/>
        <v>94.433538927832288</v>
      </c>
      <c r="N218" s="60">
        <f t="shared" si="46"/>
        <v>89.461227754655212</v>
      </c>
      <c r="O218" s="3">
        <f t="shared" si="41"/>
        <v>94.411157653687908</v>
      </c>
      <c r="P218" s="60">
        <f t="shared" si="47"/>
        <v>96.4917244860099</v>
      </c>
      <c r="Q218" s="3">
        <f t="shared" si="42"/>
        <v>104.48527521802292</v>
      </c>
      <c r="R218" s="60">
        <f t="shared" si="48"/>
        <v>89.606467114159798</v>
      </c>
      <c r="S218" s="51">
        <f t="shared" si="43"/>
        <v>108.13414621342973</v>
      </c>
      <c r="T218" s="60">
        <f t="shared" si="49"/>
        <v>96.114740947937705</v>
      </c>
      <c r="U218" s="4">
        <f t="shared" si="52"/>
        <v>99.828381126787605</v>
      </c>
      <c r="V218" s="60">
        <f t="shared" si="50"/>
        <v>89.43575056496833</v>
      </c>
      <c r="W218" s="56">
        <f t="shared" si="44"/>
        <v>106.91414130349139</v>
      </c>
      <c r="X218" s="60">
        <f t="shared" si="51"/>
        <v>108.29377768877691</v>
      </c>
      <c r="Y218" s="5">
        <f t="shared" si="45"/>
        <v>94.900614759417977</v>
      </c>
      <c r="Z218" s="35">
        <v>216</v>
      </c>
    </row>
    <row r="219" spans="1:26" ht="15" customHeight="1">
      <c r="A219" s="28" t="s">
        <v>197</v>
      </c>
      <c r="B219" s="20" t="s">
        <v>198</v>
      </c>
      <c r="C219" s="20" t="s">
        <v>632</v>
      </c>
      <c r="D219" s="16"/>
      <c r="E219" s="88">
        <v>21766</v>
      </c>
      <c r="F219" s="78">
        <v>14.900895462320152</v>
      </c>
      <c r="G219" s="1">
        <v>19803</v>
      </c>
      <c r="H219" s="1">
        <v>475.56998359621446</v>
      </c>
      <c r="I219" s="6">
        <v>28.818056876001481</v>
      </c>
      <c r="J219" s="47">
        <v>19.852941176470587</v>
      </c>
      <c r="K219" s="6">
        <v>7.5990076265735551</v>
      </c>
      <c r="L219" s="6">
        <v>80.803571428571431</v>
      </c>
      <c r="M219" s="60">
        <f t="shared" si="40"/>
        <v>91.288032338379864</v>
      </c>
      <c r="N219" s="60">
        <f t="shared" si="46"/>
        <v>88.695368679015871</v>
      </c>
      <c r="O219" s="3">
        <f t="shared" si="41"/>
        <v>97.589735620418708</v>
      </c>
      <c r="P219" s="60">
        <f t="shared" si="47"/>
        <v>100.260521074525</v>
      </c>
      <c r="Q219" s="3">
        <f t="shared" si="42"/>
        <v>110.0096108407928</v>
      </c>
      <c r="R219" s="60">
        <f t="shared" si="48"/>
        <v>94.952130909835759</v>
      </c>
      <c r="S219" s="51">
        <f t="shared" si="43"/>
        <v>117.80639033539379</v>
      </c>
      <c r="T219" s="60">
        <f t="shared" si="49"/>
        <v>101.53981142380616</v>
      </c>
      <c r="U219" s="4">
        <f t="shared" si="52"/>
        <v>160.07730265195966</v>
      </c>
      <c r="V219" s="60">
        <f t="shared" si="50"/>
        <v>91.833656189623611</v>
      </c>
      <c r="W219" s="56">
        <f t="shared" si="44"/>
        <v>96.897390492419845</v>
      </c>
      <c r="X219" s="60">
        <f t="shared" si="51"/>
        <v>92.083147127951008</v>
      </c>
      <c r="Y219" s="5">
        <f t="shared" si="45"/>
        <v>94.894105900792908</v>
      </c>
      <c r="Z219" s="35">
        <v>217</v>
      </c>
    </row>
    <row r="220" spans="1:26" ht="15" customHeight="1">
      <c r="A220" s="24" t="s">
        <v>346</v>
      </c>
      <c r="B220" s="16" t="s">
        <v>622</v>
      </c>
      <c r="C220" s="16" t="s">
        <v>638</v>
      </c>
      <c r="D220" s="19"/>
      <c r="E220" s="85">
        <v>1110</v>
      </c>
      <c r="F220" s="78">
        <v>12.168141592920353</v>
      </c>
      <c r="G220" s="1">
        <v>14534</v>
      </c>
      <c r="H220" s="1">
        <v>303.125</v>
      </c>
      <c r="I220" s="2">
        <v>25.027521673317736</v>
      </c>
      <c r="J220" s="47">
        <v>34.579439252336449</v>
      </c>
      <c r="K220" s="2">
        <v>3.2432432432432434</v>
      </c>
      <c r="L220" s="12">
        <v>95.76</v>
      </c>
      <c r="M220" s="60">
        <f t="shared" si="40"/>
        <v>111.78974344172094</v>
      </c>
      <c r="N220" s="60">
        <f t="shared" si="46"/>
        <v>93.687067493852211</v>
      </c>
      <c r="O220" s="3">
        <f t="shared" si="41"/>
        <v>71.623956850334068</v>
      </c>
      <c r="P220" s="60">
        <f t="shared" si="47"/>
        <v>69.473250958422483</v>
      </c>
      <c r="Q220" s="3">
        <f t="shared" si="42"/>
        <v>126.67108088039845</v>
      </c>
      <c r="R220" s="60">
        <f t="shared" si="48"/>
        <v>111.07472433199318</v>
      </c>
      <c r="S220" s="51">
        <f t="shared" si="43"/>
        <v>67.635664085642418</v>
      </c>
      <c r="T220" s="60">
        <f t="shared" si="49"/>
        <v>73.399524402686652</v>
      </c>
      <c r="U220" s="4">
        <f t="shared" si="52"/>
        <v>375.06549847218241</v>
      </c>
      <c r="V220" s="60">
        <f t="shared" si="50"/>
        <v>100.39018120188321</v>
      </c>
      <c r="W220" s="56">
        <f t="shared" si="44"/>
        <v>114.83272273127756</v>
      </c>
      <c r="X220" s="60">
        <f t="shared" si="51"/>
        <v>121.10883124384551</v>
      </c>
      <c r="Y220" s="5">
        <f t="shared" si="45"/>
        <v>94.855596605447204</v>
      </c>
      <c r="Z220" s="35">
        <v>218</v>
      </c>
    </row>
    <row r="221" spans="1:26" ht="15" customHeight="1">
      <c r="A221" s="24" t="s">
        <v>195</v>
      </c>
      <c r="B221" s="16" t="s">
        <v>196</v>
      </c>
      <c r="C221" s="16" t="s">
        <v>634</v>
      </c>
      <c r="D221" s="20"/>
      <c r="E221" s="85">
        <v>5154</v>
      </c>
      <c r="F221" s="78">
        <v>13.665663944993552</v>
      </c>
      <c r="G221" s="1">
        <v>20277</v>
      </c>
      <c r="H221" s="1">
        <v>659.88058941176473</v>
      </c>
      <c r="I221" s="2">
        <v>39.051965640583795</v>
      </c>
      <c r="J221" s="47">
        <v>13.821138211382115</v>
      </c>
      <c r="K221" s="2">
        <v>4.2685292976329068</v>
      </c>
      <c r="L221" s="2">
        <v>75</v>
      </c>
      <c r="M221" s="60">
        <f t="shared" si="40"/>
        <v>99.539505164945837</v>
      </c>
      <c r="N221" s="60">
        <f t="shared" si="46"/>
        <v>90.704414017788167</v>
      </c>
      <c r="O221" s="3">
        <f t="shared" si="41"/>
        <v>99.925620823876699</v>
      </c>
      <c r="P221" s="60">
        <f t="shared" si="47"/>
        <v>103.03014833492217</v>
      </c>
      <c r="Q221" s="3">
        <f t="shared" si="42"/>
        <v>81.180631246436874</v>
      </c>
      <c r="R221" s="60">
        <f t="shared" si="48"/>
        <v>67.055557818109051</v>
      </c>
      <c r="S221" s="51">
        <f t="shared" si="43"/>
        <v>169.21930030443025</v>
      </c>
      <c r="T221" s="60">
        <f t="shared" si="49"/>
        <v>130.37682757377331</v>
      </c>
      <c r="U221" s="4">
        <f t="shared" si="52"/>
        <v>284.97605589075602</v>
      </c>
      <c r="V221" s="60">
        <f t="shared" si="50"/>
        <v>96.80462355836913</v>
      </c>
      <c r="W221" s="56">
        <f t="shared" si="44"/>
        <v>89.937909407328917</v>
      </c>
      <c r="X221" s="60">
        <f t="shared" si="51"/>
        <v>80.820255708033969</v>
      </c>
      <c r="Y221" s="5">
        <f t="shared" si="45"/>
        <v>94.798637835165962</v>
      </c>
      <c r="Z221" s="35">
        <v>219</v>
      </c>
    </row>
    <row r="222" spans="1:26" ht="15" customHeight="1">
      <c r="A222" s="24" t="s">
        <v>353</v>
      </c>
      <c r="B222" s="16" t="s">
        <v>354</v>
      </c>
      <c r="C222" s="16" t="s">
        <v>635</v>
      </c>
      <c r="D222" s="16"/>
      <c r="E222" s="85">
        <v>2565</v>
      </c>
      <c r="F222" s="78">
        <v>8.5011185682326627</v>
      </c>
      <c r="G222" s="1">
        <v>15657</v>
      </c>
      <c r="H222" s="1">
        <v>353.80953333333338</v>
      </c>
      <c r="I222" s="2">
        <v>27.117036469310857</v>
      </c>
      <c r="J222" s="47">
        <v>27.27272727272727</v>
      </c>
      <c r="K222" s="2">
        <v>4.7563352826510723</v>
      </c>
      <c r="L222" s="2">
        <v>88</v>
      </c>
      <c r="M222" s="60">
        <f t="shared" si="40"/>
        <v>160.01111099876042</v>
      </c>
      <c r="N222" s="60">
        <f t="shared" si="46"/>
        <v>105.42787010642215</v>
      </c>
      <c r="O222" s="3">
        <f t="shared" si="41"/>
        <v>77.158132131944441</v>
      </c>
      <c r="P222" s="60">
        <f t="shared" si="47"/>
        <v>76.035047189279027</v>
      </c>
      <c r="Q222" s="3">
        <f t="shared" si="42"/>
        <v>116.91038678598362</v>
      </c>
      <c r="R222" s="60">
        <f t="shared" si="48"/>
        <v>101.62971725709356</v>
      </c>
      <c r="S222" s="51">
        <f t="shared" si="43"/>
        <v>85.756122376499889</v>
      </c>
      <c r="T222" s="60">
        <f t="shared" si="49"/>
        <v>83.563118501775079</v>
      </c>
      <c r="U222" s="4">
        <f t="shared" si="52"/>
        <v>255.74913697327815</v>
      </c>
      <c r="V222" s="60">
        <f t="shared" si="50"/>
        <v>95.641392889845335</v>
      </c>
      <c r="W222" s="56">
        <f t="shared" si="44"/>
        <v>105.52714703793259</v>
      </c>
      <c r="X222" s="60">
        <f t="shared" si="51"/>
        <v>106.04913248864814</v>
      </c>
      <c r="Y222" s="5">
        <f t="shared" si="45"/>
        <v>94.724379738843879</v>
      </c>
      <c r="Z222" s="35">
        <v>220</v>
      </c>
    </row>
    <row r="223" spans="1:26" ht="15" customHeight="1">
      <c r="A223" s="24" t="s">
        <v>259</v>
      </c>
      <c r="B223" s="16" t="s">
        <v>48</v>
      </c>
      <c r="C223" s="16" t="s">
        <v>632</v>
      </c>
      <c r="D223" s="16" t="s">
        <v>650</v>
      </c>
      <c r="E223" s="85">
        <v>27645</v>
      </c>
      <c r="F223" s="78">
        <v>16.473873155165535</v>
      </c>
      <c r="G223" s="1">
        <v>20414</v>
      </c>
      <c r="H223" s="1">
        <v>472.33690193905818</v>
      </c>
      <c r="I223" s="2">
        <v>27.765468909908385</v>
      </c>
      <c r="J223" s="47">
        <v>21.411764705882351</v>
      </c>
      <c r="K223" s="2">
        <v>18.093687827816964</v>
      </c>
      <c r="L223" s="2">
        <v>81.782945736434115</v>
      </c>
      <c r="M223" s="60">
        <f t="shared" si="40"/>
        <v>82.57156128512338</v>
      </c>
      <c r="N223" s="60">
        <f t="shared" si="46"/>
        <v>86.573106883072171</v>
      </c>
      <c r="O223" s="3">
        <f t="shared" si="41"/>
        <v>100.60076064006603</v>
      </c>
      <c r="P223" s="60">
        <f t="shared" si="47"/>
        <v>103.83065241651374</v>
      </c>
      <c r="Q223" s="3">
        <f t="shared" si="42"/>
        <v>114.18007138303419</v>
      </c>
      <c r="R223" s="60">
        <f t="shared" si="48"/>
        <v>98.987707575392662</v>
      </c>
      <c r="S223" s="51">
        <f t="shared" si="43"/>
        <v>109.22982620383353</v>
      </c>
      <c r="T223" s="60">
        <f t="shared" si="49"/>
        <v>96.729297517435498</v>
      </c>
      <c r="U223" s="4">
        <f t="shared" si="52"/>
        <v>67.229447930644938</v>
      </c>
      <c r="V223" s="60">
        <f t="shared" si="50"/>
        <v>88.138313809421888</v>
      </c>
      <c r="W223" s="56">
        <f t="shared" si="44"/>
        <v>98.071828862772094</v>
      </c>
      <c r="X223" s="60">
        <f t="shared" si="51"/>
        <v>93.983802030656136</v>
      </c>
      <c r="Y223" s="5">
        <f t="shared" si="45"/>
        <v>94.70714670541534</v>
      </c>
      <c r="Z223" s="35">
        <v>221</v>
      </c>
    </row>
    <row r="224" spans="1:26" ht="15" customHeight="1">
      <c r="A224" s="24" t="s">
        <v>306</v>
      </c>
      <c r="B224" s="16" t="s">
        <v>307</v>
      </c>
      <c r="C224" s="16" t="s">
        <v>637</v>
      </c>
      <c r="D224" s="16"/>
      <c r="E224" s="85">
        <v>3607</v>
      </c>
      <c r="F224" s="78">
        <v>14.905314599877824</v>
      </c>
      <c r="G224" s="1">
        <v>17873</v>
      </c>
      <c r="H224" s="1">
        <v>374.85293529411757</v>
      </c>
      <c r="I224" s="6">
        <v>25.167768273537799</v>
      </c>
      <c r="J224" s="47">
        <v>20.168067226890756</v>
      </c>
      <c r="K224" s="6">
        <v>4.8239534238979758</v>
      </c>
      <c r="L224" s="6">
        <v>76.666666666666671</v>
      </c>
      <c r="M224" s="60">
        <f t="shared" si="40"/>
        <v>91.26096720201059</v>
      </c>
      <c r="N224" s="60">
        <f t="shared" si="46"/>
        <v>88.688778935922869</v>
      </c>
      <c r="O224" s="3">
        <f t="shared" si="41"/>
        <v>88.078641859503293</v>
      </c>
      <c r="P224" s="60">
        <f t="shared" si="47"/>
        <v>88.983346786410024</v>
      </c>
      <c r="Q224" s="3">
        <f t="shared" si="42"/>
        <v>125.96521025068689</v>
      </c>
      <c r="R224" s="60">
        <f t="shared" si="48"/>
        <v>110.39168345118078</v>
      </c>
      <c r="S224" s="51">
        <f t="shared" si="43"/>
        <v>115.96566548640325</v>
      </c>
      <c r="T224" s="60">
        <f t="shared" si="49"/>
        <v>100.50736622220302</v>
      </c>
      <c r="U224" s="4">
        <f t="shared" si="52"/>
        <v>252.16425964383265</v>
      </c>
      <c r="V224" s="60">
        <f t="shared" si="50"/>
        <v>95.498714858531784</v>
      </c>
      <c r="W224" s="56">
        <f t="shared" si="44"/>
        <v>91.936529616380668</v>
      </c>
      <c r="X224" s="60">
        <f t="shared" si="51"/>
        <v>84.054727090163993</v>
      </c>
      <c r="Y224" s="5">
        <f t="shared" si="45"/>
        <v>94.687436224068747</v>
      </c>
      <c r="Z224" s="35">
        <v>222</v>
      </c>
    </row>
    <row r="225" spans="1:26" ht="15" customHeight="1">
      <c r="A225" s="27" t="s">
        <v>94</v>
      </c>
      <c r="B225" s="19" t="s">
        <v>95</v>
      </c>
      <c r="C225" s="19" t="s">
        <v>637</v>
      </c>
      <c r="D225" s="16"/>
      <c r="E225" s="87">
        <v>75</v>
      </c>
      <c r="F225" s="79">
        <v>16.215265111658525</v>
      </c>
      <c r="G225" s="11">
        <v>18266.713387975688</v>
      </c>
      <c r="H225" s="11" t="s">
        <v>603</v>
      </c>
      <c r="I225" s="12">
        <v>25.492504611419903</v>
      </c>
      <c r="J225" s="49">
        <v>24.74</v>
      </c>
      <c r="K225" s="2">
        <v>5.3333333333333339</v>
      </c>
      <c r="L225" s="12">
        <v>83.55</v>
      </c>
      <c r="M225" s="60">
        <f t="shared" si="40"/>
        <v>83.88844816709684</v>
      </c>
      <c r="N225" s="60">
        <f t="shared" si="46"/>
        <v>86.893738788130534</v>
      </c>
      <c r="O225" s="3">
        <f t="shared" si="41"/>
        <v>90.018872402490047</v>
      </c>
      <c r="P225" s="60">
        <f t="shared" si="47"/>
        <v>91.283851706496066</v>
      </c>
      <c r="Q225" s="3">
        <f t="shared" si="42"/>
        <v>124.36060208444837</v>
      </c>
      <c r="R225" s="60">
        <f t="shared" si="48"/>
        <v>108.83897261566381</v>
      </c>
      <c r="S225" s="51">
        <f t="shared" si="43"/>
        <v>94.535300628169196</v>
      </c>
      <c r="T225" s="60">
        <f t="shared" si="49"/>
        <v>88.487276756565507</v>
      </c>
      <c r="U225" s="4">
        <f t="shared" si="52"/>
        <v>228.08037069254337</v>
      </c>
      <c r="V225" s="60">
        <f t="shared" si="50"/>
        <v>94.540176658711204</v>
      </c>
      <c r="W225" s="56">
        <f t="shared" si="44"/>
        <v>100.19083107976441</v>
      </c>
      <c r="X225" s="60">
        <f t="shared" si="51"/>
        <v>97.41309389836097</v>
      </c>
      <c r="Y225" s="5">
        <f t="shared" si="45"/>
        <v>94.576185070654674</v>
      </c>
      <c r="Z225" s="35">
        <v>223</v>
      </c>
    </row>
    <row r="226" spans="1:26" ht="15" customHeight="1">
      <c r="A226" s="27" t="s">
        <v>284</v>
      </c>
      <c r="B226" s="19" t="s">
        <v>285</v>
      </c>
      <c r="C226" s="19" t="s">
        <v>635</v>
      </c>
      <c r="D226" s="16"/>
      <c r="E226" s="87">
        <v>931</v>
      </c>
      <c r="F226" s="78">
        <v>11.166253101736972</v>
      </c>
      <c r="G226" s="11">
        <v>18567.921427936886</v>
      </c>
      <c r="H226" s="1">
        <v>316.66668666666664</v>
      </c>
      <c r="I226" s="12">
        <v>25.715943210561392</v>
      </c>
      <c r="J226" s="47">
        <v>30.088495575221241</v>
      </c>
      <c r="K226" s="2">
        <v>7.6262083780880774</v>
      </c>
      <c r="L226" s="12">
        <v>84.17</v>
      </c>
      <c r="M226" s="60">
        <f t="shared" si="40"/>
        <v>121.82004244767673</v>
      </c>
      <c r="N226" s="60">
        <f t="shared" si="46"/>
        <v>96.129216415379247</v>
      </c>
      <c r="O226" s="3">
        <f t="shared" si="41"/>
        <v>91.503234013688242</v>
      </c>
      <c r="P226" s="60">
        <f t="shared" si="47"/>
        <v>93.04383904516132</v>
      </c>
      <c r="Q226" s="3">
        <f t="shared" si="42"/>
        <v>123.28006778358208</v>
      </c>
      <c r="R226" s="60">
        <f t="shared" si="48"/>
        <v>107.79338569145176</v>
      </c>
      <c r="S226" s="51">
        <f t="shared" si="43"/>
        <v>77.730816806506567</v>
      </c>
      <c r="T226" s="60">
        <f t="shared" si="49"/>
        <v>79.061800321775237</v>
      </c>
      <c r="U226" s="4">
        <f t="shared" si="52"/>
        <v>159.50634750404348</v>
      </c>
      <c r="V226" s="60">
        <f t="shared" si="50"/>
        <v>91.810932188497006</v>
      </c>
      <c r="W226" s="56">
        <f t="shared" si="44"/>
        <v>100.93431779753166</v>
      </c>
      <c r="X226" s="60">
        <f t="shared" si="51"/>
        <v>98.61631725251334</v>
      </c>
      <c r="Y226" s="5">
        <f t="shared" si="45"/>
        <v>94.409248485796326</v>
      </c>
      <c r="Z226" s="35">
        <v>224</v>
      </c>
    </row>
    <row r="227" spans="1:26" ht="15" customHeight="1">
      <c r="A227" s="24" t="s">
        <v>210</v>
      </c>
      <c r="B227" s="16" t="s">
        <v>211</v>
      </c>
      <c r="C227" s="16" t="s">
        <v>633</v>
      </c>
      <c r="D227" s="16"/>
      <c r="E227" s="85">
        <v>1401</v>
      </c>
      <c r="F227" s="78">
        <v>11.402157164869029</v>
      </c>
      <c r="G227" s="1">
        <v>19361</v>
      </c>
      <c r="H227" s="30">
        <v>370.1</v>
      </c>
      <c r="I227" s="12">
        <v>22.938897784205363</v>
      </c>
      <c r="J227" s="47">
        <v>18.348623853211009</v>
      </c>
      <c r="K227" s="2">
        <v>1.5703069236259815</v>
      </c>
      <c r="L227" s="2">
        <v>47.619047619047613</v>
      </c>
      <c r="M227" s="60">
        <f t="shared" si="40"/>
        <v>119.29965594810538</v>
      </c>
      <c r="N227" s="60">
        <f t="shared" si="46"/>
        <v>95.515559816697134</v>
      </c>
      <c r="O227" s="3">
        <f t="shared" si="41"/>
        <v>95.411547308333425</v>
      </c>
      <c r="P227" s="60">
        <f t="shared" si="47"/>
        <v>97.677872869682105</v>
      </c>
      <c r="Q227" s="3">
        <f t="shared" si="42"/>
        <v>138.20468847023892</v>
      </c>
      <c r="R227" s="60">
        <f t="shared" si="48"/>
        <v>122.23530412595404</v>
      </c>
      <c r="S227" s="51">
        <f t="shared" si="43"/>
        <v>127.46478189597937</v>
      </c>
      <c r="T227" s="60">
        <f t="shared" si="49"/>
        <v>106.95711212868848</v>
      </c>
      <c r="U227" s="4">
        <f t="shared" si="52"/>
        <v>774.64387718849275</v>
      </c>
      <c r="V227" s="60">
        <f t="shared" si="50"/>
        <v>116.29339104463796</v>
      </c>
      <c r="W227" s="56">
        <f t="shared" si="44"/>
        <v>57.103434544335812</v>
      </c>
      <c r="X227" s="60">
        <f t="shared" si="51"/>
        <v>27.682511573040742</v>
      </c>
      <c r="Y227" s="5">
        <f t="shared" si="45"/>
        <v>94.393625259783391</v>
      </c>
      <c r="Z227" s="35">
        <v>225</v>
      </c>
    </row>
    <row r="228" spans="1:26" ht="15" customHeight="1">
      <c r="A228" s="24" t="s">
        <v>507</v>
      </c>
      <c r="B228" s="16" t="s">
        <v>508</v>
      </c>
      <c r="C228" s="16" t="s">
        <v>636</v>
      </c>
      <c r="D228" s="16"/>
      <c r="E228" s="85">
        <v>9194</v>
      </c>
      <c r="F228" s="78">
        <v>13.277903754094231</v>
      </c>
      <c r="G228" s="1">
        <v>19277</v>
      </c>
      <c r="H228" s="1">
        <v>473.55030534351141</v>
      </c>
      <c r="I228" s="6">
        <v>29.478672325165416</v>
      </c>
      <c r="J228" s="47">
        <v>22.480620155038761</v>
      </c>
      <c r="K228" s="6">
        <v>7.7876876223624105</v>
      </c>
      <c r="L228" s="6">
        <v>84.615384615384613</v>
      </c>
      <c r="M228" s="60">
        <f t="shared" si="40"/>
        <v>102.44639907226777</v>
      </c>
      <c r="N228" s="60">
        <f t="shared" si="46"/>
        <v>91.412176350351189</v>
      </c>
      <c r="O228" s="3">
        <f t="shared" si="41"/>
        <v>94.997592968480106</v>
      </c>
      <c r="P228" s="60">
        <f t="shared" si="47"/>
        <v>97.187052848852218</v>
      </c>
      <c r="Q228" s="3">
        <f t="shared" si="42"/>
        <v>107.54430142399455</v>
      </c>
      <c r="R228" s="60">
        <f t="shared" si="48"/>
        <v>92.566556210102064</v>
      </c>
      <c r="S228" s="51">
        <f t="shared" si="43"/>
        <v>104.03642432509547</v>
      </c>
      <c r="T228" s="60">
        <f t="shared" si="49"/>
        <v>93.816367400454496</v>
      </c>
      <c r="U228" s="4">
        <f t="shared" si="52"/>
        <v>156.19895181729936</v>
      </c>
      <c r="V228" s="60">
        <f t="shared" si="50"/>
        <v>91.679297919875438</v>
      </c>
      <c r="W228" s="56">
        <f t="shared" si="44"/>
        <v>101.46841061339671</v>
      </c>
      <c r="X228" s="60">
        <f t="shared" si="51"/>
        <v>99.480667528014848</v>
      </c>
      <c r="Y228" s="5">
        <f t="shared" si="45"/>
        <v>94.35701970960838</v>
      </c>
      <c r="Z228" s="35">
        <v>226</v>
      </c>
    </row>
    <row r="229" spans="1:26" ht="15" customHeight="1">
      <c r="A229" s="24" t="s">
        <v>553</v>
      </c>
      <c r="B229" s="16" t="s">
        <v>627</v>
      </c>
      <c r="C229" s="16" t="s">
        <v>637</v>
      </c>
      <c r="D229" s="16"/>
      <c r="E229" s="85">
        <v>3722</v>
      </c>
      <c r="F229" s="78">
        <v>20.012995451591941</v>
      </c>
      <c r="G229" s="1">
        <v>18957</v>
      </c>
      <c r="H229" s="1">
        <v>651.32000000000005</v>
      </c>
      <c r="I229" s="6">
        <v>41.229308434878938</v>
      </c>
      <c r="J229" s="47">
        <v>18.48341232227488</v>
      </c>
      <c r="K229" s="6">
        <v>3.1972058033315425</v>
      </c>
      <c r="L229" s="6">
        <v>93.939393939393938</v>
      </c>
      <c r="M229" s="60">
        <f t="shared" si="40"/>
        <v>67.969506620104511</v>
      </c>
      <c r="N229" s="60">
        <f t="shared" si="46"/>
        <v>83.017839783748371</v>
      </c>
      <c r="O229" s="3">
        <f t="shared" si="41"/>
        <v>93.420624054753191</v>
      </c>
      <c r="P229" s="60">
        <f t="shared" si="47"/>
        <v>95.317262293309838</v>
      </c>
      <c r="Q229" s="3">
        <f t="shared" si="42"/>
        <v>76.893436792036866</v>
      </c>
      <c r="R229" s="60">
        <f t="shared" si="48"/>
        <v>62.907022728125156</v>
      </c>
      <c r="S229" s="51">
        <f t="shared" si="43"/>
        <v>126.53525749259774</v>
      </c>
      <c r="T229" s="60">
        <f t="shared" si="49"/>
        <v>106.43575066036763</v>
      </c>
      <c r="U229" s="4">
        <f t="shared" si="52"/>
        <v>380.46616906113002</v>
      </c>
      <c r="V229" s="60">
        <f t="shared" si="50"/>
        <v>100.6051277611629</v>
      </c>
      <c r="W229" s="56">
        <f t="shared" si="44"/>
        <v>112.64950269200793</v>
      </c>
      <c r="X229" s="60">
        <f t="shared" si="51"/>
        <v>117.57561232314784</v>
      </c>
      <c r="Y229" s="5">
        <f t="shared" si="45"/>
        <v>94.309769258310283</v>
      </c>
      <c r="Z229" s="35">
        <v>227</v>
      </c>
    </row>
    <row r="230" spans="1:26" ht="15.75" customHeight="1">
      <c r="A230" s="24" t="s">
        <v>371</v>
      </c>
      <c r="B230" s="16" t="s">
        <v>372</v>
      </c>
      <c r="C230" s="16" t="s">
        <v>635</v>
      </c>
      <c r="D230" s="16"/>
      <c r="E230" s="85">
        <v>6116</v>
      </c>
      <c r="F230" s="78">
        <v>11.840324763193506</v>
      </c>
      <c r="G230" s="1">
        <v>17320</v>
      </c>
      <c r="H230" s="1">
        <v>353.20742674418602</v>
      </c>
      <c r="I230" s="2">
        <v>24.471646194747297</v>
      </c>
      <c r="J230" s="47">
        <v>23.932926829268293</v>
      </c>
      <c r="K230" s="2">
        <v>8.2243296272073252</v>
      </c>
      <c r="L230" s="2">
        <v>79.629629629629633</v>
      </c>
      <c r="M230" s="60">
        <f t="shared" si="40"/>
        <v>114.88480713498728</v>
      </c>
      <c r="N230" s="60">
        <f t="shared" si="46"/>
        <v>94.440644875351978</v>
      </c>
      <c r="O230" s="3">
        <f t="shared" si="41"/>
        <v>85.353442455468979</v>
      </c>
      <c r="P230" s="60">
        <f t="shared" si="47"/>
        <v>85.75211498261335</v>
      </c>
      <c r="Q230" s="3">
        <f t="shared" si="42"/>
        <v>129.54842501757136</v>
      </c>
      <c r="R230" s="60">
        <f t="shared" si="48"/>
        <v>113.85900744440727</v>
      </c>
      <c r="S230" s="51">
        <f t="shared" si="43"/>
        <v>97.723247734193265</v>
      </c>
      <c r="T230" s="60">
        <f t="shared" si="49"/>
        <v>90.275366211860359</v>
      </c>
      <c r="U230" s="4">
        <f t="shared" si="52"/>
        <v>147.90611500655749</v>
      </c>
      <c r="V230" s="60">
        <f t="shared" si="50"/>
        <v>91.34924321467183</v>
      </c>
      <c r="W230" s="56">
        <f t="shared" si="44"/>
        <v>95.489632210250463</v>
      </c>
      <c r="X230" s="60">
        <f t="shared" si="51"/>
        <v>89.804898436172934</v>
      </c>
      <c r="Y230" s="5">
        <f t="shared" si="45"/>
        <v>94.246879194179613</v>
      </c>
      <c r="Z230" s="35">
        <v>228</v>
      </c>
    </row>
    <row r="231" spans="1:26" ht="15" customHeight="1">
      <c r="A231" s="27" t="s">
        <v>447</v>
      </c>
      <c r="B231" s="19" t="s">
        <v>448</v>
      </c>
      <c r="C231" s="19" t="s">
        <v>639</v>
      </c>
      <c r="D231" s="17"/>
      <c r="E231" s="87">
        <v>3099</v>
      </c>
      <c r="F231" s="78">
        <v>11.714890613973184</v>
      </c>
      <c r="G231" s="1">
        <v>17797</v>
      </c>
      <c r="H231" s="1">
        <v>425.66472647058822</v>
      </c>
      <c r="I231" s="2">
        <v>28.701335717520138</v>
      </c>
      <c r="J231" s="47">
        <v>20.253164556962027</v>
      </c>
      <c r="K231" s="2">
        <v>6.2923523717328163</v>
      </c>
      <c r="L231" s="2">
        <v>81.25</v>
      </c>
      <c r="M231" s="60">
        <f t="shared" si="40"/>
        <v>116.11490637502025</v>
      </c>
      <c r="N231" s="60">
        <f t="shared" si="46"/>
        <v>94.740145970048559</v>
      </c>
      <c r="O231" s="3">
        <f t="shared" si="41"/>
        <v>87.704111742493154</v>
      </c>
      <c r="P231" s="60">
        <f t="shared" si="47"/>
        <v>88.539271529468721</v>
      </c>
      <c r="Q231" s="3">
        <f t="shared" si="42"/>
        <v>110.45699243124542</v>
      </c>
      <c r="R231" s="60">
        <f t="shared" si="48"/>
        <v>95.385042980036047</v>
      </c>
      <c r="S231" s="51">
        <f t="shared" si="43"/>
        <v>115.47841479108222</v>
      </c>
      <c r="T231" s="60">
        <f t="shared" si="49"/>
        <v>100.23407190413158</v>
      </c>
      <c r="U231" s="4">
        <f t="shared" si="52"/>
        <v>193.31858291314654</v>
      </c>
      <c r="V231" s="60">
        <f t="shared" si="50"/>
        <v>93.156658342877748</v>
      </c>
      <c r="W231" s="56">
        <f t="shared" si="44"/>
        <v>97.432735191272982</v>
      </c>
      <c r="X231" s="60">
        <f t="shared" si="51"/>
        <v>92.949523391021529</v>
      </c>
      <c r="Y231" s="5">
        <f t="shared" si="45"/>
        <v>94.167452352930695</v>
      </c>
      <c r="Z231" s="35">
        <v>229</v>
      </c>
    </row>
    <row r="232" spans="1:26" ht="15" customHeight="1">
      <c r="A232" s="27" t="s">
        <v>341</v>
      </c>
      <c r="B232" s="18" t="s">
        <v>619</v>
      </c>
      <c r="C232" s="18" t="s">
        <v>637</v>
      </c>
      <c r="D232" s="16"/>
      <c r="E232" s="85">
        <v>2891</v>
      </c>
      <c r="F232" s="78">
        <v>16.182937554969218</v>
      </c>
      <c r="G232" s="1">
        <v>20362</v>
      </c>
      <c r="H232" s="1">
        <v>483.69566739130437</v>
      </c>
      <c r="I232" s="2">
        <v>28.505785329022949</v>
      </c>
      <c r="J232" s="47">
        <v>21.739130434782609</v>
      </c>
      <c r="K232" s="2">
        <v>8.3362158422691106</v>
      </c>
      <c r="L232" s="2">
        <v>80</v>
      </c>
      <c r="M232" s="60">
        <f t="shared" si="40"/>
        <v>84.056026429973286</v>
      </c>
      <c r="N232" s="60">
        <f t="shared" si="46"/>
        <v>86.934540271088522</v>
      </c>
      <c r="O232" s="3">
        <f t="shared" si="41"/>
        <v>100.3445031915854</v>
      </c>
      <c r="P232" s="60">
        <f t="shared" si="47"/>
        <v>103.5268114512381</v>
      </c>
      <c r="Q232" s="3">
        <f t="shared" si="42"/>
        <v>111.21473011616966</v>
      </c>
      <c r="R232" s="60">
        <f t="shared" si="48"/>
        <v>96.118273396418289</v>
      </c>
      <c r="S232" s="51">
        <f t="shared" si="43"/>
        <v>107.58495352688166</v>
      </c>
      <c r="T232" s="60">
        <f t="shared" si="49"/>
        <v>95.806703951374615</v>
      </c>
      <c r="U232" s="4">
        <f t="shared" si="52"/>
        <v>145.92096302564713</v>
      </c>
      <c r="V232" s="60">
        <f t="shared" si="50"/>
        <v>91.270234213675323</v>
      </c>
      <c r="W232" s="56">
        <f t="shared" si="44"/>
        <v>95.933770034484169</v>
      </c>
      <c r="X232" s="60">
        <f t="shared" si="51"/>
        <v>90.523669854424014</v>
      </c>
      <c r="Y232" s="5">
        <f t="shared" si="45"/>
        <v>94.030038856369814</v>
      </c>
      <c r="Z232" s="35">
        <v>230</v>
      </c>
    </row>
    <row r="233" spans="1:26" ht="15" customHeight="1">
      <c r="A233" s="24" t="s">
        <v>335</v>
      </c>
      <c r="B233" s="16" t="s">
        <v>336</v>
      </c>
      <c r="C233" s="16" t="s">
        <v>636</v>
      </c>
      <c r="D233" s="16"/>
      <c r="E233" s="85">
        <v>18837</v>
      </c>
      <c r="F233" s="78">
        <v>12.890140845070421</v>
      </c>
      <c r="G233" s="1">
        <v>19969</v>
      </c>
      <c r="H233" s="1">
        <v>531.62357148936167</v>
      </c>
      <c r="I233" s="6">
        <v>31.946932034014424</v>
      </c>
      <c r="J233" s="47">
        <v>20.802005012531328</v>
      </c>
      <c r="K233" s="6">
        <v>6.0519190953973556</v>
      </c>
      <c r="L233" s="6">
        <v>81.675392670157066</v>
      </c>
      <c r="M233" s="60">
        <f t="shared" si="40"/>
        <v>105.52820509756566</v>
      </c>
      <c r="N233" s="60">
        <f t="shared" si="46"/>
        <v>92.162525792234021</v>
      </c>
      <c r="O233" s="3">
        <f t="shared" si="41"/>
        <v>98.407788244414547</v>
      </c>
      <c r="P233" s="60">
        <f t="shared" si="47"/>
        <v>101.23047492521262</v>
      </c>
      <c r="Q233" s="3">
        <f t="shared" si="42"/>
        <v>99.235294917875819</v>
      </c>
      <c r="R233" s="60">
        <f t="shared" si="48"/>
        <v>84.526285254311659</v>
      </c>
      <c r="S233" s="51">
        <f t="shared" si="43"/>
        <v>112.43163032274957</v>
      </c>
      <c r="T233" s="60">
        <f t="shared" si="49"/>
        <v>98.525159240528382</v>
      </c>
      <c r="U233" s="4">
        <f t="shared" si="52"/>
        <v>200.998827730313</v>
      </c>
      <c r="V233" s="60">
        <f t="shared" si="50"/>
        <v>93.462331901501003</v>
      </c>
      <c r="W233" s="56">
        <f t="shared" si="44"/>
        <v>97.94285422368803</v>
      </c>
      <c r="X233" s="60">
        <f t="shared" si="51"/>
        <v>93.775075641696091</v>
      </c>
      <c r="Y233" s="5">
        <f t="shared" si="45"/>
        <v>93.946975459247284</v>
      </c>
      <c r="Z233" s="35">
        <v>231</v>
      </c>
    </row>
    <row r="234" spans="1:26" ht="15" customHeight="1">
      <c r="A234" s="24" t="s">
        <v>314</v>
      </c>
      <c r="B234" s="16" t="s">
        <v>28</v>
      </c>
      <c r="C234" s="16" t="s">
        <v>632</v>
      </c>
      <c r="D234" s="16" t="s">
        <v>650</v>
      </c>
      <c r="E234" s="85">
        <v>23645</v>
      </c>
      <c r="F234" s="78">
        <v>15.056497175141242</v>
      </c>
      <c r="G234" s="1">
        <v>19354</v>
      </c>
      <c r="H234" s="1">
        <v>460.04497721893495</v>
      </c>
      <c r="I234" s="2">
        <v>28.524024628641207</v>
      </c>
      <c r="J234" s="47">
        <v>22.613065326633166</v>
      </c>
      <c r="K234" s="2">
        <v>9.2704588707972082</v>
      </c>
      <c r="L234" s="2">
        <v>83.177570093457945</v>
      </c>
      <c r="M234" s="60">
        <f t="shared" si="40"/>
        <v>90.344614089985996</v>
      </c>
      <c r="N234" s="60">
        <f t="shared" si="46"/>
        <v>88.465667863866102</v>
      </c>
      <c r="O234" s="3">
        <f t="shared" si="41"/>
        <v>95.377051113345644</v>
      </c>
      <c r="P234" s="60">
        <f t="shared" si="47"/>
        <v>97.636971201279607</v>
      </c>
      <c r="Q234" s="3">
        <f t="shared" si="42"/>
        <v>111.14361536953199</v>
      </c>
      <c r="R234" s="60">
        <f t="shared" si="48"/>
        <v>96.04945869137525</v>
      </c>
      <c r="S234" s="51">
        <f t="shared" si="43"/>
        <v>103.42708092680896</v>
      </c>
      <c r="T234" s="60">
        <f t="shared" si="49"/>
        <v>93.474592437165185</v>
      </c>
      <c r="U234" s="4">
        <f t="shared" si="52"/>
        <v>131.21558065754718</v>
      </c>
      <c r="V234" s="60">
        <f t="shared" si="50"/>
        <v>90.684960349836274</v>
      </c>
      <c r="W234" s="56">
        <f t="shared" si="44"/>
        <v>99.744223517162283</v>
      </c>
      <c r="X234" s="60">
        <f t="shared" si="51"/>
        <v>96.690325573625188</v>
      </c>
      <c r="Y234" s="5">
        <f t="shared" si="45"/>
        <v>93.833662686191261</v>
      </c>
      <c r="Z234" s="35">
        <v>232</v>
      </c>
    </row>
    <row r="235" spans="1:26" ht="15" customHeight="1">
      <c r="A235" s="24" t="s">
        <v>58</v>
      </c>
      <c r="B235" s="16" t="s">
        <v>59</v>
      </c>
      <c r="C235" s="16" t="s">
        <v>632</v>
      </c>
      <c r="D235" s="21"/>
      <c r="E235" s="85">
        <v>12216</v>
      </c>
      <c r="F235" s="78">
        <v>12.577132486388384</v>
      </c>
      <c r="G235" s="1">
        <v>21140</v>
      </c>
      <c r="H235" s="1">
        <v>558.08137757575764</v>
      </c>
      <c r="I235" s="2">
        <v>31.679169966457387</v>
      </c>
      <c r="J235" s="47">
        <v>21.283783783783782</v>
      </c>
      <c r="K235" s="2">
        <v>8.0222658808120499</v>
      </c>
      <c r="L235" s="2">
        <v>78.787878787878782</v>
      </c>
      <c r="M235" s="60">
        <f t="shared" si="40"/>
        <v>108.15449613075613</v>
      </c>
      <c r="N235" s="60">
        <f t="shared" si="46"/>
        <v>92.801967728163731</v>
      </c>
      <c r="O235" s="3">
        <f t="shared" si="41"/>
        <v>104.17850886308396</v>
      </c>
      <c r="P235" s="60">
        <f t="shared" si="47"/>
        <v>108.07273973940053</v>
      </c>
      <c r="Q235" s="3">
        <f t="shared" si="42"/>
        <v>100.07406208791144</v>
      </c>
      <c r="R235" s="60">
        <f t="shared" si="48"/>
        <v>85.33792444498286</v>
      </c>
      <c r="S235" s="51">
        <f t="shared" si="43"/>
        <v>109.88663300192194</v>
      </c>
      <c r="T235" s="60">
        <f t="shared" si="49"/>
        <v>97.097694253883418</v>
      </c>
      <c r="U235" s="4">
        <f t="shared" si="52"/>
        <v>151.63155419755699</v>
      </c>
      <c r="V235" s="60">
        <f t="shared" si="50"/>
        <v>91.497515604687578</v>
      </c>
      <c r="W235" s="56">
        <f t="shared" si="44"/>
        <v>94.480228064264708</v>
      </c>
      <c r="X235" s="60">
        <f t="shared" si="51"/>
        <v>88.17132703105672</v>
      </c>
      <c r="Y235" s="5">
        <f t="shared" si="45"/>
        <v>93.829861467029133</v>
      </c>
      <c r="Z235" s="35">
        <v>233</v>
      </c>
    </row>
    <row r="236" spans="1:26" ht="15" customHeight="1">
      <c r="A236" s="24" t="s">
        <v>562</v>
      </c>
      <c r="B236" s="16" t="s">
        <v>563</v>
      </c>
      <c r="C236" s="16" t="s">
        <v>643</v>
      </c>
      <c r="D236" s="16"/>
      <c r="E236" s="85">
        <v>6192</v>
      </c>
      <c r="F236" s="78">
        <v>15.265045834994021</v>
      </c>
      <c r="G236" s="1">
        <v>20618</v>
      </c>
      <c r="H236" s="1">
        <v>562.81131481481486</v>
      </c>
      <c r="I236" s="2">
        <v>32.756502947801813</v>
      </c>
      <c r="J236" s="47">
        <v>23.275862068965516</v>
      </c>
      <c r="K236" s="2">
        <v>4.0859173126614987</v>
      </c>
      <c r="L236" s="2">
        <v>84</v>
      </c>
      <c r="M236" s="60">
        <f t="shared" si="40"/>
        <v>89.110340154811112</v>
      </c>
      <c r="N236" s="60">
        <f t="shared" si="46"/>
        <v>88.165150326166923</v>
      </c>
      <c r="O236" s="3">
        <f t="shared" si="41"/>
        <v>101.60607832256693</v>
      </c>
      <c r="P236" s="60">
        <f t="shared" si="47"/>
        <v>105.022643895672</v>
      </c>
      <c r="Q236" s="3">
        <f t="shared" si="42"/>
        <v>96.782712952253732</v>
      </c>
      <c r="R236" s="60">
        <f t="shared" si="48"/>
        <v>82.153026365855482</v>
      </c>
      <c r="S236" s="51">
        <f t="shared" si="43"/>
        <v>100.48192116842411</v>
      </c>
      <c r="T236" s="60">
        <f t="shared" si="49"/>
        <v>91.822680114600161</v>
      </c>
      <c r="U236" s="4">
        <f t="shared" si="52"/>
        <v>297.71249651187958</v>
      </c>
      <c r="V236" s="60">
        <f t="shared" si="50"/>
        <v>97.311533588131581</v>
      </c>
      <c r="W236" s="56">
        <f t="shared" si="44"/>
        <v>100.73045853620837</v>
      </c>
      <c r="X236" s="60">
        <f t="shared" si="51"/>
        <v>98.28640117153607</v>
      </c>
      <c r="Y236" s="5">
        <f t="shared" si="45"/>
        <v>93.793572576993697</v>
      </c>
      <c r="Z236" s="35">
        <v>234</v>
      </c>
    </row>
    <row r="237" spans="1:26" ht="15" customHeight="1">
      <c r="A237" s="27" t="s">
        <v>349</v>
      </c>
      <c r="B237" s="19" t="s">
        <v>350</v>
      </c>
      <c r="C237" s="19" t="s">
        <v>639</v>
      </c>
      <c r="D237" s="19"/>
      <c r="E237" s="87">
        <v>453</v>
      </c>
      <c r="F237" s="78">
        <v>23.976608187134502</v>
      </c>
      <c r="G237" s="11">
        <v>19579.273456318664</v>
      </c>
      <c r="H237" s="11" t="s">
        <v>603</v>
      </c>
      <c r="I237" s="12">
        <v>26.302438952200756</v>
      </c>
      <c r="J237" s="47">
        <v>27.906976744186046</v>
      </c>
      <c r="K237" s="2">
        <v>7.0640176600441498</v>
      </c>
      <c r="L237" s="12">
        <v>86.57</v>
      </c>
      <c r="M237" s="60">
        <f t="shared" si="40"/>
        <v>56.733355119220022</v>
      </c>
      <c r="N237" s="60">
        <f t="shared" si="46"/>
        <v>80.282093296658985</v>
      </c>
      <c r="O237" s="3">
        <f t="shared" si="41"/>
        <v>96.48720498116549</v>
      </c>
      <c r="P237" s="60">
        <f t="shared" si="47"/>
        <v>98.95326551702658</v>
      </c>
      <c r="Q237" s="3">
        <f t="shared" si="42"/>
        <v>120.53115028146453</v>
      </c>
      <c r="R237" s="60">
        <f t="shared" si="48"/>
        <v>105.13337555234985</v>
      </c>
      <c r="S237" s="51">
        <f t="shared" si="43"/>
        <v>83.807119595215795</v>
      </c>
      <c r="T237" s="60">
        <f t="shared" si="49"/>
        <v>82.469941229489393</v>
      </c>
      <c r="U237" s="4">
        <f t="shared" si="52"/>
        <v>172.20067987287027</v>
      </c>
      <c r="V237" s="60">
        <f t="shared" si="50"/>
        <v>92.316166310832884</v>
      </c>
      <c r="W237" s="56">
        <f t="shared" si="44"/>
        <v>103.81233089856619</v>
      </c>
      <c r="X237" s="60">
        <f t="shared" si="51"/>
        <v>103.27395604278057</v>
      </c>
      <c r="Y237" s="5">
        <f t="shared" si="45"/>
        <v>93.738132991523031</v>
      </c>
      <c r="Z237" s="35">
        <v>235</v>
      </c>
    </row>
    <row r="238" spans="1:26" ht="15" customHeight="1">
      <c r="A238" s="27" t="s">
        <v>493</v>
      </c>
      <c r="B238" s="19" t="s">
        <v>494</v>
      </c>
      <c r="C238" s="19" t="s">
        <v>639</v>
      </c>
      <c r="D238" s="16"/>
      <c r="E238" s="87">
        <v>7360</v>
      </c>
      <c r="F238" s="78">
        <v>14.585260561208758</v>
      </c>
      <c r="G238" s="1">
        <v>18227</v>
      </c>
      <c r="H238" s="1">
        <v>399.10334193548391</v>
      </c>
      <c r="I238" s="2">
        <v>26.275525885915435</v>
      </c>
      <c r="J238" s="47">
        <v>22.772277227722775</v>
      </c>
      <c r="K238" s="2">
        <v>12.880434782608695</v>
      </c>
      <c r="L238" s="2">
        <v>81.818181818181827</v>
      </c>
      <c r="M238" s="60">
        <f t="shared" si="40"/>
        <v>93.263567087235273</v>
      </c>
      <c r="N238" s="60">
        <f t="shared" si="46"/>
        <v>89.17636630964401</v>
      </c>
      <c r="O238" s="3">
        <f t="shared" si="41"/>
        <v>89.823163720313687</v>
      </c>
      <c r="P238" s="60">
        <f t="shared" si="47"/>
        <v>91.051802588478793</v>
      </c>
      <c r="Q238" s="3">
        <f t="shared" si="42"/>
        <v>120.65460595847193</v>
      </c>
      <c r="R238" s="60">
        <f t="shared" si="48"/>
        <v>105.25283834172654</v>
      </c>
      <c r="S238" s="51">
        <f t="shared" si="43"/>
        <v>102.70397264853543</v>
      </c>
      <c r="T238" s="60">
        <f t="shared" si="49"/>
        <v>93.069007825998312</v>
      </c>
      <c r="U238" s="4">
        <f t="shared" si="52"/>
        <v>94.440029721356922</v>
      </c>
      <c r="V238" s="60">
        <f t="shared" si="50"/>
        <v>89.221294308895708</v>
      </c>
      <c r="W238" s="56">
        <f t="shared" si="44"/>
        <v>98.114082989813369</v>
      </c>
      <c r="X238" s="60">
        <f t="shared" si="51"/>
        <v>94.052184089474977</v>
      </c>
      <c r="Y238" s="5">
        <f t="shared" si="45"/>
        <v>93.63724891070305</v>
      </c>
      <c r="Z238" s="35">
        <v>236</v>
      </c>
    </row>
    <row r="239" spans="1:26" ht="15" customHeight="1">
      <c r="A239" s="28" t="s">
        <v>317</v>
      </c>
      <c r="B239" s="20" t="s">
        <v>318</v>
      </c>
      <c r="C239" s="20" t="s">
        <v>635</v>
      </c>
      <c r="D239" s="16"/>
      <c r="E239" s="88">
        <v>1185</v>
      </c>
      <c r="F239" s="78">
        <v>9.7173144876325086</v>
      </c>
      <c r="G239" s="1">
        <v>16567</v>
      </c>
      <c r="H239" s="1">
        <v>380</v>
      </c>
      <c r="I239" s="6">
        <v>27.524597090601798</v>
      </c>
      <c r="J239" s="47">
        <v>23.626373626373624</v>
      </c>
      <c r="K239" s="6">
        <v>2.6160337552742616</v>
      </c>
      <c r="L239" s="6">
        <v>76.923076923076934</v>
      </c>
      <c r="M239" s="60">
        <f t="shared" si="40"/>
        <v>139.98450174339391</v>
      </c>
      <c r="N239" s="60">
        <f t="shared" si="46"/>
        <v>100.55184774998028</v>
      </c>
      <c r="O239" s="3">
        <f t="shared" si="41"/>
        <v>81.642637480355347</v>
      </c>
      <c r="P239" s="60">
        <f t="shared" si="47"/>
        <v>81.352264081602684</v>
      </c>
      <c r="Q239" s="3">
        <f t="shared" si="42"/>
        <v>115.17927807194802</v>
      </c>
      <c r="R239" s="60">
        <f t="shared" si="48"/>
        <v>99.954597240696117</v>
      </c>
      <c r="S239" s="51">
        <f t="shared" si="43"/>
        <v>98.991211030801139</v>
      </c>
      <c r="T239" s="60">
        <f t="shared" si="49"/>
        <v>90.986554862412675</v>
      </c>
      <c r="U239" s="4">
        <f t="shared" si="52"/>
        <v>464.98965896028199</v>
      </c>
      <c r="V239" s="60">
        <f t="shared" si="50"/>
        <v>103.96916062206631</v>
      </c>
      <c r="W239" s="56">
        <f t="shared" si="44"/>
        <v>92.244009648542487</v>
      </c>
      <c r="X239" s="60">
        <f t="shared" si="51"/>
        <v>84.552338072030167</v>
      </c>
      <c r="Y239" s="5">
        <f t="shared" si="45"/>
        <v>93.561127104798032</v>
      </c>
      <c r="Z239" s="35">
        <v>237</v>
      </c>
    </row>
    <row r="240" spans="1:26" ht="15" customHeight="1">
      <c r="A240" s="24" t="s">
        <v>329</v>
      </c>
      <c r="B240" s="16" t="s">
        <v>330</v>
      </c>
      <c r="C240" s="16" t="s">
        <v>634</v>
      </c>
      <c r="D240" s="16"/>
      <c r="E240" s="85">
        <v>9133</v>
      </c>
      <c r="F240" s="78">
        <v>15.519431038862077</v>
      </c>
      <c r="G240" s="1">
        <v>17288</v>
      </c>
      <c r="H240" s="1">
        <v>451.42404678899084</v>
      </c>
      <c r="I240" s="2">
        <v>31.33438547818076</v>
      </c>
      <c r="J240" s="47">
        <v>16.801619433198383</v>
      </c>
      <c r="K240" s="2">
        <v>4.335924668783532</v>
      </c>
      <c r="L240" s="2">
        <v>80.459770114942529</v>
      </c>
      <c r="M240" s="60">
        <f t="shared" si="40"/>
        <v>87.649696914071825</v>
      </c>
      <c r="N240" s="60">
        <f t="shared" si="46"/>
        <v>87.809517028197533</v>
      </c>
      <c r="O240" s="3">
        <f t="shared" si="41"/>
        <v>85.195745564096285</v>
      </c>
      <c r="P240" s="60">
        <f t="shared" si="47"/>
        <v>85.565135927059103</v>
      </c>
      <c r="Q240" s="3">
        <f t="shared" si="42"/>
        <v>101.17521610003561</v>
      </c>
      <c r="R240" s="60">
        <f t="shared" si="48"/>
        <v>86.403464183700635</v>
      </c>
      <c r="S240" s="51">
        <f t="shared" si="43"/>
        <v>139.20106611388042</v>
      </c>
      <c r="T240" s="60">
        <f t="shared" si="49"/>
        <v>113.53988322131956</v>
      </c>
      <c r="U240" s="4">
        <f t="shared" si="52"/>
        <v>280.54653542558907</v>
      </c>
      <c r="V240" s="60">
        <f t="shared" si="50"/>
        <v>96.628328750610436</v>
      </c>
      <c r="W240" s="56">
        <f t="shared" si="44"/>
        <v>96.485113540429481</v>
      </c>
      <c r="X240" s="60">
        <f t="shared" si="51"/>
        <v>91.415937821908159</v>
      </c>
      <c r="Y240" s="5">
        <f t="shared" si="45"/>
        <v>93.56037782213258</v>
      </c>
      <c r="Z240" s="35">
        <v>238</v>
      </c>
    </row>
    <row r="241" spans="1:26" ht="15" customHeight="1">
      <c r="A241" s="24" t="s">
        <v>129</v>
      </c>
      <c r="B241" s="16" t="s">
        <v>130</v>
      </c>
      <c r="C241" s="16" t="s">
        <v>634</v>
      </c>
      <c r="D241" s="16"/>
      <c r="E241" s="85">
        <v>14284</v>
      </c>
      <c r="F241" s="78">
        <v>14.553290237029671</v>
      </c>
      <c r="G241" s="1">
        <v>18826</v>
      </c>
      <c r="H241" s="1">
        <v>495.6075012048193</v>
      </c>
      <c r="I241" s="6">
        <v>31.590831905119682</v>
      </c>
      <c r="J241" s="47">
        <v>21.210013908205841</v>
      </c>
      <c r="K241" s="6">
        <v>9.0030803696443584</v>
      </c>
      <c r="L241" s="6">
        <v>86.538461538461547</v>
      </c>
      <c r="M241" s="60">
        <f t="shared" si="40"/>
        <v>93.468446288111124</v>
      </c>
      <c r="N241" s="60">
        <f t="shared" si="46"/>
        <v>89.226249719816039</v>
      </c>
      <c r="O241" s="3">
        <f t="shared" si="41"/>
        <v>92.775052405696243</v>
      </c>
      <c r="P241" s="60">
        <f t="shared" si="47"/>
        <v>94.551816784634681</v>
      </c>
      <c r="Q241" s="3">
        <f t="shared" si="42"/>
        <v>100.35390114569842</v>
      </c>
      <c r="R241" s="60">
        <f t="shared" si="48"/>
        <v>85.608712757275484</v>
      </c>
      <c r="S241" s="51">
        <f t="shared" si="43"/>
        <v>110.26882620930566</v>
      </c>
      <c r="T241" s="60">
        <f t="shared" si="49"/>
        <v>97.312062818128652</v>
      </c>
      <c r="U241" s="4">
        <f t="shared" si="52"/>
        <v>135.11249414089329</v>
      </c>
      <c r="V241" s="60">
        <f t="shared" si="50"/>
        <v>90.840057412554756</v>
      </c>
      <c r="W241" s="56">
        <f t="shared" si="44"/>
        <v>103.77451085461028</v>
      </c>
      <c r="X241" s="60">
        <f t="shared" si="51"/>
        <v>103.21274989201103</v>
      </c>
      <c r="Y241" s="5">
        <f t="shared" si="45"/>
        <v>93.458608230736758</v>
      </c>
      <c r="Z241" s="35">
        <v>239</v>
      </c>
    </row>
    <row r="242" spans="1:26" ht="15" customHeight="1">
      <c r="A242" s="24" t="s">
        <v>543</v>
      </c>
      <c r="B242" s="16" t="s">
        <v>43</v>
      </c>
      <c r="C242" s="16" t="s">
        <v>643</v>
      </c>
      <c r="D242" s="16" t="s">
        <v>650</v>
      </c>
      <c r="E242" s="85">
        <v>215121</v>
      </c>
      <c r="F242" s="78">
        <v>15.57238741610109</v>
      </c>
      <c r="G242" s="1">
        <v>19213</v>
      </c>
      <c r="H242" s="1">
        <v>446.19796200521455</v>
      </c>
      <c r="I242" s="2">
        <v>27.868503326198795</v>
      </c>
      <c r="J242" s="47">
        <v>25.779246680722551</v>
      </c>
      <c r="K242" s="2">
        <v>12.905760014131582</v>
      </c>
      <c r="L242" s="2">
        <v>85.779352226720647</v>
      </c>
      <c r="M242" s="60">
        <f t="shared" si="40"/>
        <v>87.351630195678496</v>
      </c>
      <c r="N242" s="60">
        <f t="shared" si="46"/>
        <v>87.736944584002686</v>
      </c>
      <c r="O242" s="3">
        <f t="shared" si="41"/>
        <v>94.682199185734731</v>
      </c>
      <c r="P242" s="60">
        <f t="shared" si="47"/>
        <v>96.813094737743754</v>
      </c>
      <c r="Q242" s="3">
        <f t="shared" si="42"/>
        <v>113.75792897842616</v>
      </c>
      <c r="R242" s="60">
        <f t="shared" si="48"/>
        <v>98.579218388089956</v>
      </c>
      <c r="S242" s="51">
        <f t="shared" si="43"/>
        <v>90.724270049746579</v>
      </c>
      <c r="T242" s="60">
        <f t="shared" si="49"/>
        <v>86.349705660041735</v>
      </c>
      <c r="U242" s="4">
        <f t="shared" si="52"/>
        <v>94.25470815834143</v>
      </c>
      <c r="V242" s="60">
        <f t="shared" si="50"/>
        <v>89.213918515154091</v>
      </c>
      <c r="W242" s="56">
        <f t="shared" si="44"/>
        <v>102.86420812781544</v>
      </c>
      <c r="X242" s="60">
        <f t="shared" si="51"/>
        <v>101.73955948517042</v>
      </c>
      <c r="Y242" s="5">
        <f t="shared" si="45"/>
        <v>93.405406895033764</v>
      </c>
      <c r="Z242" s="35">
        <v>240</v>
      </c>
    </row>
    <row r="243" spans="1:26" ht="15" customHeight="1">
      <c r="A243" s="24" t="s">
        <v>180</v>
      </c>
      <c r="B243" s="16" t="s">
        <v>181</v>
      </c>
      <c r="C243" s="16" t="s">
        <v>635</v>
      </c>
      <c r="D243" s="19"/>
      <c r="E243" s="85">
        <v>7410</v>
      </c>
      <c r="F243" s="78">
        <v>11.720983419096626</v>
      </c>
      <c r="G243" s="1">
        <v>17545</v>
      </c>
      <c r="H243" s="1">
        <v>404.22881355932202</v>
      </c>
      <c r="I243" s="2">
        <v>27.647453762963032</v>
      </c>
      <c r="J243" s="47">
        <v>25.338753387533874</v>
      </c>
      <c r="K243" s="2">
        <v>5.6275303643724701</v>
      </c>
      <c r="L243" s="2">
        <v>83.78378378378379</v>
      </c>
      <c r="M243" s="60">
        <f t="shared" si="40"/>
        <v>116.05454748949218</v>
      </c>
      <c r="N243" s="60">
        <f t="shared" si="46"/>
        <v>94.72544995878215</v>
      </c>
      <c r="O243" s="3">
        <f t="shared" si="41"/>
        <v>86.462248722933211</v>
      </c>
      <c r="P243" s="60">
        <f t="shared" si="47"/>
        <v>87.06681146697909</v>
      </c>
      <c r="Q243" s="3">
        <f t="shared" si="42"/>
        <v>114.66745723845611</v>
      </c>
      <c r="R243" s="60">
        <f t="shared" si="48"/>
        <v>99.459330065364981</v>
      </c>
      <c r="S243" s="51">
        <f t="shared" si="43"/>
        <v>92.301436529689227</v>
      </c>
      <c r="T243" s="60">
        <f t="shared" si="49"/>
        <v>87.23432345896974</v>
      </c>
      <c r="U243" s="4">
        <f t="shared" si="52"/>
        <v>216.15674459878451</v>
      </c>
      <c r="V243" s="60">
        <f t="shared" si="50"/>
        <v>94.065616627548408</v>
      </c>
      <c r="W243" s="56">
        <f t="shared" si="44"/>
        <v>100.47117807665572</v>
      </c>
      <c r="X243" s="60">
        <f t="shared" si="51"/>
        <v>97.866794073313798</v>
      </c>
      <c r="Y243" s="5">
        <f t="shared" si="45"/>
        <v>93.40305427515969</v>
      </c>
      <c r="Z243" s="35">
        <v>241</v>
      </c>
    </row>
    <row r="244" spans="1:26" ht="15" customHeight="1">
      <c r="A244" s="24" t="s">
        <v>162</v>
      </c>
      <c r="B244" s="16" t="s">
        <v>163</v>
      </c>
      <c r="C244" s="16" t="s">
        <v>639</v>
      </c>
      <c r="D244" s="16"/>
      <c r="E244" s="85">
        <v>2193</v>
      </c>
      <c r="F244" s="78">
        <v>15.300546448087433</v>
      </c>
      <c r="G244" s="1">
        <v>17784</v>
      </c>
      <c r="H244" s="1">
        <v>420.18748124999996</v>
      </c>
      <c r="I244" s="2">
        <v>28.352731528340076</v>
      </c>
      <c r="J244" s="47">
        <v>23.036649214659686</v>
      </c>
      <c r="K244" s="2">
        <v>4.1039671682626535</v>
      </c>
      <c r="L244" s="2">
        <v>83.333333333333343</v>
      </c>
      <c r="M244" s="60">
        <f t="shared" si="40"/>
        <v>88.903584682436872</v>
      </c>
      <c r="N244" s="60">
        <f t="shared" si="46"/>
        <v>88.114810086700615</v>
      </c>
      <c r="O244" s="3">
        <f t="shared" si="41"/>
        <v>87.640047380372991</v>
      </c>
      <c r="P244" s="60">
        <f t="shared" si="47"/>
        <v>88.463311288149796</v>
      </c>
      <c r="Q244" s="3">
        <f t="shared" si="42"/>
        <v>111.8150898070582</v>
      </c>
      <c r="R244" s="60">
        <f t="shared" si="48"/>
        <v>96.699215845088148</v>
      </c>
      <c r="S244" s="51">
        <f t="shared" si="43"/>
        <v>101.52532669779842</v>
      </c>
      <c r="T244" s="60">
        <f t="shared" si="49"/>
        <v>92.407916432086438</v>
      </c>
      <c r="U244" s="4">
        <f t="shared" si="52"/>
        <v>296.40311284666529</v>
      </c>
      <c r="V244" s="60">
        <f t="shared" si="50"/>
        <v>97.259420149813224</v>
      </c>
      <c r="W244" s="56">
        <f t="shared" si="44"/>
        <v>99.931010452587685</v>
      </c>
      <c r="X244" s="60">
        <f t="shared" si="51"/>
        <v>96.992612618684078</v>
      </c>
      <c r="Y244" s="5">
        <f t="shared" si="45"/>
        <v>93.32288107008705</v>
      </c>
      <c r="Z244" s="35">
        <v>242</v>
      </c>
    </row>
    <row r="245" spans="1:26" ht="15" customHeight="1">
      <c r="A245" s="24" t="s">
        <v>582</v>
      </c>
      <c r="B245" s="16" t="s">
        <v>583</v>
      </c>
      <c r="C245" s="16" t="s">
        <v>637</v>
      </c>
      <c r="D245" s="19"/>
      <c r="E245" s="85">
        <v>12409</v>
      </c>
      <c r="F245" s="78">
        <v>19.594705017159665</v>
      </c>
      <c r="G245" s="1">
        <v>15411</v>
      </c>
      <c r="H245" s="1">
        <v>324.41694675324675</v>
      </c>
      <c r="I245" s="2">
        <v>25.261198890655773</v>
      </c>
      <c r="J245" s="47">
        <v>22.620519159456119</v>
      </c>
      <c r="K245" s="2">
        <v>6.2454669997582402</v>
      </c>
      <c r="L245" s="2">
        <v>87.155963302752298</v>
      </c>
      <c r="M245" s="60">
        <f t="shared" si="40"/>
        <v>69.420459539649514</v>
      </c>
      <c r="N245" s="60">
        <f t="shared" si="46"/>
        <v>83.371113709635253</v>
      </c>
      <c r="O245" s="3">
        <f t="shared" si="41"/>
        <v>75.94583727951688</v>
      </c>
      <c r="P245" s="60">
        <f t="shared" si="47"/>
        <v>74.597645699705822</v>
      </c>
      <c r="Q245" s="3">
        <f t="shared" si="42"/>
        <v>125.49931758343624</v>
      </c>
      <c r="R245" s="60">
        <f t="shared" si="48"/>
        <v>109.94085900204205</v>
      </c>
      <c r="S245" s="51">
        <f t="shared" si="43"/>
        <v>103.39300000385754</v>
      </c>
      <c r="T245" s="60">
        <f t="shared" si="49"/>
        <v>93.455476769015917</v>
      </c>
      <c r="U245" s="4">
        <f t="shared" si="52"/>
        <v>194.76984567217346</v>
      </c>
      <c r="V245" s="60">
        <f t="shared" si="50"/>
        <v>93.214418565710432</v>
      </c>
      <c r="W245" s="56">
        <f t="shared" si="44"/>
        <v>104.51500175775226</v>
      </c>
      <c r="X245" s="60">
        <f t="shared" si="51"/>
        <v>104.41112496301899</v>
      </c>
      <c r="Y245" s="5">
        <f t="shared" si="45"/>
        <v>93.16510645152141</v>
      </c>
      <c r="Z245" s="35">
        <v>243</v>
      </c>
    </row>
    <row r="246" spans="1:26" ht="15" customHeight="1">
      <c r="A246" s="24" t="s">
        <v>230</v>
      </c>
      <c r="B246" s="16" t="s">
        <v>46</v>
      </c>
      <c r="C246" s="16" t="s">
        <v>636</v>
      </c>
      <c r="D246" s="16" t="s">
        <v>650</v>
      </c>
      <c r="E246" s="85">
        <v>60174</v>
      </c>
      <c r="F246" s="78">
        <v>14.39951188095319</v>
      </c>
      <c r="G246" s="1">
        <v>20518</v>
      </c>
      <c r="H246" s="1">
        <v>491.53131138613867</v>
      </c>
      <c r="I246" s="6">
        <v>28.747323017027316</v>
      </c>
      <c r="J246" s="47">
        <v>26.233138715522447</v>
      </c>
      <c r="K246" s="6">
        <v>17.790075447867849</v>
      </c>
      <c r="L246" s="6">
        <v>82.65993265993265</v>
      </c>
      <c r="M246" s="60">
        <f t="shared" si="40"/>
        <v>94.466634569355634</v>
      </c>
      <c r="N246" s="60">
        <f t="shared" si="46"/>
        <v>89.469285788140098</v>
      </c>
      <c r="O246" s="3">
        <f t="shared" si="41"/>
        <v>101.11327553702728</v>
      </c>
      <c r="P246" s="60">
        <f t="shared" si="47"/>
        <v>104.43833434706502</v>
      </c>
      <c r="Q246" s="3">
        <f t="shared" si="42"/>
        <v>110.28029358556199</v>
      </c>
      <c r="R246" s="60">
        <f t="shared" si="48"/>
        <v>95.214059048825504</v>
      </c>
      <c r="S246" s="51">
        <f t="shared" si="43"/>
        <v>89.154537049621496</v>
      </c>
      <c r="T246" s="60">
        <f t="shared" si="49"/>
        <v>85.469257229812726</v>
      </c>
      <c r="U246" s="4">
        <f t="shared" si="52"/>
        <v>68.376811962276093</v>
      </c>
      <c r="V246" s="60">
        <f t="shared" si="50"/>
        <v>88.18397887022843</v>
      </c>
      <c r="W246" s="56">
        <f t="shared" si="44"/>
        <v>99.123487135799081</v>
      </c>
      <c r="X246" s="60">
        <f t="shared" si="51"/>
        <v>95.685755494591106</v>
      </c>
      <c r="Y246" s="5">
        <f t="shared" si="45"/>
        <v>93.076778463110472</v>
      </c>
      <c r="Z246" s="35">
        <v>244</v>
      </c>
    </row>
    <row r="247" spans="1:26" ht="15" customHeight="1">
      <c r="A247" s="24" t="s">
        <v>71</v>
      </c>
      <c r="B247" s="16" t="s">
        <v>72</v>
      </c>
      <c r="C247" s="16" t="s">
        <v>637</v>
      </c>
      <c r="D247" s="16"/>
      <c r="E247" s="85">
        <v>227</v>
      </c>
      <c r="F247" s="78">
        <v>7.4626865671641784</v>
      </c>
      <c r="G247" s="11">
        <v>18266.713387975688</v>
      </c>
      <c r="H247" s="11" t="s">
        <v>603</v>
      </c>
      <c r="I247" s="12">
        <v>25.492504611419903</v>
      </c>
      <c r="J247" s="49">
        <v>24.74</v>
      </c>
      <c r="K247" s="2">
        <v>5.7268722466960353</v>
      </c>
      <c r="L247" s="2">
        <v>66.666666666666657</v>
      </c>
      <c r="M247" s="60">
        <f t="shared" si="40"/>
        <v>182.27663919590339</v>
      </c>
      <c r="N247" s="60">
        <f t="shared" si="46"/>
        <v>110.84901813417243</v>
      </c>
      <c r="O247" s="3">
        <f t="shared" si="41"/>
        <v>90.018872402490047</v>
      </c>
      <c r="P247" s="60">
        <f t="shared" si="47"/>
        <v>91.283851706496066</v>
      </c>
      <c r="Q247" s="3">
        <f t="shared" si="42"/>
        <v>124.36060208444837</v>
      </c>
      <c r="R247" s="60">
        <f t="shared" si="48"/>
        <v>108.83897261566381</v>
      </c>
      <c r="S247" s="51">
        <f t="shared" si="43"/>
        <v>94.535300628169196</v>
      </c>
      <c r="T247" s="60">
        <f t="shared" si="49"/>
        <v>88.487276756565507</v>
      </c>
      <c r="U247" s="4">
        <f t="shared" si="52"/>
        <v>212.40715547572245</v>
      </c>
      <c r="V247" s="60">
        <f t="shared" si="50"/>
        <v>93.916383070818597</v>
      </c>
      <c r="W247" s="56">
        <f t="shared" si="44"/>
        <v>79.944808362070134</v>
      </c>
      <c r="X247" s="60">
        <f t="shared" si="51"/>
        <v>64.647898797383846</v>
      </c>
      <c r="Y247" s="5">
        <f t="shared" si="45"/>
        <v>93.003900180183365</v>
      </c>
      <c r="Z247" s="35">
        <v>245</v>
      </c>
    </row>
    <row r="248" spans="1:26" ht="15" customHeight="1">
      <c r="A248" s="24" t="s">
        <v>269</v>
      </c>
      <c r="B248" s="16" t="s">
        <v>270</v>
      </c>
      <c r="C248" s="16" t="s">
        <v>639</v>
      </c>
      <c r="D248" s="16"/>
      <c r="E248" s="85">
        <v>2282</v>
      </c>
      <c r="F248" s="78">
        <v>19.691119691119692</v>
      </c>
      <c r="G248" s="1">
        <v>17788</v>
      </c>
      <c r="H248" s="1">
        <v>429.09089999999998</v>
      </c>
      <c r="I248" s="2">
        <v>28.946991230042723</v>
      </c>
      <c r="J248" s="47">
        <v>17.293233082706767</v>
      </c>
      <c r="K248" s="2">
        <v>5.7843996494303243</v>
      </c>
      <c r="L248" s="2">
        <v>77.777777777777786</v>
      </c>
      <c r="M248" s="60">
        <f t="shared" si="40"/>
        <v>69.080552460841346</v>
      </c>
      <c r="N248" s="60">
        <f t="shared" si="46"/>
        <v>83.288354092455563</v>
      </c>
      <c r="O248" s="3">
        <f t="shared" si="41"/>
        <v>87.659759491794574</v>
      </c>
      <c r="P248" s="60">
        <f t="shared" si="47"/>
        <v>88.486683670094067</v>
      </c>
      <c r="Q248" s="3">
        <f t="shared" si="42"/>
        <v>109.51961110301815</v>
      </c>
      <c r="R248" s="60">
        <f t="shared" si="48"/>
        <v>94.477979077474899</v>
      </c>
      <c r="S248" s="51">
        <f t="shared" si="43"/>
        <v>135.24384517084368</v>
      </c>
      <c r="T248" s="60">
        <f t="shared" si="49"/>
        <v>111.32031532850695</v>
      </c>
      <c r="U248" s="4">
        <f t="shared" si="52"/>
        <v>210.29470946278141</v>
      </c>
      <c r="V248" s="60">
        <f t="shared" si="50"/>
        <v>93.832307770415156</v>
      </c>
      <c r="W248" s="56">
        <f t="shared" si="44"/>
        <v>93.268943089081844</v>
      </c>
      <c r="X248" s="60">
        <f t="shared" si="51"/>
        <v>86.211041344917348</v>
      </c>
      <c r="Y248" s="5">
        <f t="shared" si="45"/>
        <v>92.936113547310669</v>
      </c>
      <c r="Z248" s="35">
        <v>246</v>
      </c>
    </row>
    <row r="249" spans="1:26" ht="15" customHeight="1">
      <c r="A249" s="24" t="s">
        <v>524</v>
      </c>
      <c r="B249" s="16" t="s">
        <v>525</v>
      </c>
      <c r="C249" s="16" t="s">
        <v>635</v>
      </c>
      <c r="D249" s="19"/>
      <c r="E249" s="85">
        <v>3446</v>
      </c>
      <c r="F249" s="78">
        <v>10.456651224354733</v>
      </c>
      <c r="G249" s="1">
        <v>20446</v>
      </c>
      <c r="H249" s="1">
        <v>454.51219756097566</v>
      </c>
      <c r="I249" s="6">
        <v>26.675860171826805</v>
      </c>
      <c r="J249" s="47">
        <v>22.108843537414966</v>
      </c>
      <c r="K249" s="6">
        <v>4.4109112013929188</v>
      </c>
      <c r="L249" s="6">
        <v>64.285714285714292</v>
      </c>
      <c r="M249" s="60">
        <f t="shared" si="40"/>
        <v>130.08690809796428</v>
      </c>
      <c r="N249" s="60">
        <f t="shared" si="46"/>
        <v>98.142009555471191</v>
      </c>
      <c r="O249" s="3">
        <f t="shared" si="41"/>
        <v>100.75845753143872</v>
      </c>
      <c r="P249" s="60">
        <f t="shared" si="47"/>
        <v>104.01763147206799</v>
      </c>
      <c r="Q249" s="3">
        <f t="shared" si="42"/>
        <v>118.84389862955453</v>
      </c>
      <c r="R249" s="60">
        <f t="shared" si="48"/>
        <v>103.50069414308973</v>
      </c>
      <c r="S249" s="51">
        <f t="shared" si="43"/>
        <v>105.78587403646559</v>
      </c>
      <c r="T249" s="60">
        <f t="shared" si="49"/>
        <v>94.797617238495533</v>
      </c>
      <c r="U249" s="4">
        <f t="shared" si="52"/>
        <v>275.77717803737005</v>
      </c>
      <c r="V249" s="60">
        <f t="shared" si="50"/>
        <v>96.438508441504595</v>
      </c>
      <c r="W249" s="56">
        <f t="shared" si="44"/>
        <v>77.089636634853363</v>
      </c>
      <c r="X249" s="60">
        <f t="shared" si="51"/>
        <v>60.027225394340981</v>
      </c>
      <c r="Y249" s="5">
        <f t="shared" si="45"/>
        <v>92.820614374161664</v>
      </c>
      <c r="Z249" s="35">
        <v>247</v>
      </c>
    </row>
    <row r="250" spans="1:26" ht="15" customHeight="1">
      <c r="A250" s="24" t="s">
        <v>596</v>
      </c>
      <c r="B250" s="16" t="s">
        <v>597</v>
      </c>
      <c r="C250" s="16" t="s">
        <v>636</v>
      </c>
      <c r="D250" s="16"/>
      <c r="E250" s="85">
        <v>5217</v>
      </c>
      <c r="F250" s="78">
        <v>10.305174701459531</v>
      </c>
      <c r="G250" s="1">
        <v>23155</v>
      </c>
      <c r="H250" s="1">
        <v>757.14621034482752</v>
      </c>
      <c r="I250" s="2">
        <v>39.238844846201381</v>
      </c>
      <c r="J250" s="47">
        <v>19.758064516129032</v>
      </c>
      <c r="K250" s="2">
        <v>3.4119225608587307</v>
      </c>
      <c r="L250" s="2">
        <v>69.387755102040813</v>
      </c>
      <c r="M250" s="60">
        <f t="shared" si="40"/>
        <v>131.99906515339745</v>
      </c>
      <c r="N250" s="60">
        <f t="shared" si="46"/>
        <v>98.607576163998374</v>
      </c>
      <c r="O250" s="3">
        <f t="shared" si="41"/>
        <v>114.1084849917081</v>
      </c>
      <c r="P250" s="60">
        <f t="shared" si="47"/>
        <v>119.84657714383147</v>
      </c>
      <c r="Q250" s="3">
        <f t="shared" si="42"/>
        <v>80.793999786251646</v>
      </c>
      <c r="R250" s="60">
        <f t="shared" si="48"/>
        <v>66.681431056066799</v>
      </c>
      <c r="S250" s="51">
        <f t="shared" si="43"/>
        <v>118.37208728778462</v>
      </c>
      <c r="T250" s="60">
        <f t="shared" si="49"/>
        <v>101.85710550737205</v>
      </c>
      <c r="U250" s="4">
        <f t="shared" si="52"/>
        <v>356.52293450277125</v>
      </c>
      <c r="V250" s="60">
        <f t="shared" si="50"/>
        <v>99.652187602791074</v>
      </c>
      <c r="W250" s="56">
        <f t="shared" si="44"/>
        <v>83.207861764603607</v>
      </c>
      <c r="X250" s="60">
        <f t="shared" si="51"/>
        <v>69.928668400861426</v>
      </c>
      <c r="Y250" s="5">
        <f t="shared" si="45"/>
        <v>92.762257645820185</v>
      </c>
      <c r="Z250" s="35">
        <v>248</v>
      </c>
    </row>
    <row r="251" spans="1:26" ht="15" customHeight="1">
      <c r="A251" s="24" t="s">
        <v>576</v>
      </c>
      <c r="B251" s="16" t="s">
        <v>49</v>
      </c>
      <c r="C251" s="16" t="s">
        <v>635</v>
      </c>
      <c r="D251" s="19" t="s">
        <v>650</v>
      </c>
      <c r="E251" s="85">
        <v>43287</v>
      </c>
      <c r="F251" s="78">
        <v>12.643025591754739</v>
      </c>
      <c r="G251" s="1">
        <v>19408</v>
      </c>
      <c r="H251" s="1">
        <v>441.23613855243724</v>
      </c>
      <c r="I251" s="2">
        <v>27.281706835476331</v>
      </c>
      <c r="J251" s="47">
        <v>34.852695942190103</v>
      </c>
      <c r="K251" s="2">
        <v>22.877538290941853</v>
      </c>
      <c r="L251" s="2">
        <v>86.352941176470594</v>
      </c>
      <c r="M251" s="60">
        <f t="shared" si="40"/>
        <v>107.59081494877414</v>
      </c>
      <c r="N251" s="60">
        <f t="shared" si="46"/>
        <v>92.664724223274689</v>
      </c>
      <c r="O251" s="3">
        <f t="shared" si="41"/>
        <v>95.643164617537053</v>
      </c>
      <c r="P251" s="60">
        <f t="shared" si="47"/>
        <v>97.952498357527375</v>
      </c>
      <c r="Q251" s="3">
        <f t="shared" si="42"/>
        <v>116.20472433177233</v>
      </c>
      <c r="R251" s="60">
        <f t="shared" si="48"/>
        <v>100.94687781882755</v>
      </c>
      <c r="S251" s="51">
        <f t="shared" si="43"/>
        <v>67.105378057991871</v>
      </c>
      <c r="T251" s="60">
        <f t="shared" si="49"/>
        <v>73.10209197272556</v>
      </c>
      <c r="U251" s="4">
        <f t="shared" si="52"/>
        <v>53.171308390955602</v>
      </c>
      <c r="V251" s="60">
        <f t="shared" si="50"/>
        <v>87.578800194554503</v>
      </c>
      <c r="W251" s="56">
        <f t="shared" si="44"/>
        <v>103.55204000781086</v>
      </c>
      <c r="X251" s="60">
        <f t="shared" si="51"/>
        <v>102.85271371101376</v>
      </c>
      <c r="Y251" s="5">
        <f t="shared" si="45"/>
        <v>92.516284379653897</v>
      </c>
      <c r="Z251" s="35">
        <v>249</v>
      </c>
    </row>
    <row r="252" spans="1:26" ht="15" customHeight="1">
      <c r="A252" s="27" t="s">
        <v>347</v>
      </c>
      <c r="B252" s="19" t="s">
        <v>348</v>
      </c>
      <c r="C252" s="19" t="s">
        <v>643</v>
      </c>
      <c r="D252" s="16"/>
      <c r="E252" s="87">
        <v>8300</v>
      </c>
      <c r="F252" s="78">
        <v>12.168084557875741</v>
      </c>
      <c r="G252" s="1">
        <v>18734</v>
      </c>
      <c r="H252" s="1">
        <v>521.75688441558441</v>
      </c>
      <c r="I252" s="2">
        <v>33.420959821645205</v>
      </c>
      <c r="J252" s="47">
        <v>15.309446254071663</v>
      </c>
      <c r="K252" s="2">
        <v>5.6144578313253017</v>
      </c>
      <c r="L252" s="2">
        <v>70.3125</v>
      </c>
      <c r="M252" s="60">
        <f t="shared" si="40"/>
        <v>111.79026742994391</v>
      </c>
      <c r="N252" s="60">
        <f t="shared" si="46"/>
        <v>93.68719507302734</v>
      </c>
      <c r="O252" s="3">
        <f t="shared" si="41"/>
        <v>92.321673842999758</v>
      </c>
      <c r="P252" s="60">
        <f t="shared" si="47"/>
        <v>94.01425199991624</v>
      </c>
      <c r="Q252" s="3">
        <f t="shared" si="42"/>
        <v>94.858533059350478</v>
      </c>
      <c r="R252" s="60">
        <f t="shared" si="48"/>
        <v>80.291079610219498</v>
      </c>
      <c r="S252" s="51">
        <f t="shared" si="43"/>
        <v>152.76864353724639</v>
      </c>
      <c r="T252" s="60">
        <f t="shared" si="49"/>
        <v>121.14980939568248</v>
      </c>
      <c r="U252" s="4">
        <f t="shared" si="52"/>
        <v>216.66003739606407</v>
      </c>
      <c r="V252" s="60">
        <f t="shared" si="50"/>
        <v>94.085647668750383</v>
      </c>
      <c r="W252" s="56">
        <f t="shared" si="44"/>
        <v>84.316790069370853</v>
      </c>
      <c r="X252" s="60">
        <f t="shared" si="51"/>
        <v>71.723304945793274</v>
      </c>
      <c r="Y252" s="5">
        <f t="shared" si="45"/>
        <v>92.491881448898198</v>
      </c>
      <c r="Z252" s="35">
        <v>250</v>
      </c>
    </row>
    <row r="253" spans="1:26" ht="15" customHeight="1">
      <c r="A253" s="24" t="s">
        <v>241</v>
      </c>
      <c r="B253" s="16" t="s">
        <v>242</v>
      </c>
      <c r="C253" s="16" t="s">
        <v>637</v>
      </c>
      <c r="D253" s="16"/>
      <c r="E253" s="85">
        <v>831</v>
      </c>
      <c r="F253" s="78">
        <v>9.4707520891364894</v>
      </c>
      <c r="G253" s="11">
        <v>18266.713387975688</v>
      </c>
      <c r="H253" s="1">
        <v>353.63636363636363</v>
      </c>
      <c r="I253" s="12">
        <v>25.492504611419903</v>
      </c>
      <c r="J253" s="47">
        <v>32.857142857142854</v>
      </c>
      <c r="K253" s="6">
        <v>2.6474127557160045</v>
      </c>
      <c r="L253" s="6">
        <v>71.428571428571431</v>
      </c>
      <c r="M253" s="60">
        <f t="shared" si="40"/>
        <v>143.62887065700025</v>
      </c>
      <c r="N253" s="60">
        <f t="shared" si="46"/>
        <v>101.43916841776155</v>
      </c>
      <c r="O253" s="3">
        <f t="shared" si="41"/>
        <v>90.018872402490047</v>
      </c>
      <c r="P253" s="60">
        <f t="shared" si="47"/>
        <v>91.283851706496066</v>
      </c>
      <c r="Q253" s="3">
        <f t="shared" si="42"/>
        <v>124.36060208444837</v>
      </c>
      <c r="R253" s="60">
        <f t="shared" si="48"/>
        <v>108.83897261566381</v>
      </c>
      <c r="S253" s="51">
        <f t="shared" si="43"/>
        <v>71.180971142549311</v>
      </c>
      <c r="T253" s="60">
        <f t="shared" si="49"/>
        <v>75.388053682943081</v>
      </c>
      <c r="U253" s="4">
        <f t="shared" si="52"/>
        <v>459.47827404970565</v>
      </c>
      <c r="V253" s="60">
        <f t="shared" si="50"/>
        <v>103.74980763545409</v>
      </c>
      <c r="W253" s="56">
        <f t="shared" si="44"/>
        <v>85.655151816503732</v>
      </c>
      <c r="X253" s="60">
        <f t="shared" si="51"/>
        <v>73.889245603469647</v>
      </c>
      <c r="Y253" s="5">
        <f t="shared" si="45"/>
        <v>92.431516610298033</v>
      </c>
      <c r="Z253" s="35">
        <v>251</v>
      </c>
    </row>
    <row r="254" spans="1:26" ht="15" customHeight="1">
      <c r="A254" s="24" t="s">
        <v>416</v>
      </c>
      <c r="B254" s="16" t="s">
        <v>417</v>
      </c>
      <c r="C254" s="16" t="s">
        <v>636</v>
      </c>
      <c r="D254" s="19"/>
      <c r="E254" s="85">
        <v>5968</v>
      </c>
      <c r="F254" s="78">
        <v>13.564547206165702</v>
      </c>
      <c r="G254" s="1">
        <v>19218</v>
      </c>
      <c r="H254" s="1">
        <v>398.72751005291008</v>
      </c>
      <c r="I254" s="2">
        <v>24.897128320506408</v>
      </c>
      <c r="J254" s="47">
        <v>26.819923371647509</v>
      </c>
      <c r="K254" s="2">
        <v>10.924932975871315</v>
      </c>
      <c r="L254" s="2">
        <v>75</v>
      </c>
      <c r="M254" s="60">
        <f t="shared" si="40"/>
        <v>100.28152109764444</v>
      </c>
      <c r="N254" s="60">
        <f t="shared" si="46"/>
        <v>90.885077964966584</v>
      </c>
      <c r="O254" s="3">
        <f t="shared" si="41"/>
        <v>94.706839325011714</v>
      </c>
      <c r="P254" s="60">
        <f t="shared" si="47"/>
        <v>96.842310215174109</v>
      </c>
      <c r="Q254" s="3">
        <f t="shared" si="42"/>
        <v>127.33449341246246</v>
      </c>
      <c r="R254" s="60">
        <f t="shared" si="48"/>
        <v>111.71668032388388</v>
      </c>
      <c r="S254" s="51">
        <f t="shared" si="43"/>
        <v>87.203953014025203</v>
      </c>
      <c r="T254" s="60">
        <f t="shared" si="49"/>
        <v>84.375193046901572</v>
      </c>
      <c r="U254" s="4">
        <f t="shared" si="52"/>
        <v>111.3442660362453</v>
      </c>
      <c r="V254" s="60">
        <f t="shared" si="50"/>
        <v>89.894082506822826</v>
      </c>
      <c r="W254" s="56">
        <f t="shared" si="44"/>
        <v>89.937909407328917</v>
      </c>
      <c r="X254" s="60">
        <f t="shared" si="51"/>
        <v>80.820255708033969</v>
      </c>
      <c r="Y254" s="5">
        <f t="shared" si="45"/>
        <v>92.422266627630492</v>
      </c>
      <c r="Z254" s="35">
        <v>252</v>
      </c>
    </row>
    <row r="255" spans="1:26" ht="15" customHeight="1">
      <c r="A255" s="24" t="s">
        <v>537</v>
      </c>
      <c r="B255" s="16" t="s">
        <v>538</v>
      </c>
      <c r="C255" s="16" t="s">
        <v>636</v>
      </c>
      <c r="D255" s="16"/>
      <c r="E255" s="85">
        <v>316</v>
      </c>
      <c r="F255" s="78">
        <v>17.557251908396946</v>
      </c>
      <c r="G255" s="11">
        <v>20276.486029254818</v>
      </c>
      <c r="H255" s="11" t="s">
        <v>603</v>
      </c>
      <c r="I255" s="12">
        <v>31.234535477846823</v>
      </c>
      <c r="J255" s="47">
        <v>25</v>
      </c>
      <c r="K255" s="6">
        <v>5.6962025316455698</v>
      </c>
      <c r="L255" s="12">
        <v>83.62</v>
      </c>
      <c r="M255" s="60">
        <f t="shared" si="40"/>
        <v>77.476443006694822</v>
      </c>
      <c r="N255" s="60">
        <f t="shared" si="46"/>
        <v>85.332561850334002</v>
      </c>
      <c r="O255" s="3">
        <f t="shared" si="41"/>
        <v>99.923087961727575</v>
      </c>
      <c r="P255" s="60">
        <f t="shared" si="47"/>
        <v>103.02714515478101</v>
      </c>
      <c r="Q255" s="3">
        <f t="shared" si="42"/>
        <v>101.49865120822025</v>
      </c>
      <c r="R255" s="60">
        <f t="shared" si="48"/>
        <v>86.716438533221833</v>
      </c>
      <c r="S255" s="51">
        <f t="shared" si="43"/>
        <v>93.552133501636234</v>
      </c>
      <c r="T255" s="60">
        <f t="shared" si="49"/>
        <v>87.935827590917768</v>
      </c>
      <c r="U255" s="4">
        <f t="shared" si="52"/>
        <v>213.5508063373147</v>
      </c>
      <c r="V255" s="60">
        <f t="shared" si="50"/>
        <v>93.961900347547072</v>
      </c>
      <c r="W255" s="56">
        <f t="shared" si="44"/>
        <v>100.27477312854458</v>
      </c>
      <c r="X255" s="60">
        <f t="shared" si="51"/>
        <v>97.548941696410438</v>
      </c>
      <c r="Y255" s="5">
        <f t="shared" si="45"/>
        <v>92.420469195535347</v>
      </c>
      <c r="Z255" s="35">
        <v>253</v>
      </c>
    </row>
    <row r="256" spans="1:26" ht="15" customHeight="1">
      <c r="A256" s="24" t="s">
        <v>512</v>
      </c>
      <c r="B256" s="16" t="s">
        <v>513</v>
      </c>
      <c r="C256" s="16" t="s">
        <v>633</v>
      </c>
      <c r="D256" s="16" t="s">
        <v>650</v>
      </c>
      <c r="E256" s="85">
        <v>9235</v>
      </c>
      <c r="F256" s="78">
        <v>16.466466466466468</v>
      </c>
      <c r="G256" s="1">
        <v>17133</v>
      </c>
      <c r="H256" s="1">
        <v>342.03757345132743</v>
      </c>
      <c r="I256" s="2">
        <v>23.956405074510762</v>
      </c>
      <c r="J256" s="47">
        <v>27.029914529914528</v>
      </c>
      <c r="K256" s="2">
        <v>10.341093665403358</v>
      </c>
      <c r="L256" s="2">
        <v>81.05263157894737</v>
      </c>
      <c r="M256" s="60">
        <f t="shared" si="40"/>
        <v>82.608702334848914</v>
      </c>
      <c r="N256" s="60">
        <f t="shared" si="46"/>
        <v>86.582149881140097</v>
      </c>
      <c r="O256" s="3">
        <f t="shared" si="41"/>
        <v>84.43190124650981</v>
      </c>
      <c r="P256" s="60">
        <f t="shared" si="47"/>
        <v>84.659456126718268</v>
      </c>
      <c r="Q256" s="3">
        <f t="shared" si="42"/>
        <v>132.3346809446742</v>
      </c>
      <c r="R256" s="60">
        <f t="shared" si="48"/>
        <v>116.55514838371053</v>
      </c>
      <c r="S256" s="51">
        <f t="shared" si="43"/>
        <v>86.526479207046961</v>
      </c>
      <c r="T256" s="60">
        <f t="shared" si="49"/>
        <v>83.995204380148863</v>
      </c>
      <c r="U256" s="4">
        <f t="shared" si="52"/>
        <v>117.63056046607402</v>
      </c>
      <c r="V256" s="60">
        <f t="shared" si="50"/>
        <v>90.144276873625358</v>
      </c>
      <c r="W256" s="56">
        <f t="shared" si="44"/>
        <v>97.196056482306332</v>
      </c>
      <c r="X256" s="60">
        <f t="shared" si="51"/>
        <v>92.566493885242991</v>
      </c>
      <c r="Y256" s="5">
        <f t="shared" si="45"/>
        <v>92.417121588431016</v>
      </c>
      <c r="Z256" s="35">
        <v>254</v>
      </c>
    </row>
    <row r="257" spans="1:26" ht="15" customHeight="1">
      <c r="A257" s="24" t="s">
        <v>113</v>
      </c>
      <c r="B257" s="16" t="s">
        <v>114</v>
      </c>
      <c r="C257" s="16" t="s">
        <v>634</v>
      </c>
      <c r="D257" s="16"/>
      <c r="E257" s="85">
        <v>2766</v>
      </c>
      <c r="F257" s="78">
        <v>13.078291814946619</v>
      </c>
      <c r="G257" s="1">
        <v>23808</v>
      </c>
      <c r="H257" s="1">
        <v>680.34246575342468</v>
      </c>
      <c r="I257" s="2">
        <v>34.291454927087941</v>
      </c>
      <c r="J257" s="47">
        <v>18.888888888888889</v>
      </c>
      <c r="K257" s="2">
        <v>15.256688358640636</v>
      </c>
      <c r="L257" s="2">
        <v>68</v>
      </c>
      <c r="M257" s="60">
        <f t="shared" si="40"/>
        <v>104.0100225688879</v>
      </c>
      <c r="N257" s="60">
        <f t="shared" si="46"/>
        <v>91.792882990669469</v>
      </c>
      <c r="O257" s="3">
        <f t="shared" si="41"/>
        <v>117.32648718128206</v>
      </c>
      <c r="P257" s="60">
        <f t="shared" si="47"/>
        <v>123.66211849623514</v>
      </c>
      <c r="Q257" s="3">
        <f t="shared" si="42"/>
        <v>92.450531155867097</v>
      </c>
      <c r="R257" s="60">
        <f t="shared" si="48"/>
        <v>77.960958945154673</v>
      </c>
      <c r="S257" s="51">
        <f t="shared" si="43"/>
        <v>123.81900022275384</v>
      </c>
      <c r="T257" s="60">
        <f t="shared" si="49"/>
        <v>104.91222758405999</v>
      </c>
      <c r="U257" s="4">
        <f t="shared" si="52"/>
        <v>79.730844276218008</v>
      </c>
      <c r="V257" s="60">
        <f t="shared" si="50"/>
        <v>88.635869082682163</v>
      </c>
      <c r="W257" s="56">
        <f t="shared" si="44"/>
        <v>81.54370452931154</v>
      </c>
      <c r="X257" s="60">
        <f t="shared" si="51"/>
        <v>67.23547590308786</v>
      </c>
      <c r="Y257" s="5">
        <f t="shared" si="45"/>
        <v>92.366588833648223</v>
      </c>
      <c r="Z257" s="35">
        <v>255</v>
      </c>
    </row>
    <row r="258" spans="1:26">
      <c r="A258" s="24" t="s">
        <v>455</v>
      </c>
      <c r="B258" s="16" t="s">
        <v>27</v>
      </c>
      <c r="C258" s="16" t="s">
        <v>642</v>
      </c>
      <c r="D258" s="16" t="s">
        <v>650</v>
      </c>
      <c r="E258" s="85">
        <v>29842</v>
      </c>
      <c r="F258" s="78">
        <v>16.821044831419044</v>
      </c>
      <c r="G258" s="1">
        <v>21029</v>
      </c>
      <c r="H258" s="1">
        <v>567.60058424507656</v>
      </c>
      <c r="I258" s="2">
        <v>32.389590617437435</v>
      </c>
      <c r="J258" s="47">
        <v>22.592152199762189</v>
      </c>
      <c r="K258" s="2">
        <v>10.991220427585283</v>
      </c>
      <c r="L258" s="2">
        <v>81.597222222222229</v>
      </c>
      <c r="M258" s="60">
        <f t="shared" si="40"/>
        <v>80.867356366254057</v>
      </c>
      <c r="N258" s="60">
        <f t="shared" si="46"/>
        <v>86.158171874434188</v>
      </c>
      <c r="O258" s="3">
        <f t="shared" si="41"/>
        <v>103.63149777113493</v>
      </c>
      <c r="P258" s="60">
        <f t="shared" si="47"/>
        <v>107.42415614044675</v>
      </c>
      <c r="Q258" s="3">
        <f t="shared" si="42"/>
        <v>97.879076631798981</v>
      </c>
      <c r="R258" s="60">
        <f t="shared" si="48"/>
        <v>83.213930704194809</v>
      </c>
      <c r="S258" s="51">
        <f t="shared" si="43"/>
        <v>103.52282141431061</v>
      </c>
      <c r="T258" s="60">
        <f t="shared" si="49"/>
        <v>93.528292373347625</v>
      </c>
      <c r="U258" s="4">
        <f t="shared" si="52"/>
        <v>110.67275483263218</v>
      </c>
      <c r="V258" s="60">
        <f t="shared" si="50"/>
        <v>89.867356377102979</v>
      </c>
      <c r="W258" s="56">
        <f t="shared" si="44"/>
        <v>97.849114401492102</v>
      </c>
      <c r="X258" s="60">
        <f t="shared" si="51"/>
        <v>93.623371595631966</v>
      </c>
      <c r="Y258" s="5">
        <f t="shared" si="45"/>
        <v>92.302546510859713</v>
      </c>
      <c r="Z258" s="35">
        <v>256</v>
      </c>
    </row>
    <row r="259" spans="1:26" ht="15" customHeight="1">
      <c r="A259" s="25" t="s">
        <v>276</v>
      </c>
      <c r="B259" s="17" t="s">
        <v>277</v>
      </c>
      <c r="C259" s="17" t="s">
        <v>633</v>
      </c>
      <c r="D259" s="20"/>
      <c r="E259" s="86">
        <v>2867</v>
      </c>
      <c r="F259" s="78">
        <v>14.296875</v>
      </c>
      <c r="G259" s="1">
        <v>17283</v>
      </c>
      <c r="H259" s="1">
        <v>331.33774266666671</v>
      </c>
      <c r="I259" s="2">
        <v>23.005571440143495</v>
      </c>
      <c r="J259" s="47">
        <v>21.926910299003321</v>
      </c>
      <c r="K259" s="2">
        <v>8.4757586327171257</v>
      </c>
      <c r="L259" s="2">
        <v>69.565217391304344</v>
      </c>
      <c r="M259" s="60">
        <f t="shared" ref="M259:M318" si="53">F$319*100/F259</f>
        <v>95.14480799720917</v>
      </c>
      <c r="N259" s="60">
        <f t="shared" si="46"/>
        <v>89.634405542242888</v>
      </c>
      <c r="O259" s="3">
        <f t="shared" si="41"/>
        <v>85.171105424819302</v>
      </c>
      <c r="P259" s="60">
        <f t="shared" si="47"/>
        <v>85.535920449628762</v>
      </c>
      <c r="Q259" s="3">
        <f t="shared" ref="Q259:Q318" si="54">I$319*100/I259</f>
        <v>137.80415019749589</v>
      </c>
      <c r="R259" s="60">
        <f t="shared" si="48"/>
        <v>121.84772033496209</v>
      </c>
      <c r="S259" s="51">
        <f t="shared" ref="S259:S318" si="55">J$319*100/J259</f>
        <v>106.66360675754738</v>
      </c>
      <c r="T259" s="60">
        <f t="shared" si="49"/>
        <v>95.28992924083957</v>
      </c>
      <c r="U259" s="4">
        <f t="shared" si="52"/>
        <v>143.51855643907203</v>
      </c>
      <c r="V259" s="60">
        <f t="shared" si="50"/>
        <v>91.174618489429534</v>
      </c>
      <c r="W259" s="56">
        <f t="shared" ref="W259:W318" si="56">L259*100/L$319</f>
        <v>83.42066959520362</v>
      </c>
      <c r="X259" s="60">
        <f t="shared" si="51"/>
        <v>70.27306641847953</v>
      </c>
      <c r="Y259" s="5">
        <f t="shared" ref="Y259:Y318" si="57">N259*$Y$321+P259*$Y$321+R259*$Y$321+T259*$Y$321+V259*$Y$321+X259*$Y$321</f>
        <v>92.292610079263738</v>
      </c>
      <c r="Z259" s="35">
        <v>257</v>
      </c>
    </row>
    <row r="260" spans="1:26" ht="15" customHeight="1">
      <c r="A260" s="24" t="s">
        <v>581</v>
      </c>
      <c r="B260" s="16" t="s">
        <v>19</v>
      </c>
      <c r="C260" s="16" t="s">
        <v>632</v>
      </c>
      <c r="D260" s="19" t="s">
        <v>650</v>
      </c>
      <c r="E260" s="85">
        <v>65779</v>
      </c>
      <c r="F260" s="78">
        <v>13.188414981938019</v>
      </c>
      <c r="G260" s="1">
        <v>19181</v>
      </c>
      <c r="H260" s="1">
        <v>604.07595700636944</v>
      </c>
      <c r="I260" s="2">
        <v>37.79214579050327</v>
      </c>
      <c r="J260" s="47">
        <v>19.840887174541948</v>
      </c>
      <c r="K260" s="2">
        <v>8.4996731479651562</v>
      </c>
      <c r="L260" s="2">
        <v>85.810810810810807</v>
      </c>
      <c r="M260" s="60">
        <f t="shared" si="53"/>
        <v>103.14153965416166</v>
      </c>
      <c r="N260" s="60">
        <f t="shared" ref="N260:N318" si="58">(((M260-M$319)/M$320)*20)+100</f>
        <v>91.581427219280798</v>
      </c>
      <c r="O260" s="3">
        <f t="shared" si="41"/>
        <v>94.524502294362037</v>
      </c>
      <c r="P260" s="60">
        <f t="shared" ref="P260:P318" si="59">(((O260-O$319)/O$320)*20)+100</f>
        <v>96.626115682189521</v>
      </c>
      <c r="Q260" s="3">
        <f t="shared" si="54"/>
        <v>83.886827694060344</v>
      </c>
      <c r="R260" s="60">
        <f t="shared" ref="R260:R318" si="60">(((Q260-Q$319)/Q$320)*20)+100</f>
        <v>69.674228616172229</v>
      </c>
      <c r="S260" s="51">
        <f t="shared" si="55"/>
        <v>117.87796165394505</v>
      </c>
      <c r="T260" s="60">
        <f t="shared" ref="T260:T318" si="61">(((S260-S$319)/S$320)*20)+100</f>
        <v>101.57995510114674</v>
      </c>
      <c r="U260" s="4">
        <f t="shared" si="52"/>
        <v>143.11475541677515</v>
      </c>
      <c r="V260" s="60">
        <f t="shared" ref="V260:V318" si="62">(((U260-U$319)/U$320)*20)+100</f>
        <v>91.158547218474041</v>
      </c>
      <c r="W260" s="56">
        <f t="shared" si="56"/>
        <v>102.9019323849619</v>
      </c>
      <c r="X260" s="60">
        <f t="shared" ref="X260:X318" si="63">(((W260-W$319)/W$320)*20)+100</f>
        <v>101.80061061914759</v>
      </c>
      <c r="Y260" s="5">
        <f t="shared" si="57"/>
        <v>92.070147409401812</v>
      </c>
      <c r="Z260" s="35">
        <v>258</v>
      </c>
    </row>
    <row r="261" spans="1:26" ht="15" customHeight="1">
      <c r="A261" s="24" t="s">
        <v>495</v>
      </c>
      <c r="B261" s="16" t="s">
        <v>22</v>
      </c>
      <c r="C261" s="16" t="s">
        <v>643</v>
      </c>
      <c r="D261" s="16" t="s">
        <v>650</v>
      </c>
      <c r="E261" s="85">
        <v>32832</v>
      </c>
      <c r="F261" s="78">
        <v>13.104141788699641</v>
      </c>
      <c r="G261" s="1">
        <v>18820</v>
      </c>
      <c r="H261" s="1">
        <v>541.71003243967834</v>
      </c>
      <c r="I261" s="2">
        <v>34.540490910075135</v>
      </c>
      <c r="J261" s="47">
        <v>19.882755251587689</v>
      </c>
      <c r="K261" s="2">
        <v>7.8581871345029235</v>
      </c>
      <c r="L261" s="2">
        <v>82.550335570469798</v>
      </c>
      <c r="M261" s="60">
        <f t="shared" si="53"/>
        <v>103.80484649579508</v>
      </c>
      <c r="N261" s="60">
        <f t="shared" si="58"/>
        <v>91.742927298887068</v>
      </c>
      <c r="O261" s="3">
        <f t="shared" ref="O261:O318" si="64">G261*100/G$319</f>
        <v>92.745484238563861</v>
      </c>
      <c r="P261" s="60">
        <f t="shared" si="59"/>
        <v>94.516758211718255</v>
      </c>
      <c r="Q261" s="3">
        <f t="shared" si="54"/>
        <v>91.783965386317661</v>
      </c>
      <c r="R261" s="60">
        <f t="shared" si="60"/>
        <v>77.315951699933976</v>
      </c>
      <c r="S261" s="51">
        <f t="shared" si="55"/>
        <v>117.62974034265932</v>
      </c>
      <c r="T261" s="60">
        <f t="shared" si="61"/>
        <v>101.44073010947395</v>
      </c>
      <c r="U261" s="4">
        <f t="shared" si="52"/>
        <v>154.79761716956247</v>
      </c>
      <c r="V261" s="60">
        <f t="shared" si="62"/>
        <v>91.623524834668785</v>
      </c>
      <c r="W261" s="56">
        <f t="shared" si="56"/>
        <v>98.992061361086854</v>
      </c>
      <c r="X261" s="60">
        <f t="shared" si="63"/>
        <v>95.473062304931702</v>
      </c>
      <c r="Y261" s="5">
        <f t="shared" si="57"/>
        <v>92.018825743268948</v>
      </c>
      <c r="Z261" s="35">
        <v>259</v>
      </c>
    </row>
    <row r="262" spans="1:26" ht="15" customHeight="1">
      <c r="A262" s="27" t="s">
        <v>88</v>
      </c>
      <c r="B262" s="19" t="s">
        <v>89</v>
      </c>
      <c r="C262" s="19" t="s">
        <v>635</v>
      </c>
      <c r="D262" s="16"/>
      <c r="E262" s="87">
        <v>3705</v>
      </c>
      <c r="F262" s="78">
        <v>11.979695431472081</v>
      </c>
      <c r="G262" s="1">
        <v>15727</v>
      </c>
      <c r="H262" s="1">
        <v>358.83946545454546</v>
      </c>
      <c r="I262" s="2">
        <v>27.380133435839927</v>
      </c>
      <c r="J262" s="47">
        <v>24.637681159420293</v>
      </c>
      <c r="K262" s="2">
        <v>8.2321187584345488</v>
      </c>
      <c r="L262" s="2">
        <v>85.294117647058826</v>
      </c>
      <c r="M262" s="60">
        <f t="shared" si="53"/>
        <v>113.5482479180147</v>
      </c>
      <c r="N262" s="60">
        <f t="shared" si="58"/>
        <v>94.115223205634209</v>
      </c>
      <c r="O262" s="3">
        <f t="shared" si="64"/>
        <v>77.503094081822198</v>
      </c>
      <c r="P262" s="60">
        <f t="shared" si="59"/>
        <v>76.444063873303918</v>
      </c>
      <c r="Q262" s="3">
        <f t="shared" si="54"/>
        <v>115.78698948073638</v>
      </c>
      <c r="R262" s="60">
        <f t="shared" si="60"/>
        <v>100.54265363299589</v>
      </c>
      <c r="S262" s="51">
        <f t="shared" si="55"/>
        <v>94.927900170777932</v>
      </c>
      <c r="T262" s="60">
        <f t="shared" si="61"/>
        <v>88.707482136060591</v>
      </c>
      <c r="U262" s="4">
        <f t="shared" si="52"/>
        <v>147.76616802900514</v>
      </c>
      <c r="V262" s="60">
        <f t="shared" si="62"/>
        <v>91.34367332833807</v>
      </c>
      <c r="W262" s="56">
        <f t="shared" si="56"/>
        <v>102.28232834558975</v>
      </c>
      <c r="X262" s="60">
        <f t="shared" si="63"/>
        <v>100.7978730682488</v>
      </c>
      <c r="Y262" s="5">
        <f t="shared" si="57"/>
        <v>91.991828207430245</v>
      </c>
      <c r="Z262" s="35">
        <v>260</v>
      </c>
    </row>
    <row r="263" spans="1:26" ht="15" customHeight="1">
      <c r="A263" s="24" t="s">
        <v>531</v>
      </c>
      <c r="B263" s="16" t="s">
        <v>532</v>
      </c>
      <c r="C263" s="16" t="s">
        <v>639</v>
      </c>
      <c r="D263" s="16"/>
      <c r="E263" s="85">
        <v>2997</v>
      </c>
      <c r="F263" s="78">
        <v>9.2193308550185868</v>
      </c>
      <c r="G263" s="1">
        <v>18714</v>
      </c>
      <c r="H263" s="1">
        <v>473.86361363636365</v>
      </c>
      <c r="I263" s="2">
        <v>30.385611647089689</v>
      </c>
      <c r="J263" s="47">
        <v>26.602564102564102</v>
      </c>
      <c r="K263" s="2">
        <v>4.3376710043376709</v>
      </c>
      <c r="L263" s="2">
        <v>76.923076923076934</v>
      </c>
      <c r="M263" s="60">
        <f t="shared" si="53"/>
        <v>147.54578702364591</v>
      </c>
      <c r="N263" s="60">
        <f t="shared" si="58"/>
        <v>102.39284817096087</v>
      </c>
      <c r="O263" s="3">
        <f t="shared" si="64"/>
        <v>92.223113285891827</v>
      </c>
      <c r="P263" s="60">
        <f t="shared" si="59"/>
        <v>93.897390090194847</v>
      </c>
      <c r="Q263" s="3">
        <f t="shared" si="54"/>
        <v>104.33435597536841</v>
      </c>
      <c r="R263" s="60">
        <f t="shared" si="60"/>
        <v>89.460429004490322</v>
      </c>
      <c r="S263" s="51">
        <f t="shared" si="55"/>
        <v>87.916462808766582</v>
      </c>
      <c r="T263" s="60">
        <f t="shared" si="61"/>
        <v>84.774833068645933</v>
      </c>
      <c r="U263" s="4">
        <f t="shared" si="52"/>
        <v>280.4335880884318</v>
      </c>
      <c r="V263" s="60">
        <f t="shared" si="62"/>
        <v>96.623833449313693</v>
      </c>
      <c r="W263" s="56">
        <f t="shared" si="56"/>
        <v>92.244009648542487</v>
      </c>
      <c r="X263" s="60">
        <f t="shared" si="63"/>
        <v>84.552338072030167</v>
      </c>
      <c r="Y263" s="5">
        <f t="shared" si="57"/>
        <v>91.95027864260598</v>
      </c>
      <c r="Z263" s="35">
        <v>261</v>
      </c>
    </row>
    <row r="264" spans="1:26" ht="15" customHeight="1">
      <c r="A264" s="24" t="s">
        <v>386</v>
      </c>
      <c r="B264" s="16" t="s">
        <v>387</v>
      </c>
      <c r="C264" s="16" t="s">
        <v>634</v>
      </c>
      <c r="D264" s="16"/>
      <c r="E264" s="85">
        <v>1292</v>
      </c>
      <c r="F264" s="78">
        <v>19.223300970873787</v>
      </c>
      <c r="G264" s="1">
        <v>20906</v>
      </c>
      <c r="H264" s="1">
        <v>511.66666666666669</v>
      </c>
      <c r="I264" s="2">
        <v>29.369558978283745</v>
      </c>
      <c r="J264" s="47">
        <v>22.352941176470591</v>
      </c>
      <c r="K264" s="2">
        <v>6.1919504643962853</v>
      </c>
      <c r="L264" s="2">
        <v>75</v>
      </c>
      <c r="M264" s="60">
        <f t="shared" si="53"/>
        <v>70.761698466674389</v>
      </c>
      <c r="N264" s="60">
        <f t="shared" si="58"/>
        <v>83.697674781962107</v>
      </c>
      <c r="O264" s="3">
        <f t="shared" si="64"/>
        <v>103.02535034492115</v>
      </c>
      <c r="P264" s="60">
        <f t="shared" si="59"/>
        <v>106.70545539566015</v>
      </c>
      <c r="Q264" s="3">
        <f t="shared" si="54"/>
        <v>107.94384840647052</v>
      </c>
      <c r="R264" s="60">
        <f t="shared" si="60"/>
        <v>92.953180771812242</v>
      </c>
      <c r="S264" s="51">
        <f t="shared" si="55"/>
        <v>104.63067562682998</v>
      </c>
      <c r="T264" s="60">
        <f t="shared" si="61"/>
        <v>94.14967734917316</v>
      </c>
      <c r="U264" s="4">
        <f t="shared" si="52"/>
        <v>196.45322595651069</v>
      </c>
      <c r="V264" s="60">
        <f t="shared" si="62"/>
        <v>93.281417060456263</v>
      </c>
      <c r="W264" s="56">
        <f t="shared" si="56"/>
        <v>89.937909407328917</v>
      </c>
      <c r="X264" s="60">
        <f t="shared" si="63"/>
        <v>80.820255708033969</v>
      </c>
      <c r="Y264" s="5">
        <f t="shared" si="57"/>
        <v>91.934610177849663</v>
      </c>
      <c r="Z264" s="35">
        <v>262</v>
      </c>
    </row>
    <row r="265" spans="1:26" ht="15" customHeight="1">
      <c r="A265" s="24" t="s">
        <v>591</v>
      </c>
      <c r="B265" s="16" t="s">
        <v>40</v>
      </c>
      <c r="C265" s="16" t="s">
        <v>642</v>
      </c>
      <c r="D265" s="16" t="s">
        <v>650</v>
      </c>
      <c r="E265" s="85">
        <v>65972</v>
      </c>
      <c r="F265" s="78">
        <v>15.689334572984459</v>
      </c>
      <c r="G265" s="1">
        <v>20377</v>
      </c>
      <c r="H265" s="1">
        <v>516.47298457869636</v>
      </c>
      <c r="I265" s="2">
        <v>30.415055282643937</v>
      </c>
      <c r="J265" s="47">
        <v>27.155771905424203</v>
      </c>
      <c r="K265" s="2">
        <v>10.583277754198752</v>
      </c>
      <c r="L265" s="2">
        <v>83.388704318936874</v>
      </c>
      <c r="M265" s="60">
        <f t="shared" si="53"/>
        <v>86.700517508075919</v>
      </c>
      <c r="N265" s="60">
        <f t="shared" si="58"/>
        <v>87.578413502638398</v>
      </c>
      <c r="O265" s="3">
        <f t="shared" si="64"/>
        <v>100.41842360941635</v>
      </c>
      <c r="P265" s="60">
        <f t="shared" si="59"/>
        <v>103.61445788352916</v>
      </c>
      <c r="Q265" s="3">
        <f t="shared" si="54"/>
        <v>104.23335393132876</v>
      </c>
      <c r="R265" s="60">
        <f t="shared" si="60"/>
        <v>89.362693637383629</v>
      </c>
      <c r="S265" s="51">
        <f t="shared" si="55"/>
        <v>86.125459651314273</v>
      </c>
      <c r="T265" s="60">
        <f t="shared" si="61"/>
        <v>83.770276294730607</v>
      </c>
      <c r="U265" s="4">
        <f t="shared" si="52"/>
        <v>114.93874317065574</v>
      </c>
      <c r="V265" s="60">
        <f t="shared" si="62"/>
        <v>90.037142610142624</v>
      </c>
      <c r="W265" s="56">
        <f t="shared" si="56"/>
        <v>99.997409795081083</v>
      </c>
      <c r="X265" s="60">
        <f t="shared" si="63"/>
        <v>97.100070139685045</v>
      </c>
      <c r="Y265" s="5">
        <f t="shared" si="57"/>
        <v>91.910509011351564</v>
      </c>
      <c r="Z265" s="35">
        <v>263</v>
      </c>
    </row>
    <row r="266" spans="1:26" ht="15" customHeight="1">
      <c r="A266" s="24" t="s">
        <v>376</v>
      </c>
      <c r="B266" s="16" t="s">
        <v>41</v>
      </c>
      <c r="C266" s="16" t="s">
        <v>643</v>
      </c>
      <c r="D266" s="16" t="s">
        <v>650</v>
      </c>
      <c r="E266" s="85">
        <v>208246</v>
      </c>
      <c r="F266" s="78">
        <v>14.391780182775305</v>
      </c>
      <c r="G266" s="1">
        <v>19750</v>
      </c>
      <c r="H266" s="1">
        <v>507.99411600329398</v>
      </c>
      <c r="I266" s="2">
        <v>30.865465276149507</v>
      </c>
      <c r="J266" s="47">
        <v>25.839846782959778</v>
      </c>
      <c r="K266" s="2">
        <v>11.316904046176157</v>
      </c>
      <c r="L266" s="2">
        <v>83.793456032719831</v>
      </c>
      <c r="M266" s="60">
        <f t="shared" si="53"/>
        <v>94.517384893297148</v>
      </c>
      <c r="N266" s="60">
        <f t="shared" si="58"/>
        <v>89.481642333922764</v>
      </c>
      <c r="O266" s="3">
        <f t="shared" si="64"/>
        <v>97.328550144082698</v>
      </c>
      <c r="P266" s="60">
        <f t="shared" si="59"/>
        <v>99.950837013763305</v>
      </c>
      <c r="Q266" s="3">
        <f t="shared" si="54"/>
        <v>102.71230949388912</v>
      </c>
      <c r="R266" s="60">
        <f t="shared" si="60"/>
        <v>87.890843855606875</v>
      </c>
      <c r="S266" s="51">
        <f t="shared" si="55"/>
        <v>90.511501758719476</v>
      </c>
      <c r="T266" s="60">
        <f t="shared" si="61"/>
        <v>86.230365932952864</v>
      </c>
      <c r="U266" s="4">
        <f t="shared" si="52"/>
        <v>107.48775802376632</v>
      </c>
      <c r="V266" s="60">
        <f t="shared" si="62"/>
        <v>89.74059358087105</v>
      </c>
      <c r="W266" s="56">
        <f t="shared" si="56"/>
        <v>100.48277676797005</v>
      </c>
      <c r="X266" s="60">
        <f t="shared" si="63"/>
        <v>97.885564840744479</v>
      </c>
      <c r="Y266" s="5">
        <f t="shared" si="57"/>
        <v>91.863307926310213</v>
      </c>
      <c r="Z266" s="35">
        <v>264</v>
      </c>
    </row>
    <row r="267" spans="1:26" ht="15" customHeight="1">
      <c r="A267" s="24" t="s">
        <v>373</v>
      </c>
      <c r="B267" s="16" t="s">
        <v>36</v>
      </c>
      <c r="C267" s="16" t="s">
        <v>643</v>
      </c>
      <c r="D267" s="19" t="s">
        <v>650</v>
      </c>
      <c r="E267" s="85">
        <v>75167</v>
      </c>
      <c r="F267" s="78">
        <v>15.231824720593117</v>
      </c>
      <c r="G267" s="1">
        <v>19183</v>
      </c>
      <c r="H267" s="1">
        <v>495.95617216582059</v>
      </c>
      <c r="I267" s="6">
        <v>31.024730573892757</v>
      </c>
      <c r="J267" s="47">
        <v>23.238987018514578</v>
      </c>
      <c r="K267" s="6">
        <v>13.809251400215519</v>
      </c>
      <c r="L267" s="6">
        <v>83.45428156748909</v>
      </c>
      <c r="M267" s="60">
        <f t="shared" si="53"/>
        <v>89.304692759235721</v>
      </c>
      <c r="N267" s="60">
        <f t="shared" si="58"/>
        <v>88.212470750314765</v>
      </c>
      <c r="O267" s="3">
        <f t="shared" si="64"/>
        <v>94.534358350072822</v>
      </c>
      <c r="P267" s="60">
        <f t="shared" si="59"/>
        <v>96.637801873161649</v>
      </c>
      <c r="Q267" s="3">
        <f t="shared" si="54"/>
        <v>102.18503637174292</v>
      </c>
      <c r="R267" s="60">
        <f t="shared" si="60"/>
        <v>87.380624160070568</v>
      </c>
      <c r="S267" s="51">
        <f t="shared" si="55"/>
        <v>100.64136339839484</v>
      </c>
      <c r="T267" s="60">
        <f t="shared" si="61"/>
        <v>91.912109757143682</v>
      </c>
      <c r="U267" s="4">
        <f t="shared" si="52"/>
        <v>88.087949769281494</v>
      </c>
      <c r="V267" s="60">
        <f t="shared" si="62"/>
        <v>88.968481679893245</v>
      </c>
      <c r="W267" s="56">
        <f t="shared" si="56"/>
        <v>100.07604820360737</v>
      </c>
      <c r="X267" s="60">
        <f t="shared" si="63"/>
        <v>97.227334779941643</v>
      </c>
      <c r="Y267" s="5">
        <f t="shared" si="57"/>
        <v>91.723137166754242</v>
      </c>
      <c r="Z267" s="35">
        <v>265</v>
      </c>
    </row>
    <row r="268" spans="1:26" ht="15" customHeight="1">
      <c r="A268" s="24" t="s">
        <v>265</v>
      </c>
      <c r="B268" s="16" t="s">
        <v>266</v>
      </c>
      <c r="C268" s="16" t="s">
        <v>637</v>
      </c>
      <c r="D268" s="17"/>
      <c r="E268" s="85">
        <v>8386</v>
      </c>
      <c r="F268" s="78">
        <v>15.449960180514999</v>
      </c>
      <c r="G268" s="1">
        <v>19155</v>
      </c>
      <c r="H268" s="1">
        <v>473.6772947368421</v>
      </c>
      <c r="I268" s="2">
        <v>29.674380249763011</v>
      </c>
      <c r="J268" s="47">
        <v>19.681908548707753</v>
      </c>
      <c r="K268" s="2">
        <v>5.8430717863105182</v>
      </c>
      <c r="L268" s="2">
        <v>73.417721518987349</v>
      </c>
      <c r="M268" s="60">
        <f t="shared" si="53"/>
        <v>88.043814413880085</v>
      </c>
      <c r="N268" s="60">
        <f t="shared" si="58"/>
        <v>87.905475645835963</v>
      </c>
      <c r="O268" s="3">
        <f t="shared" si="64"/>
        <v>94.396373570121725</v>
      </c>
      <c r="P268" s="60">
        <f t="shared" si="59"/>
        <v>96.474195199551701</v>
      </c>
      <c r="Q268" s="3">
        <f t="shared" si="54"/>
        <v>106.83502723336824</v>
      </c>
      <c r="R268" s="60">
        <f t="shared" si="60"/>
        <v>91.88022184866125</v>
      </c>
      <c r="S268" s="51">
        <f t="shared" si="55"/>
        <v>118.83010896798744</v>
      </c>
      <c r="T268" s="60">
        <f t="shared" si="61"/>
        <v>102.11400554662286</v>
      </c>
      <c r="U268" s="4">
        <f t="shared" si="52"/>
        <v>208.18307359212719</v>
      </c>
      <c r="V268" s="60">
        <f t="shared" si="62"/>
        <v>93.748264713655203</v>
      </c>
      <c r="W268" s="56">
        <f t="shared" si="56"/>
        <v>88.040485158229146</v>
      </c>
      <c r="X268" s="60">
        <f t="shared" si="63"/>
        <v>77.749555028796593</v>
      </c>
      <c r="Y268" s="5">
        <f t="shared" si="57"/>
        <v>91.645286330520591</v>
      </c>
      <c r="Z268" s="35">
        <v>266</v>
      </c>
    </row>
    <row r="269" spans="1:26" ht="15" customHeight="1">
      <c r="A269" s="24" t="s">
        <v>69</v>
      </c>
      <c r="B269" s="16" t="s">
        <v>70</v>
      </c>
      <c r="C269" s="16" t="s">
        <v>634</v>
      </c>
      <c r="D269" s="16"/>
      <c r="E269" s="85">
        <v>8638</v>
      </c>
      <c r="F269" s="78">
        <v>13.432446531038082</v>
      </c>
      <c r="G269" s="1">
        <v>19313</v>
      </c>
      <c r="H269" s="1">
        <v>519.82657191011231</v>
      </c>
      <c r="I269" s="2">
        <v>32.299067275520883</v>
      </c>
      <c r="J269" s="47">
        <v>22.680412371134022</v>
      </c>
      <c r="K269" s="2">
        <v>6.0893725399398013</v>
      </c>
      <c r="L269" s="2">
        <v>80</v>
      </c>
      <c r="M269" s="60">
        <f t="shared" si="53"/>
        <v>101.26773433952955</v>
      </c>
      <c r="N269" s="60">
        <f t="shared" si="58"/>
        <v>91.125198384471062</v>
      </c>
      <c r="O269" s="3">
        <f t="shared" si="64"/>
        <v>95.175001971274384</v>
      </c>
      <c r="P269" s="60">
        <f t="shared" si="59"/>
        <v>97.397404286350749</v>
      </c>
      <c r="Q269" s="3">
        <f t="shared" si="54"/>
        <v>98.153398519946251</v>
      </c>
      <c r="R269" s="60">
        <f t="shared" si="60"/>
        <v>83.479380286907727</v>
      </c>
      <c r="S269" s="51">
        <f t="shared" si="55"/>
        <v>103.11996533703085</v>
      </c>
      <c r="T269" s="60">
        <f t="shared" si="61"/>
        <v>93.302334200320161</v>
      </c>
      <c r="U269" s="4">
        <f t="shared" si="52"/>
        <v>199.76255939591277</v>
      </c>
      <c r="V269" s="60">
        <f t="shared" si="62"/>
        <v>93.413128451586914</v>
      </c>
      <c r="W269" s="56">
        <f t="shared" si="56"/>
        <v>95.933770034484169</v>
      </c>
      <c r="X269" s="60">
        <f t="shared" si="63"/>
        <v>90.523669854424014</v>
      </c>
      <c r="Y269" s="5">
        <f t="shared" si="57"/>
        <v>91.540185910676769</v>
      </c>
      <c r="Z269" s="35">
        <v>267</v>
      </c>
    </row>
    <row r="270" spans="1:26" ht="15" customHeight="1">
      <c r="A270" s="24" t="s">
        <v>233</v>
      </c>
      <c r="B270" s="16" t="s">
        <v>234</v>
      </c>
      <c r="C270" s="16" t="s">
        <v>633</v>
      </c>
      <c r="D270" s="16"/>
      <c r="E270" s="85">
        <v>3141</v>
      </c>
      <c r="F270" s="78">
        <v>11.9819140919367</v>
      </c>
      <c r="G270" s="1">
        <v>18212</v>
      </c>
      <c r="H270" s="1">
        <v>502.83334166666668</v>
      </c>
      <c r="I270" s="2">
        <v>33.132001427630136</v>
      </c>
      <c r="J270" s="47">
        <v>12.616822429906541</v>
      </c>
      <c r="K270" s="2">
        <v>3.5657433938236229</v>
      </c>
      <c r="L270" s="2">
        <v>56.25</v>
      </c>
      <c r="M270" s="60">
        <f t="shared" si="53"/>
        <v>113.52722247862751</v>
      </c>
      <c r="N270" s="60">
        <f t="shared" si="58"/>
        <v>94.110103990933467</v>
      </c>
      <c r="O270" s="3">
        <f t="shared" si="64"/>
        <v>89.749243302482739</v>
      </c>
      <c r="P270" s="60">
        <f t="shared" si="59"/>
        <v>90.964156156187741</v>
      </c>
      <c r="Q270" s="3">
        <f t="shared" si="54"/>
        <v>95.685835008836605</v>
      </c>
      <c r="R270" s="60">
        <f t="shared" si="60"/>
        <v>81.091624396316831</v>
      </c>
      <c r="S270" s="51">
        <f t="shared" si="55"/>
        <v>185.37182008657553</v>
      </c>
      <c r="T270" s="60">
        <f t="shared" si="61"/>
        <v>139.43662352970949</v>
      </c>
      <c r="U270" s="4">
        <f t="shared" si="52"/>
        <v>341.14306873584707</v>
      </c>
      <c r="V270" s="60">
        <f t="shared" si="62"/>
        <v>99.040069315934403</v>
      </c>
      <c r="W270" s="56">
        <f t="shared" si="56"/>
        <v>67.453432055496677</v>
      </c>
      <c r="X270" s="60">
        <f t="shared" si="63"/>
        <v>44.432452659071203</v>
      </c>
      <c r="Y270" s="5">
        <f t="shared" si="57"/>
        <v>91.512505008025514</v>
      </c>
      <c r="Z270" s="35">
        <v>268</v>
      </c>
    </row>
    <row r="271" spans="1:26" ht="15" customHeight="1">
      <c r="A271" s="24" t="s">
        <v>67</v>
      </c>
      <c r="B271" s="16" t="s">
        <v>68</v>
      </c>
      <c r="C271" s="16" t="s">
        <v>634</v>
      </c>
      <c r="D271" s="16"/>
      <c r="E271" s="85">
        <v>15253</v>
      </c>
      <c r="F271" s="78">
        <v>13.460356484326983</v>
      </c>
      <c r="G271" s="1">
        <v>20172</v>
      </c>
      <c r="H271" s="1">
        <v>545.7554941504178</v>
      </c>
      <c r="I271" s="2">
        <v>32.466121008353234</v>
      </c>
      <c r="J271" s="47">
        <v>21.172839506172838</v>
      </c>
      <c r="K271" s="2">
        <v>11.663279354881006</v>
      </c>
      <c r="L271" s="2">
        <v>77.027027027027032</v>
      </c>
      <c r="M271" s="60">
        <f t="shared" si="53"/>
        <v>101.05775641373093</v>
      </c>
      <c r="N271" s="60">
        <f t="shared" si="58"/>
        <v>91.074073551130695</v>
      </c>
      <c r="O271" s="3">
        <f t="shared" si="64"/>
        <v>99.40817789906005</v>
      </c>
      <c r="P271" s="60">
        <f t="shared" si="59"/>
        <v>102.41662330888482</v>
      </c>
      <c r="Q271" s="3">
        <f t="shared" si="54"/>
        <v>97.648352302422467</v>
      </c>
      <c r="R271" s="60">
        <f t="shared" si="60"/>
        <v>82.990668618298727</v>
      </c>
      <c r="S271" s="51">
        <f t="shared" si="55"/>
        <v>110.46243168560547</v>
      </c>
      <c r="T271" s="60">
        <f t="shared" si="61"/>
        <v>97.42065430322728</v>
      </c>
      <c r="U271" s="4">
        <f t="shared" si="52"/>
        <v>104.29559360459778</v>
      </c>
      <c r="V271" s="60">
        <f t="shared" si="62"/>
        <v>89.613545513921835</v>
      </c>
      <c r="W271" s="56">
        <f t="shared" si="56"/>
        <v>92.368663715635108</v>
      </c>
      <c r="X271" s="60">
        <f t="shared" si="63"/>
        <v>84.75407225386779</v>
      </c>
      <c r="Y271" s="5">
        <f t="shared" si="57"/>
        <v>91.378272924888506</v>
      </c>
      <c r="Z271" s="35">
        <v>269</v>
      </c>
    </row>
    <row r="272" spans="1:26" ht="15" customHeight="1">
      <c r="A272" s="24" t="s">
        <v>272</v>
      </c>
      <c r="B272" s="16" t="s">
        <v>39</v>
      </c>
      <c r="C272" s="16" t="s">
        <v>636</v>
      </c>
      <c r="D272" s="16" t="s">
        <v>650</v>
      </c>
      <c r="E272" s="85">
        <v>51491</v>
      </c>
      <c r="F272" s="78">
        <v>15.624631123352351</v>
      </c>
      <c r="G272" s="1">
        <v>18891</v>
      </c>
      <c r="H272" s="1">
        <v>495.00937906371917</v>
      </c>
      <c r="I272" s="2">
        <v>31.444140324835264</v>
      </c>
      <c r="J272" s="47">
        <v>23.777648428405122</v>
      </c>
      <c r="K272" s="2">
        <v>12.689596240119632</v>
      </c>
      <c r="L272" s="2">
        <v>84.648187633262268</v>
      </c>
      <c r="M272" s="60">
        <f t="shared" si="53"/>
        <v>87.059554628592451</v>
      </c>
      <c r="N272" s="60">
        <f t="shared" si="58"/>
        <v>87.665830848436073</v>
      </c>
      <c r="O272" s="3">
        <f t="shared" si="64"/>
        <v>93.095374216297017</v>
      </c>
      <c r="P272" s="60">
        <f t="shared" si="59"/>
        <v>94.931617991229217</v>
      </c>
      <c r="Q272" s="3">
        <f t="shared" si="54"/>
        <v>100.82206698501511</v>
      </c>
      <c r="R272" s="60">
        <f t="shared" si="60"/>
        <v>86.06173685800033</v>
      </c>
      <c r="S272" s="51">
        <f t="shared" si="55"/>
        <v>98.361423106371518</v>
      </c>
      <c r="T272" s="60">
        <f t="shared" si="61"/>
        <v>90.633312757292202</v>
      </c>
      <c r="U272" s="4">
        <f t="shared" si="52"/>
        <v>95.860311130127556</v>
      </c>
      <c r="V272" s="60">
        <f t="shared" si="62"/>
        <v>89.277821474734878</v>
      </c>
      <c r="W272" s="56">
        <f t="shared" si="56"/>
        <v>101.50774707806561</v>
      </c>
      <c r="X272" s="60">
        <f t="shared" si="63"/>
        <v>99.544327781558493</v>
      </c>
      <c r="Y272" s="5">
        <f t="shared" si="57"/>
        <v>91.352441285208528</v>
      </c>
      <c r="Z272" s="35">
        <v>270</v>
      </c>
    </row>
    <row r="273" spans="1:26" ht="15" customHeight="1">
      <c r="A273" s="24" t="s">
        <v>356</v>
      </c>
      <c r="B273" s="16" t="s">
        <v>357</v>
      </c>
      <c r="C273" s="16" t="s">
        <v>639</v>
      </c>
      <c r="D273" s="16"/>
      <c r="E273" s="85">
        <v>512</v>
      </c>
      <c r="F273" s="78">
        <v>11.25</v>
      </c>
      <c r="G273" s="11">
        <v>19579.273456318664</v>
      </c>
      <c r="H273" s="1">
        <v>437.77776666666665</v>
      </c>
      <c r="I273" s="12">
        <v>26.302438952200756</v>
      </c>
      <c r="J273" s="47">
        <v>32.558139534883722</v>
      </c>
      <c r="K273" s="2">
        <v>2.5390625</v>
      </c>
      <c r="L273" s="2">
        <v>66.666666666666657</v>
      </c>
      <c r="M273" s="60">
        <f t="shared" si="53"/>
        <v>120.91319349645332</v>
      </c>
      <c r="N273" s="60">
        <f t="shared" si="58"/>
        <v>95.908419389597356</v>
      </c>
      <c r="O273" s="3">
        <f t="shared" si="64"/>
        <v>96.48720498116549</v>
      </c>
      <c r="P273" s="60">
        <f t="shared" si="59"/>
        <v>98.95326551702658</v>
      </c>
      <c r="Q273" s="3">
        <f t="shared" si="54"/>
        <v>120.53115028146453</v>
      </c>
      <c r="R273" s="60">
        <f t="shared" si="60"/>
        <v>105.13337555234985</v>
      </c>
      <c r="S273" s="51">
        <f t="shared" si="55"/>
        <v>71.834673938756396</v>
      </c>
      <c r="T273" s="60">
        <f t="shared" si="61"/>
        <v>75.754709414020255</v>
      </c>
      <c r="U273" s="4">
        <f t="shared" si="52"/>
        <v>479.08574274700396</v>
      </c>
      <c r="V273" s="60">
        <f t="shared" si="62"/>
        <v>104.53018441705109</v>
      </c>
      <c r="W273" s="56">
        <f t="shared" si="56"/>
        <v>79.944808362070134</v>
      </c>
      <c r="X273" s="60">
        <f t="shared" si="63"/>
        <v>64.647898797383846</v>
      </c>
      <c r="Y273" s="5">
        <f t="shared" si="57"/>
        <v>90.821308847904817</v>
      </c>
      <c r="Z273" s="35">
        <v>271</v>
      </c>
    </row>
    <row r="274" spans="1:26" ht="15" customHeight="1">
      <c r="A274" s="27" t="s">
        <v>292</v>
      </c>
      <c r="B274" s="19" t="s">
        <v>293</v>
      </c>
      <c r="C274" s="19" t="s">
        <v>636</v>
      </c>
      <c r="D274" s="16"/>
      <c r="E274" s="87">
        <v>8784</v>
      </c>
      <c r="F274" s="78">
        <v>12.769525634882605</v>
      </c>
      <c r="G274" s="1">
        <v>18558</v>
      </c>
      <c r="H274" s="1">
        <v>477.68367755102048</v>
      </c>
      <c r="I274" s="2">
        <v>30.88804898487038</v>
      </c>
      <c r="J274" s="47">
        <v>26.285714285714285</v>
      </c>
      <c r="K274" s="2">
        <v>8.1397996357012747</v>
      </c>
      <c r="L274" s="2">
        <v>82.222222222222214</v>
      </c>
      <c r="M274" s="60">
        <f t="shared" si="53"/>
        <v>106.52497717841852</v>
      </c>
      <c r="N274" s="60">
        <f t="shared" si="58"/>
        <v>92.405217048079692</v>
      </c>
      <c r="O274" s="3">
        <f t="shared" si="64"/>
        <v>91.454340940449953</v>
      </c>
      <c r="P274" s="60">
        <f t="shared" si="59"/>
        <v>92.985867194367927</v>
      </c>
      <c r="Q274" s="3">
        <f t="shared" si="54"/>
        <v>102.63721168240887</v>
      </c>
      <c r="R274" s="60">
        <f t="shared" si="60"/>
        <v>87.818174908718532</v>
      </c>
      <c r="S274" s="51">
        <f t="shared" si="55"/>
        <v>88.976213928186638</v>
      </c>
      <c r="T274" s="60">
        <f t="shared" si="61"/>
        <v>85.369237473377495</v>
      </c>
      <c r="U274" s="4">
        <f t="shared" si="52"/>
        <v>149.44208680005977</v>
      </c>
      <c r="V274" s="60">
        <f t="shared" si="62"/>
        <v>91.410374855035087</v>
      </c>
      <c r="W274" s="56">
        <f t="shared" si="56"/>
        <v>98.598596979886494</v>
      </c>
      <c r="X274" s="60">
        <f t="shared" si="63"/>
        <v>94.836298363930695</v>
      </c>
      <c r="Y274" s="5">
        <f t="shared" si="57"/>
        <v>90.804194973918229</v>
      </c>
      <c r="Z274" s="35">
        <v>272</v>
      </c>
    </row>
    <row r="275" spans="1:26" ht="15" customHeight="1">
      <c r="A275" s="24" t="s">
        <v>458</v>
      </c>
      <c r="B275" s="16" t="s">
        <v>459</v>
      </c>
      <c r="C275" s="16" t="s">
        <v>635</v>
      </c>
      <c r="D275" s="16"/>
      <c r="E275" s="85">
        <v>2427</v>
      </c>
      <c r="F275" s="78">
        <v>10.852017937219731</v>
      </c>
      <c r="G275" s="1">
        <v>16675</v>
      </c>
      <c r="H275" s="1">
        <v>357.65899999999999</v>
      </c>
      <c r="I275" s="2">
        <v>25.738578710644671</v>
      </c>
      <c r="J275" s="47">
        <v>28.793774319066145</v>
      </c>
      <c r="K275" s="2">
        <v>7.2105480016481245</v>
      </c>
      <c r="L275" s="2">
        <v>76.923076923076934</v>
      </c>
      <c r="M275" s="60">
        <f t="shared" si="53"/>
        <v>125.34750999348233</v>
      </c>
      <c r="N275" s="60">
        <f t="shared" si="58"/>
        <v>96.988074267731974</v>
      </c>
      <c r="O275" s="3">
        <f t="shared" si="64"/>
        <v>82.17486448873818</v>
      </c>
      <c r="P275" s="60">
        <f t="shared" si="59"/>
        <v>81.983318394098234</v>
      </c>
      <c r="Q275" s="3">
        <f t="shared" si="54"/>
        <v>123.17165053117849</v>
      </c>
      <c r="R275" s="60">
        <f t="shared" si="60"/>
        <v>107.68847494370289</v>
      </c>
      <c r="S275" s="51">
        <f t="shared" si="55"/>
        <v>81.226007803785521</v>
      </c>
      <c r="T275" s="60">
        <f t="shared" si="61"/>
        <v>81.022219977002976</v>
      </c>
      <c r="U275" s="4">
        <f t="shared" si="52"/>
        <v>168.70127532824469</v>
      </c>
      <c r="V275" s="60">
        <f t="shared" si="62"/>
        <v>92.176890094295203</v>
      </c>
      <c r="W275" s="56">
        <f t="shared" si="56"/>
        <v>92.244009648542487</v>
      </c>
      <c r="X275" s="60">
        <f t="shared" si="63"/>
        <v>84.552338072030167</v>
      </c>
      <c r="Y275" s="5">
        <f t="shared" si="57"/>
        <v>90.735219291476909</v>
      </c>
      <c r="Z275" s="35">
        <v>273</v>
      </c>
    </row>
    <row r="276" spans="1:26" ht="15" customHeight="1">
      <c r="A276" s="24" t="s">
        <v>218</v>
      </c>
      <c r="B276" s="16" t="s">
        <v>33</v>
      </c>
      <c r="C276" s="16" t="s">
        <v>632</v>
      </c>
      <c r="D276" s="21" t="s">
        <v>650</v>
      </c>
      <c r="E276" s="85">
        <v>46266</v>
      </c>
      <c r="F276" s="78">
        <v>12.708461284074266</v>
      </c>
      <c r="G276" s="1">
        <v>22291</v>
      </c>
      <c r="H276" s="1">
        <v>716.15398968386023</v>
      </c>
      <c r="I276" s="2">
        <v>38.552993926725236</v>
      </c>
      <c r="J276" s="47">
        <v>23.764367816091955</v>
      </c>
      <c r="K276" s="2">
        <v>10.379112090952319</v>
      </c>
      <c r="L276" s="2">
        <v>78.553615960099748</v>
      </c>
      <c r="M276" s="60">
        <f t="shared" si="53"/>
        <v>107.03683132274557</v>
      </c>
      <c r="N276" s="60">
        <f t="shared" si="58"/>
        <v>92.529841851966921</v>
      </c>
      <c r="O276" s="3">
        <f t="shared" si="64"/>
        <v>109.85066892464543</v>
      </c>
      <c r="P276" s="60">
        <f t="shared" si="59"/>
        <v>114.79814264386702</v>
      </c>
      <c r="Q276" s="3">
        <f t="shared" si="54"/>
        <v>82.231310702931026</v>
      </c>
      <c r="R276" s="60">
        <f t="shared" si="60"/>
        <v>68.072255483669267</v>
      </c>
      <c r="S276" s="51">
        <f t="shared" si="55"/>
        <v>98.416391954562897</v>
      </c>
      <c r="T276" s="60">
        <f t="shared" si="61"/>
        <v>90.664144265642832</v>
      </c>
      <c r="U276" s="4">
        <f t="shared" si="52"/>
        <v>117.19968269289144</v>
      </c>
      <c r="V276" s="60">
        <f t="shared" si="62"/>
        <v>90.127127948637181</v>
      </c>
      <c r="W276" s="56">
        <f t="shared" si="56"/>
        <v>94.199306611167444</v>
      </c>
      <c r="X276" s="60">
        <f t="shared" si="63"/>
        <v>87.716697183647852</v>
      </c>
      <c r="Y276" s="5">
        <f t="shared" si="57"/>
        <v>90.651368229571858</v>
      </c>
      <c r="Z276" s="35">
        <v>274</v>
      </c>
    </row>
    <row r="277" spans="1:26" ht="15" customHeight="1">
      <c r="A277" s="24" t="s">
        <v>491</v>
      </c>
      <c r="B277" s="16" t="s">
        <v>492</v>
      </c>
      <c r="C277" s="16" t="s">
        <v>637</v>
      </c>
      <c r="D277" s="16"/>
      <c r="E277" s="85">
        <v>9611</v>
      </c>
      <c r="F277" s="78">
        <v>20.694143167028201</v>
      </c>
      <c r="G277" s="1">
        <v>14755</v>
      </c>
      <c r="H277" s="1">
        <v>320.39295826086959</v>
      </c>
      <c r="I277" s="2">
        <v>26.057034897529213</v>
      </c>
      <c r="J277" s="47">
        <v>26.5625</v>
      </c>
      <c r="K277" s="2">
        <v>8.9584850691915516</v>
      </c>
      <c r="L277" s="2">
        <v>89.010989010989007</v>
      </c>
      <c r="M277" s="60">
        <f t="shared" si="53"/>
        <v>65.732290332387947</v>
      </c>
      <c r="N277" s="60">
        <f t="shared" si="58"/>
        <v>82.473128669849814</v>
      </c>
      <c r="O277" s="3">
        <f t="shared" si="64"/>
        <v>72.713051006376716</v>
      </c>
      <c r="P277" s="60">
        <f t="shared" si="59"/>
        <v>70.764575060843953</v>
      </c>
      <c r="Q277" s="3">
        <f t="shared" si="54"/>
        <v>121.66630756661294</v>
      </c>
      <c r="R277" s="60">
        <f t="shared" si="60"/>
        <v>106.23181880706527</v>
      </c>
      <c r="S277" s="51">
        <f t="shared" si="55"/>
        <v>88.049066825069403</v>
      </c>
      <c r="T277" s="60">
        <f t="shared" si="61"/>
        <v>84.849209410346461</v>
      </c>
      <c r="U277" s="4">
        <f t="shared" si="52"/>
        <v>135.78508356026538</v>
      </c>
      <c r="V277" s="60">
        <f t="shared" si="62"/>
        <v>90.866826455235824</v>
      </c>
      <c r="W277" s="56">
        <f t="shared" si="56"/>
        <v>106.73949687902773</v>
      </c>
      <c r="X277" s="60">
        <f t="shared" si="63"/>
        <v>108.01114150286327</v>
      </c>
      <c r="Y277" s="5">
        <f t="shared" si="57"/>
        <v>90.532783317700762</v>
      </c>
      <c r="Z277" s="35">
        <v>275</v>
      </c>
    </row>
    <row r="278" spans="1:26" ht="15" customHeight="1">
      <c r="A278" s="24" t="s">
        <v>168</v>
      </c>
      <c r="B278" s="16" t="s">
        <v>169</v>
      </c>
      <c r="C278" s="16" t="s">
        <v>633</v>
      </c>
      <c r="D278" s="16"/>
      <c r="E278" s="85">
        <v>1995</v>
      </c>
      <c r="F278" s="78">
        <v>15.125</v>
      </c>
      <c r="G278" s="1">
        <v>18808</v>
      </c>
      <c r="H278" s="1">
        <v>421.36362727272723</v>
      </c>
      <c r="I278" s="2">
        <v>26.884110629906033</v>
      </c>
      <c r="J278" s="47">
        <v>19.285714285714288</v>
      </c>
      <c r="K278" s="2">
        <v>3.2581453634085209</v>
      </c>
      <c r="L278" s="2">
        <v>61.111111111111114</v>
      </c>
      <c r="M278" s="60">
        <f t="shared" si="53"/>
        <v>89.935433179180151</v>
      </c>
      <c r="N278" s="60">
        <f t="shared" si="58"/>
        <v>88.366041649389274</v>
      </c>
      <c r="O278" s="3">
        <f t="shared" si="64"/>
        <v>92.686347904299112</v>
      </c>
      <c r="P278" s="60">
        <f t="shared" si="59"/>
        <v>94.44664106588543</v>
      </c>
      <c r="Q278" s="3">
        <f t="shared" si="54"/>
        <v>117.92330666092921</v>
      </c>
      <c r="R278" s="60">
        <f t="shared" si="60"/>
        <v>102.60987658722173</v>
      </c>
      <c r="S278" s="51">
        <f t="shared" si="55"/>
        <v>121.2712841687877</v>
      </c>
      <c r="T278" s="60">
        <f t="shared" si="61"/>
        <v>103.48323768564734</v>
      </c>
      <c r="U278" s="4">
        <f t="shared" si="52"/>
        <v>373.35002217979411</v>
      </c>
      <c r="V278" s="60">
        <f t="shared" si="62"/>
        <v>100.32190528679048</v>
      </c>
      <c r="W278" s="56">
        <f t="shared" si="56"/>
        <v>73.282740998564307</v>
      </c>
      <c r="X278" s="60">
        <f t="shared" si="63"/>
        <v>53.86632752361713</v>
      </c>
      <c r="Y278" s="5">
        <f t="shared" si="57"/>
        <v>90.515671633091898</v>
      </c>
      <c r="Z278" s="35">
        <v>276</v>
      </c>
    </row>
    <row r="279" spans="1:26" ht="15" customHeight="1">
      <c r="A279" s="24" t="s">
        <v>564</v>
      </c>
      <c r="B279" s="16" t="s">
        <v>565</v>
      </c>
      <c r="C279" s="16" t="s">
        <v>637</v>
      </c>
      <c r="D279" s="16"/>
      <c r="E279" s="85">
        <v>1412</v>
      </c>
      <c r="F279" s="78">
        <v>15.658914728682172</v>
      </c>
      <c r="G279" s="1">
        <v>19322</v>
      </c>
      <c r="H279" s="30">
        <v>430.04</v>
      </c>
      <c r="I279" s="12">
        <v>26.707794224200399</v>
      </c>
      <c r="J279" s="47">
        <v>19.858156028368796</v>
      </c>
      <c r="K279" s="2">
        <v>8.0028328611898019</v>
      </c>
      <c r="L279" s="2">
        <v>64.285714285714292</v>
      </c>
      <c r="M279" s="60">
        <f t="shared" si="53"/>
        <v>86.868946565211814</v>
      </c>
      <c r="N279" s="60">
        <f t="shared" si="58"/>
        <v>87.619422134583871</v>
      </c>
      <c r="O279" s="3">
        <f t="shared" si="64"/>
        <v>95.219354221972949</v>
      </c>
      <c r="P279" s="60">
        <f t="shared" si="59"/>
        <v>97.449992145725375</v>
      </c>
      <c r="Q279" s="3">
        <f t="shared" si="54"/>
        <v>118.70179901431639</v>
      </c>
      <c r="R279" s="60">
        <f t="shared" si="60"/>
        <v>103.36319041043689</v>
      </c>
      <c r="S279" s="51">
        <f t="shared" si="55"/>
        <v>117.77545378330989</v>
      </c>
      <c r="T279" s="60">
        <f t="shared" si="61"/>
        <v>101.52245940361112</v>
      </c>
      <c r="U279" s="4">
        <f t="shared" ref="U279:U318" si="65">K$319*100/K279</f>
        <v>151.99975618542595</v>
      </c>
      <c r="V279" s="60">
        <f t="shared" si="62"/>
        <v>91.512170034930804</v>
      </c>
      <c r="W279" s="56">
        <f t="shared" si="56"/>
        <v>77.089636634853363</v>
      </c>
      <c r="X279" s="60">
        <f t="shared" si="63"/>
        <v>60.027225394340981</v>
      </c>
      <c r="Y279" s="5">
        <f t="shared" si="57"/>
        <v>90.249076587271503</v>
      </c>
      <c r="Z279" s="35">
        <v>277</v>
      </c>
    </row>
    <row r="280" spans="1:26" ht="15" customHeight="1">
      <c r="A280" s="24" t="s">
        <v>510</v>
      </c>
      <c r="B280" s="16" t="s">
        <v>511</v>
      </c>
      <c r="C280" s="16" t="s">
        <v>634</v>
      </c>
      <c r="D280" s="16"/>
      <c r="E280" s="85">
        <v>3323</v>
      </c>
      <c r="F280" s="78">
        <v>20.414201183431953</v>
      </c>
      <c r="G280" s="1">
        <v>18986</v>
      </c>
      <c r="H280" s="1">
        <v>602.24285285714291</v>
      </c>
      <c r="I280" s="2">
        <v>38.064438187536688</v>
      </c>
      <c r="J280" s="47">
        <v>22.40663900414938</v>
      </c>
      <c r="K280" s="2">
        <v>9.3590129401143543</v>
      </c>
      <c r="L280" s="2">
        <v>89.473684210526315</v>
      </c>
      <c r="M280" s="60">
        <f t="shared" si="53"/>
        <v>66.633683807284598</v>
      </c>
      <c r="N280" s="60">
        <f t="shared" si="58"/>
        <v>82.692597411637394</v>
      </c>
      <c r="O280" s="3">
        <f t="shared" si="64"/>
        <v>93.563536862559701</v>
      </c>
      <c r="P280" s="60">
        <f t="shared" si="59"/>
        <v>95.486712062405871</v>
      </c>
      <c r="Q280" s="3">
        <f t="shared" si="54"/>
        <v>83.286746713492406</v>
      </c>
      <c r="R280" s="60">
        <f t="shared" si="60"/>
        <v>69.093555863583873</v>
      </c>
      <c r="S280" s="51">
        <f t="shared" si="55"/>
        <v>104.37992673099227</v>
      </c>
      <c r="T280" s="60">
        <f t="shared" si="61"/>
        <v>94.009034659171505</v>
      </c>
      <c r="U280" s="4">
        <f t="shared" si="65"/>
        <v>129.97403160751497</v>
      </c>
      <c r="V280" s="60">
        <f t="shared" si="62"/>
        <v>90.635546727567302</v>
      </c>
      <c r="W280" s="56">
        <f t="shared" si="56"/>
        <v>107.29434806488362</v>
      </c>
      <c r="X280" s="60">
        <f t="shared" si="63"/>
        <v>108.90908613179468</v>
      </c>
      <c r="Y280" s="5">
        <f t="shared" si="57"/>
        <v>90.137755476026754</v>
      </c>
      <c r="Z280" s="35">
        <v>278</v>
      </c>
    </row>
    <row r="281" spans="1:26" ht="15" customHeight="1">
      <c r="A281" s="24" t="s">
        <v>505</v>
      </c>
      <c r="B281" s="16" t="s">
        <v>506</v>
      </c>
      <c r="C281" s="16" t="s">
        <v>641</v>
      </c>
      <c r="D281" s="16"/>
      <c r="E281" s="85">
        <v>1054</v>
      </c>
      <c r="F281" s="78">
        <v>5.5793991416309012</v>
      </c>
      <c r="G281" s="1">
        <v>14862</v>
      </c>
      <c r="H281" s="30">
        <v>364.93</v>
      </c>
      <c r="I281" s="12">
        <v>29.46548243843359</v>
      </c>
      <c r="J281" s="47">
        <v>19.2</v>
      </c>
      <c r="K281" s="2">
        <v>5.2182163187855792</v>
      </c>
      <c r="L281" s="2">
        <v>60</v>
      </c>
      <c r="M281" s="60">
        <f t="shared" si="53"/>
        <v>243.80285265582944</v>
      </c>
      <c r="N281" s="60">
        <f t="shared" si="58"/>
        <v>125.82924711414424</v>
      </c>
      <c r="O281" s="3">
        <f t="shared" si="64"/>
        <v>73.24034998690415</v>
      </c>
      <c r="P281" s="60">
        <f t="shared" si="59"/>
        <v>71.389786277853432</v>
      </c>
      <c r="Q281" s="3">
        <f t="shared" si="54"/>
        <v>107.59244240242245</v>
      </c>
      <c r="R281" s="60">
        <f t="shared" si="60"/>
        <v>92.613140180201512</v>
      </c>
      <c r="S281" s="51">
        <f t="shared" si="55"/>
        <v>121.81267383025552</v>
      </c>
      <c r="T281" s="60">
        <f t="shared" si="61"/>
        <v>103.78689803906003</v>
      </c>
      <c r="U281" s="4">
        <f t="shared" si="65"/>
        <v>233.11196190054855</v>
      </c>
      <c r="V281" s="60">
        <f t="shared" si="62"/>
        <v>94.740433867524487</v>
      </c>
      <c r="W281" s="56">
        <f t="shared" si="56"/>
        <v>71.950327525863131</v>
      </c>
      <c r="X281" s="60">
        <f t="shared" si="63"/>
        <v>51.710013268863769</v>
      </c>
      <c r="Y281" s="5">
        <f t="shared" si="57"/>
        <v>90.011586457941235</v>
      </c>
      <c r="Z281" s="35">
        <v>279</v>
      </c>
    </row>
    <row r="282" spans="1:26" ht="15" customHeight="1">
      <c r="A282" s="24" t="s">
        <v>257</v>
      </c>
      <c r="B282" s="16" t="s">
        <v>53</v>
      </c>
      <c r="C282" s="16" t="s">
        <v>635</v>
      </c>
      <c r="D282" s="18" t="s">
        <v>650</v>
      </c>
      <c r="E282" s="85">
        <v>20104</v>
      </c>
      <c r="F282" s="78">
        <v>17.144060657118786</v>
      </c>
      <c r="G282" s="1">
        <v>17193</v>
      </c>
      <c r="H282" s="1">
        <v>359.64766345029238</v>
      </c>
      <c r="I282" s="2">
        <v>25.101913344986382</v>
      </c>
      <c r="J282" s="47">
        <v>24.224278715296681</v>
      </c>
      <c r="K282" s="2">
        <v>18.354556307202547</v>
      </c>
      <c r="L282" s="2">
        <v>74.881516587677723</v>
      </c>
      <c r="M282" s="60">
        <f t="shared" si="53"/>
        <v>79.343712906794281</v>
      </c>
      <c r="N282" s="60">
        <f t="shared" si="58"/>
        <v>85.787199460839943</v>
      </c>
      <c r="O282" s="3">
        <f t="shared" si="64"/>
        <v>84.727582917833615</v>
      </c>
      <c r="P282" s="60">
        <f t="shared" si="59"/>
        <v>85.010041855882477</v>
      </c>
      <c r="Q282" s="3">
        <f t="shared" si="54"/>
        <v>126.29568027530277</v>
      </c>
      <c r="R282" s="60">
        <f t="shared" si="60"/>
        <v>110.71146518907229</v>
      </c>
      <c r="S282" s="51">
        <f t="shared" si="55"/>
        <v>96.547904068823456</v>
      </c>
      <c r="T282" s="60">
        <f t="shared" si="61"/>
        <v>89.616127038655748</v>
      </c>
      <c r="U282" s="4">
        <f t="shared" si="65"/>
        <v>66.273933476464563</v>
      </c>
      <c r="V282" s="60">
        <f t="shared" si="62"/>
        <v>88.100284357174161</v>
      </c>
      <c r="W282" s="56">
        <f t="shared" si="56"/>
        <v>89.795827401946084</v>
      </c>
      <c r="X282" s="60">
        <f t="shared" si="63"/>
        <v>80.590316984185847</v>
      </c>
      <c r="Y282" s="5">
        <f t="shared" si="57"/>
        <v>89.969239147635079</v>
      </c>
      <c r="Z282" s="35">
        <v>280</v>
      </c>
    </row>
    <row r="283" spans="1:26" ht="15" customHeight="1">
      <c r="A283" s="24" t="s">
        <v>514</v>
      </c>
      <c r="B283" s="16" t="s">
        <v>25</v>
      </c>
      <c r="C283" s="16" t="s">
        <v>632</v>
      </c>
      <c r="D283" s="16" t="s">
        <v>650</v>
      </c>
      <c r="E283" s="85">
        <v>27961</v>
      </c>
      <c r="F283" s="78">
        <v>15.998515219005197</v>
      </c>
      <c r="G283" s="1">
        <v>18454</v>
      </c>
      <c r="H283" s="1">
        <v>565.3491577777778</v>
      </c>
      <c r="I283" s="2">
        <v>36.762706694122329</v>
      </c>
      <c r="J283" s="47">
        <v>21.03413654618474</v>
      </c>
      <c r="K283" s="2">
        <v>7.7429276492257078</v>
      </c>
      <c r="L283" s="2">
        <v>83.882783882783883</v>
      </c>
      <c r="M283" s="60">
        <f t="shared" si="53"/>
        <v>85.024979394286746</v>
      </c>
      <c r="N283" s="60">
        <f t="shared" si="58"/>
        <v>87.170458206875239</v>
      </c>
      <c r="O283" s="3">
        <f t="shared" si="64"/>
        <v>90.941826043488717</v>
      </c>
      <c r="P283" s="60">
        <f t="shared" si="59"/>
        <v>92.378185263816675</v>
      </c>
      <c r="Q283" s="3">
        <f t="shared" si="54"/>
        <v>86.23584896766107</v>
      </c>
      <c r="R283" s="60">
        <f t="shared" si="60"/>
        <v>71.947276243076544</v>
      </c>
      <c r="S283" s="51">
        <f t="shared" si="55"/>
        <v>111.19084125015476</v>
      </c>
      <c r="T283" s="60">
        <f t="shared" si="61"/>
        <v>97.829212355851595</v>
      </c>
      <c r="U283" s="4">
        <f t="shared" si="65"/>
        <v>157.10189979822522</v>
      </c>
      <c r="V283" s="60">
        <f t="shared" si="62"/>
        <v>91.715235227754533</v>
      </c>
      <c r="W283" s="56">
        <f t="shared" si="56"/>
        <v>100.58989623579154</v>
      </c>
      <c r="X283" s="60">
        <f t="shared" si="63"/>
        <v>98.0589218655401</v>
      </c>
      <c r="Y283" s="5">
        <f t="shared" si="57"/>
        <v>89.849881527152434</v>
      </c>
      <c r="Z283" s="35">
        <v>281</v>
      </c>
    </row>
    <row r="284" spans="1:26" ht="15" customHeight="1">
      <c r="A284" s="27" t="s">
        <v>193</v>
      </c>
      <c r="B284" s="19" t="s">
        <v>194</v>
      </c>
      <c r="C284" s="19" t="s">
        <v>642</v>
      </c>
      <c r="D284" s="19"/>
      <c r="E284" s="87">
        <v>14608</v>
      </c>
      <c r="F284" s="78">
        <v>16.61045531197302</v>
      </c>
      <c r="G284" s="1">
        <v>21140</v>
      </c>
      <c r="H284" s="1">
        <v>545.14660479452061</v>
      </c>
      <c r="I284" s="2">
        <v>30.944934993066454</v>
      </c>
      <c r="J284" s="47">
        <v>23.378076062639821</v>
      </c>
      <c r="K284" s="2">
        <v>9.152519167579408</v>
      </c>
      <c r="L284" s="2">
        <v>71.774193548387103</v>
      </c>
      <c r="M284" s="60">
        <f t="shared" si="53"/>
        <v>81.892603260224789</v>
      </c>
      <c r="N284" s="60">
        <f t="shared" si="58"/>
        <v>86.407796097493033</v>
      </c>
      <c r="O284" s="3">
        <f t="shared" si="64"/>
        <v>104.17850886308396</v>
      </c>
      <c r="P284" s="60">
        <f t="shared" si="59"/>
        <v>108.07273973940053</v>
      </c>
      <c r="Q284" s="3">
        <f t="shared" si="54"/>
        <v>102.4485339144221</v>
      </c>
      <c r="R284" s="60">
        <f t="shared" si="60"/>
        <v>87.635599485672429</v>
      </c>
      <c r="S284" s="51">
        <f t="shared" si="55"/>
        <v>100.04259252447703</v>
      </c>
      <c r="T284" s="60">
        <f t="shared" si="61"/>
        <v>91.576264823027003</v>
      </c>
      <c r="U284" s="4">
        <f t="shared" si="65"/>
        <v>132.90642952188179</v>
      </c>
      <c r="V284" s="60">
        <f t="shared" si="62"/>
        <v>90.752256093886004</v>
      </c>
      <c r="W284" s="56">
        <f t="shared" si="56"/>
        <v>86.069612228519077</v>
      </c>
      <c r="X284" s="60">
        <f t="shared" si="63"/>
        <v>74.55998851681457</v>
      </c>
      <c r="Y284" s="5">
        <f t="shared" si="57"/>
        <v>89.834107459382267</v>
      </c>
      <c r="Z284" s="35">
        <v>282</v>
      </c>
    </row>
    <row r="285" spans="1:26" ht="15" customHeight="1">
      <c r="A285" s="27" t="s">
        <v>396</v>
      </c>
      <c r="B285" s="19" t="s">
        <v>397</v>
      </c>
      <c r="C285" s="19" t="s">
        <v>635</v>
      </c>
      <c r="D285" s="16"/>
      <c r="E285" s="87">
        <v>850</v>
      </c>
      <c r="F285" s="78">
        <v>11.564625850340136</v>
      </c>
      <c r="G285" s="11">
        <v>18567.921427936886</v>
      </c>
      <c r="H285" s="1">
        <v>400.28569999999996</v>
      </c>
      <c r="I285" s="12">
        <v>25.715943210561392</v>
      </c>
      <c r="J285" s="47">
        <v>15.789473684210526</v>
      </c>
      <c r="K285" s="2">
        <v>7.6470588235294121</v>
      </c>
      <c r="L285" s="2">
        <v>50</v>
      </c>
      <c r="M285" s="60">
        <f t="shared" si="53"/>
        <v>117.6236433792704</v>
      </c>
      <c r="N285" s="60">
        <f t="shared" si="58"/>
        <v>95.107489001957134</v>
      </c>
      <c r="O285" s="3">
        <f t="shared" si="64"/>
        <v>91.503234013688242</v>
      </c>
      <c r="P285" s="60">
        <f t="shared" si="59"/>
        <v>93.04383904516132</v>
      </c>
      <c r="Q285" s="3">
        <f t="shared" si="54"/>
        <v>123.28006778358208</v>
      </c>
      <c r="R285" s="60">
        <f t="shared" si="60"/>
        <v>107.79338569145176</v>
      </c>
      <c r="S285" s="51">
        <f t="shared" si="55"/>
        <v>148.12421137759071</v>
      </c>
      <c r="T285" s="60">
        <f t="shared" si="61"/>
        <v>118.54479121491663</v>
      </c>
      <c r="U285" s="4">
        <f t="shared" si="65"/>
        <v>159.07143802146615</v>
      </c>
      <c r="V285" s="60">
        <f t="shared" si="62"/>
        <v>91.793622801572099</v>
      </c>
      <c r="W285" s="56">
        <f t="shared" si="56"/>
        <v>59.958606271552611</v>
      </c>
      <c r="X285" s="60">
        <f t="shared" si="63"/>
        <v>32.303184976083642</v>
      </c>
      <c r="Y285" s="5">
        <f t="shared" si="57"/>
        <v>89.764385455190421</v>
      </c>
      <c r="Z285" s="35">
        <v>283</v>
      </c>
    </row>
    <row r="286" spans="1:26" ht="15" customHeight="1">
      <c r="A286" s="24" t="s">
        <v>401</v>
      </c>
      <c r="B286" s="16" t="s">
        <v>402</v>
      </c>
      <c r="C286" s="16" t="s">
        <v>636</v>
      </c>
      <c r="D286" s="20"/>
      <c r="E286" s="85">
        <v>17540</v>
      </c>
      <c r="F286" s="78">
        <v>14.133833646028767</v>
      </c>
      <c r="G286" s="1">
        <v>19130</v>
      </c>
      <c r="H286" s="1">
        <v>434.55471100917441</v>
      </c>
      <c r="I286" s="6">
        <v>27.259051396289042</v>
      </c>
      <c r="J286" s="47">
        <v>25.529010238907851</v>
      </c>
      <c r="K286" s="6">
        <v>11.071835803876853</v>
      </c>
      <c r="L286" s="6">
        <v>71.698113207547166</v>
      </c>
      <c r="M286" s="60">
        <f t="shared" si="53"/>
        <v>96.242354403067466</v>
      </c>
      <c r="N286" s="60">
        <f t="shared" si="58"/>
        <v>89.901633046607529</v>
      </c>
      <c r="O286" s="3">
        <f t="shared" si="64"/>
        <v>94.273172873736812</v>
      </c>
      <c r="P286" s="60">
        <f t="shared" si="59"/>
        <v>96.328117812399952</v>
      </c>
      <c r="Q286" s="3">
        <f t="shared" si="54"/>
        <v>116.30130396057528</v>
      </c>
      <c r="R286" s="60">
        <f t="shared" si="60"/>
        <v>101.04033380346465</v>
      </c>
      <c r="S286" s="51">
        <f t="shared" si="55"/>
        <v>91.613553195118371</v>
      </c>
      <c r="T286" s="60">
        <f t="shared" si="61"/>
        <v>86.848496186398322</v>
      </c>
      <c r="U286" s="4">
        <f t="shared" si="65"/>
        <v>109.86693311217881</v>
      </c>
      <c r="V286" s="60">
        <f t="shared" si="62"/>
        <v>89.835284692049868</v>
      </c>
      <c r="W286" s="56">
        <f t="shared" si="56"/>
        <v>85.978378804490532</v>
      </c>
      <c r="X286" s="60">
        <f t="shared" si="63"/>
        <v>74.412340705700899</v>
      </c>
      <c r="Y286" s="5">
        <f t="shared" si="57"/>
        <v>89.727701041103529</v>
      </c>
      <c r="Z286" s="35">
        <v>284</v>
      </c>
    </row>
    <row r="287" spans="1:26" ht="15.75" customHeight="1">
      <c r="A287" s="24" t="s">
        <v>398</v>
      </c>
      <c r="B287" s="16" t="s">
        <v>35</v>
      </c>
      <c r="C287" s="16" t="s">
        <v>632</v>
      </c>
      <c r="D287" s="16" t="s">
        <v>650</v>
      </c>
      <c r="E287" s="85">
        <v>82402</v>
      </c>
      <c r="F287" s="78">
        <v>14.027553680029788</v>
      </c>
      <c r="G287" s="1">
        <v>18547</v>
      </c>
      <c r="H287" s="1">
        <v>551.58560100273462</v>
      </c>
      <c r="I287" s="2">
        <v>35.687859017807817</v>
      </c>
      <c r="J287" s="47">
        <v>22.033139274518586</v>
      </c>
      <c r="K287" s="2">
        <v>10.167228950753621</v>
      </c>
      <c r="L287" s="2">
        <v>81.980742778541952</v>
      </c>
      <c r="M287" s="60">
        <f t="shared" si="53"/>
        <v>96.971536011417442</v>
      </c>
      <c r="N287" s="60">
        <f t="shared" si="58"/>
        <v>90.079172128679943</v>
      </c>
      <c r="O287" s="3">
        <f t="shared" si="64"/>
        <v>91.400132634040588</v>
      </c>
      <c r="P287" s="60">
        <f t="shared" si="59"/>
        <v>92.921593144021159</v>
      </c>
      <c r="Q287" s="3">
        <f t="shared" si="54"/>
        <v>88.833102051171863</v>
      </c>
      <c r="R287" s="60">
        <f t="shared" si="60"/>
        <v>74.460527197545161</v>
      </c>
      <c r="S287" s="51">
        <f t="shared" si="55"/>
        <v>106.14934660017973</v>
      </c>
      <c r="T287" s="60">
        <f t="shared" si="61"/>
        <v>95.001485570325158</v>
      </c>
      <c r="U287" s="4">
        <f t="shared" si="65"/>
        <v>119.64210205017561</v>
      </c>
      <c r="V287" s="60">
        <f t="shared" si="62"/>
        <v>90.22433618019285</v>
      </c>
      <c r="W287" s="56">
        <f t="shared" si="56"/>
        <v>98.309021562160538</v>
      </c>
      <c r="X287" s="60">
        <f t="shared" si="63"/>
        <v>94.367663353956829</v>
      </c>
      <c r="Y287" s="5">
        <f t="shared" si="57"/>
        <v>89.509129595786845</v>
      </c>
      <c r="Z287" s="35">
        <v>285</v>
      </c>
    </row>
    <row r="288" spans="1:26" ht="15" customHeight="1">
      <c r="A288" s="28" t="s">
        <v>119</v>
      </c>
      <c r="B288" s="20" t="s">
        <v>120</v>
      </c>
      <c r="C288" s="20" t="s">
        <v>634</v>
      </c>
      <c r="D288" s="16"/>
      <c r="E288" s="88">
        <v>18317</v>
      </c>
      <c r="F288" s="78">
        <v>18.302211627598993</v>
      </c>
      <c r="G288" s="1">
        <v>17062</v>
      </c>
      <c r="H288" s="1">
        <v>454.00031477832505</v>
      </c>
      <c r="I288" s="6">
        <v>31.930628163989571</v>
      </c>
      <c r="J288" s="47">
        <v>22.819528250137136</v>
      </c>
      <c r="K288" s="6">
        <v>18.414587541627998</v>
      </c>
      <c r="L288" s="6">
        <v>86.163522012578625</v>
      </c>
      <c r="M288" s="60">
        <f t="shared" si="53"/>
        <v>74.322899030621116</v>
      </c>
      <c r="N288" s="60">
        <f t="shared" si="58"/>
        <v>84.564745854461535</v>
      </c>
      <c r="O288" s="3">
        <f t="shared" si="64"/>
        <v>84.082011268776654</v>
      </c>
      <c r="P288" s="60">
        <f t="shared" si="59"/>
        <v>84.244596347207306</v>
      </c>
      <c r="Q288" s="3">
        <f t="shared" si="54"/>
        <v>99.28596474315799</v>
      </c>
      <c r="R288" s="60">
        <f t="shared" si="60"/>
        <v>84.575316281577216</v>
      </c>
      <c r="S288" s="51">
        <f t="shared" si="55"/>
        <v>102.49130971964114</v>
      </c>
      <c r="T288" s="60">
        <f t="shared" si="61"/>
        <v>92.949727195535715</v>
      </c>
      <c r="U288" s="4">
        <f t="shared" si="65"/>
        <v>66.057881608464342</v>
      </c>
      <c r="V288" s="60">
        <f t="shared" si="62"/>
        <v>88.091685498034764</v>
      </c>
      <c r="W288" s="56">
        <f t="shared" si="56"/>
        <v>103.32489382644917</v>
      </c>
      <c r="X288" s="60">
        <f t="shared" si="63"/>
        <v>102.48511119211244</v>
      </c>
      <c r="Y288" s="5">
        <f t="shared" si="57"/>
        <v>89.485197061488165</v>
      </c>
      <c r="Z288" s="35">
        <v>286</v>
      </c>
    </row>
    <row r="289" spans="1:26" ht="15" customHeight="1">
      <c r="A289" s="26" t="s">
        <v>483</v>
      </c>
      <c r="B289" s="18" t="s">
        <v>484</v>
      </c>
      <c r="C289" s="18" t="s">
        <v>635</v>
      </c>
      <c r="D289" s="16"/>
      <c r="E289" s="85">
        <v>2246</v>
      </c>
      <c r="F289" s="78">
        <v>7.8797725426482526</v>
      </c>
      <c r="G289" s="1">
        <v>15820</v>
      </c>
      <c r="H289" s="1">
        <v>437.81473249999999</v>
      </c>
      <c r="I289" s="2">
        <v>33.209714222503159</v>
      </c>
      <c r="J289" s="47">
        <v>23.834196891191709</v>
      </c>
      <c r="K289" s="2">
        <v>4.0071237756010687</v>
      </c>
      <c r="L289" s="2">
        <v>75</v>
      </c>
      <c r="M289" s="60">
        <f t="shared" si="53"/>
        <v>172.62851427154723</v>
      </c>
      <c r="N289" s="60">
        <f t="shared" si="58"/>
        <v>108.49991988049285</v>
      </c>
      <c r="O289" s="3">
        <f t="shared" si="64"/>
        <v>77.961400672374083</v>
      </c>
      <c r="P289" s="60">
        <f t="shared" si="59"/>
        <v>76.98747175350843</v>
      </c>
      <c r="Q289" s="3">
        <f t="shared" si="54"/>
        <v>95.461924209168927</v>
      </c>
      <c r="R289" s="60">
        <f t="shared" si="60"/>
        <v>80.874955472308869</v>
      </c>
      <c r="S289" s="51">
        <f t="shared" si="55"/>
        <v>98.12805307508583</v>
      </c>
      <c r="T289" s="60">
        <f t="shared" si="61"/>
        <v>90.50241770845804</v>
      </c>
      <c r="U289" s="4">
        <f t="shared" si="65"/>
        <v>303.56652597063845</v>
      </c>
      <c r="V289" s="60">
        <f t="shared" si="62"/>
        <v>97.544523819503453</v>
      </c>
      <c r="W289" s="56">
        <f t="shared" si="56"/>
        <v>89.937909407328917</v>
      </c>
      <c r="X289" s="60">
        <f t="shared" si="63"/>
        <v>80.820255708033969</v>
      </c>
      <c r="Y289" s="5">
        <f t="shared" si="57"/>
        <v>89.204924057050931</v>
      </c>
      <c r="Z289" s="35">
        <v>287</v>
      </c>
    </row>
    <row r="290" spans="1:26" ht="15" customHeight="1">
      <c r="A290" s="27" t="s">
        <v>253</v>
      </c>
      <c r="B290" s="19" t="s">
        <v>254</v>
      </c>
      <c r="C290" s="19" t="s">
        <v>634</v>
      </c>
      <c r="D290" s="16"/>
      <c r="E290" s="87">
        <v>18295</v>
      </c>
      <c r="F290" s="78">
        <v>18.362683156338218</v>
      </c>
      <c r="G290" s="1">
        <v>16491</v>
      </c>
      <c r="H290" s="1">
        <v>470.02661265822792</v>
      </c>
      <c r="I290" s="2">
        <v>34.202409507602546</v>
      </c>
      <c r="J290" s="47">
        <v>21.5311004784689</v>
      </c>
      <c r="K290" s="2">
        <v>10.155780267832741</v>
      </c>
      <c r="L290" s="2">
        <v>86.567164179104481</v>
      </c>
      <c r="M290" s="60">
        <f t="shared" si="53"/>
        <v>74.078140719079855</v>
      </c>
      <c r="N290" s="60">
        <f t="shared" si="58"/>
        <v>84.505152790863889</v>
      </c>
      <c r="O290" s="3">
        <f t="shared" si="64"/>
        <v>81.268107363345194</v>
      </c>
      <c r="P290" s="60">
        <f t="shared" si="59"/>
        <v>80.908188824661352</v>
      </c>
      <c r="Q290" s="3">
        <f t="shared" si="54"/>
        <v>92.691224617144783</v>
      </c>
      <c r="R290" s="60">
        <f t="shared" si="60"/>
        <v>78.19386773449483</v>
      </c>
      <c r="S290" s="51">
        <f t="shared" si="55"/>
        <v>108.62442167689984</v>
      </c>
      <c r="T290" s="60">
        <f t="shared" si="61"/>
        <v>96.389731829926973</v>
      </c>
      <c r="U290" s="4">
        <f t="shared" si="65"/>
        <v>119.7769754379643</v>
      </c>
      <c r="V290" s="60">
        <f t="shared" si="62"/>
        <v>90.229704137776295</v>
      </c>
      <c r="W290" s="56">
        <f t="shared" si="56"/>
        <v>103.80893026119556</v>
      </c>
      <c r="X290" s="60">
        <f t="shared" si="63"/>
        <v>103.26845261386171</v>
      </c>
      <c r="Y290" s="5">
        <f t="shared" si="57"/>
        <v>88.915849655264168</v>
      </c>
      <c r="Z290" s="35">
        <v>288</v>
      </c>
    </row>
    <row r="291" spans="1:26" ht="15" customHeight="1">
      <c r="A291" s="24" t="s">
        <v>131</v>
      </c>
      <c r="B291" s="16" t="s">
        <v>45</v>
      </c>
      <c r="C291" s="16" t="s">
        <v>636</v>
      </c>
      <c r="D291" s="16" t="s">
        <v>650</v>
      </c>
      <c r="E291" s="85">
        <v>15937</v>
      </c>
      <c r="F291" s="78">
        <v>18.826830571886692</v>
      </c>
      <c r="G291" s="1">
        <v>17603</v>
      </c>
      <c r="H291" s="1">
        <v>411.8639502538071</v>
      </c>
      <c r="I291" s="2">
        <v>28.076847145632478</v>
      </c>
      <c r="J291" s="47">
        <v>22.966014418125642</v>
      </c>
      <c r="K291" s="2">
        <v>21.459496768526069</v>
      </c>
      <c r="L291" s="2">
        <v>76.543209876543202</v>
      </c>
      <c r="M291" s="60">
        <f t="shared" si="53"/>
        <v>72.251854694349802</v>
      </c>
      <c r="N291" s="60">
        <f t="shared" si="58"/>
        <v>84.060493818778809</v>
      </c>
      <c r="O291" s="3">
        <f t="shared" si="64"/>
        <v>86.748074338546218</v>
      </c>
      <c r="P291" s="60">
        <f t="shared" si="59"/>
        <v>87.405711005171156</v>
      </c>
      <c r="Q291" s="3">
        <f t="shared" si="54"/>
        <v>112.91378998763076</v>
      </c>
      <c r="R291" s="60">
        <f t="shared" si="60"/>
        <v>97.76238111574645</v>
      </c>
      <c r="S291" s="51">
        <f t="shared" si="55"/>
        <v>101.83758030279013</v>
      </c>
      <c r="T291" s="60">
        <f t="shared" si="61"/>
        <v>92.583056533190501</v>
      </c>
      <c r="U291" s="4">
        <f t="shared" si="65"/>
        <v>56.684863434340187</v>
      </c>
      <c r="V291" s="60">
        <f t="shared" si="62"/>
        <v>87.718639600601762</v>
      </c>
      <c r="W291" s="56">
        <f t="shared" si="56"/>
        <v>91.788483674969413</v>
      </c>
      <c r="X291" s="60">
        <f t="shared" si="63"/>
        <v>83.815136617413586</v>
      </c>
      <c r="Y291" s="5">
        <f t="shared" si="57"/>
        <v>88.890903115150365</v>
      </c>
      <c r="Z291" s="35">
        <v>289</v>
      </c>
    </row>
    <row r="292" spans="1:26" ht="15" customHeight="1">
      <c r="A292" s="24" t="s">
        <v>367</v>
      </c>
      <c r="B292" s="16" t="s">
        <v>368</v>
      </c>
      <c r="C292" s="16" t="s">
        <v>643</v>
      </c>
      <c r="D292" s="16"/>
      <c r="E292" s="85">
        <v>37648</v>
      </c>
      <c r="F292" s="78">
        <v>15.565466358330578</v>
      </c>
      <c r="G292" s="1">
        <v>18179</v>
      </c>
      <c r="H292" s="1">
        <v>502.80299823008852</v>
      </c>
      <c r="I292" s="2">
        <v>33.190142355250899</v>
      </c>
      <c r="J292" s="47">
        <v>24.511400651465799</v>
      </c>
      <c r="K292" s="2">
        <v>11.047067573310668</v>
      </c>
      <c r="L292" s="2">
        <v>81.844380403458217</v>
      </c>
      <c r="M292" s="60">
        <f t="shared" si="53"/>
        <v>87.39047038620123</v>
      </c>
      <c r="N292" s="60">
        <f t="shared" si="58"/>
        <v>87.746401284081173</v>
      </c>
      <c r="O292" s="3">
        <f t="shared" si="64"/>
        <v>89.586618383254645</v>
      </c>
      <c r="P292" s="60">
        <f t="shared" si="59"/>
        <v>90.771334005147423</v>
      </c>
      <c r="Q292" s="3">
        <f t="shared" si="54"/>
        <v>95.518217071316641</v>
      </c>
      <c r="R292" s="60">
        <f t="shared" si="60"/>
        <v>80.92942767235003</v>
      </c>
      <c r="S292" s="51">
        <f t="shared" si="55"/>
        <v>95.416960083064197</v>
      </c>
      <c r="T292" s="60">
        <f t="shared" si="61"/>
        <v>88.981791226858874</v>
      </c>
      <c r="U292" s="4">
        <f t="shared" si="65"/>
        <v>110.11326178835134</v>
      </c>
      <c r="V292" s="60">
        <f t="shared" si="62"/>
        <v>89.845088567424824</v>
      </c>
      <c r="W292" s="56">
        <f t="shared" si="56"/>
        <v>98.145499603002548</v>
      </c>
      <c r="X292" s="60">
        <f t="shared" si="63"/>
        <v>94.103027234072243</v>
      </c>
      <c r="Y292" s="5">
        <f t="shared" si="57"/>
        <v>88.729511664989104</v>
      </c>
      <c r="Z292" s="35">
        <v>290</v>
      </c>
    </row>
    <row r="293" spans="1:26" ht="15" customHeight="1">
      <c r="A293" s="24" t="s">
        <v>134</v>
      </c>
      <c r="B293" s="16" t="s">
        <v>135</v>
      </c>
      <c r="C293" s="16" t="s">
        <v>642</v>
      </c>
      <c r="D293" s="16"/>
      <c r="E293" s="85">
        <v>4407</v>
      </c>
      <c r="F293" s="78">
        <v>15.317286652078774</v>
      </c>
      <c r="G293" s="1">
        <v>20226</v>
      </c>
      <c r="H293" s="1">
        <v>744.37500250000005</v>
      </c>
      <c r="I293" s="2">
        <v>44.16345312963513</v>
      </c>
      <c r="J293" s="47">
        <v>15.53398058252427</v>
      </c>
      <c r="K293" s="2">
        <v>5.4458815520762416</v>
      </c>
      <c r="L293" s="2">
        <v>68.75</v>
      </c>
      <c r="M293" s="60">
        <f t="shared" si="53"/>
        <v>88.806422294805799</v>
      </c>
      <c r="N293" s="60">
        <f t="shared" si="58"/>
        <v>88.091153262509692</v>
      </c>
      <c r="O293" s="3">
        <f t="shared" si="64"/>
        <v>99.674291403251473</v>
      </c>
      <c r="P293" s="60">
        <f t="shared" si="59"/>
        <v>102.73215046513261</v>
      </c>
      <c r="Q293" s="3">
        <f t="shared" si="54"/>
        <v>71.784767663228877</v>
      </c>
      <c r="R293" s="60">
        <f t="shared" si="60"/>
        <v>57.963581657420697</v>
      </c>
      <c r="S293" s="51">
        <f t="shared" si="55"/>
        <v>150.56046485419583</v>
      </c>
      <c r="T293" s="60">
        <f t="shared" si="61"/>
        <v>119.91126280527372</v>
      </c>
      <c r="U293" s="4">
        <f t="shared" si="65"/>
        <v>223.36670969823086</v>
      </c>
      <c r="V293" s="60">
        <f t="shared" si="62"/>
        <v>94.352573064740511</v>
      </c>
      <c r="W293" s="56">
        <f t="shared" si="56"/>
        <v>82.443083623384837</v>
      </c>
      <c r="X293" s="60">
        <f t="shared" si="63"/>
        <v>68.69098802504638</v>
      </c>
      <c r="Y293" s="5">
        <f t="shared" si="57"/>
        <v>88.623618213353936</v>
      </c>
      <c r="Z293" s="35">
        <v>291</v>
      </c>
    </row>
    <row r="294" spans="1:26" ht="15" customHeight="1">
      <c r="A294" s="27" t="s">
        <v>315</v>
      </c>
      <c r="B294" s="19" t="s">
        <v>316</v>
      </c>
      <c r="C294" s="19" t="s">
        <v>642</v>
      </c>
      <c r="D294" s="16"/>
      <c r="E294" s="87">
        <v>3569</v>
      </c>
      <c r="F294" s="78">
        <v>17.524235645041013</v>
      </c>
      <c r="G294" s="1">
        <v>22547</v>
      </c>
      <c r="H294" s="1">
        <v>911.16667499999994</v>
      </c>
      <c r="I294" s="2">
        <v>48.494256885616707</v>
      </c>
      <c r="J294" s="47">
        <v>14.728682170542637</v>
      </c>
      <c r="K294" s="2">
        <v>8.7699635752311575</v>
      </c>
      <c r="L294" s="2">
        <v>65.625</v>
      </c>
      <c r="M294" s="60">
        <f t="shared" si="53"/>
        <v>77.622411293015702</v>
      </c>
      <c r="N294" s="60">
        <f t="shared" si="58"/>
        <v>85.368101797129611</v>
      </c>
      <c r="O294" s="3">
        <f t="shared" si="64"/>
        <v>111.11224405562696</v>
      </c>
      <c r="P294" s="60">
        <f t="shared" si="59"/>
        <v>116.29397508830093</v>
      </c>
      <c r="Q294" s="3">
        <f t="shared" si="54"/>
        <v>65.373993246137346</v>
      </c>
      <c r="R294" s="60">
        <f t="shared" si="60"/>
        <v>51.76014887494447</v>
      </c>
      <c r="S294" s="51">
        <f t="shared" si="55"/>
        <v>158.79243712777728</v>
      </c>
      <c r="T294" s="60">
        <f t="shared" si="61"/>
        <v>124.52849838953293</v>
      </c>
      <c r="U294" s="4">
        <f t="shared" si="65"/>
        <v>138.70395620902019</v>
      </c>
      <c r="V294" s="60">
        <f t="shared" si="62"/>
        <v>90.98299751630914</v>
      </c>
      <c r="W294" s="56">
        <f t="shared" si="56"/>
        <v>78.695670731412804</v>
      </c>
      <c r="X294" s="60">
        <f t="shared" si="63"/>
        <v>62.6263541835526</v>
      </c>
      <c r="Y294" s="5">
        <f t="shared" si="57"/>
        <v>88.593345974961608</v>
      </c>
      <c r="Z294" s="35">
        <v>292</v>
      </c>
    </row>
    <row r="295" spans="1:26" ht="15" customHeight="1">
      <c r="A295" s="24" t="s">
        <v>294</v>
      </c>
      <c r="B295" s="16" t="s">
        <v>30</v>
      </c>
      <c r="C295" s="16" t="s">
        <v>636</v>
      </c>
      <c r="D295" s="16" t="s">
        <v>650</v>
      </c>
      <c r="E295" s="85">
        <v>16218</v>
      </c>
      <c r="F295" s="78">
        <v>16.696985446985448</v>
      </c>
      <c r="G295" s="1">
        <v>18379</v>
      </c>
      <c r="H295" s="1">
        <v>529.95949635416662</v>
      </c>
      <c r="I295" s="2">
        <v>34.602067339082645</v>
      </c>
      <c r="J295" s="47">
        <v>24.012158054711247</v>
      </c>
      <c r="K295" s="2">
        <v>11.117277099519054</v>
      </c>
      <c r="L295" s="2">
        <v>82.5</v>
      </c>
      <c r="M295" s="60">
        <f t="shared" si="53"/>
        <v>81.468204614186206</v>
      </c>
      <c r="N295" s="60">
        <f t="shared" si="58"/>
        <v>86.304464711748167</v>
      </c>
      <c r="O295" s="3">
        <f t="shared" si="64"/>
        <v>90.572223954333964</v>
      </c>
      <c r="P295" s="60">
        <f t="shared" si="59"/>
        <v>91.939953102361414</v>
      </c>
      <c r="Q295" s="3">
        <f t="shared" si="54"/>
        <v>91.620630381699172</v>
      </c>
      <c r="R295" s="60">
        <f t="shared" si="60"/>
        <v>77.157899387334297</v>
      </c>
      <c r="S295" s="51">
        <f t="shared" si="55"/>
        <v>97.400797221640261</v>
      </c>
      <c r="T295" s="60">
        <f t="shared" si="61"/>
        <v>90.094506761507205</v>
      </c>
      <c r="U295" s="4">
        <f t="shared" si="65"/>
        <v>109.41785770062246</v>
      </c>
      <c r="V295" s="60">
        <f t="shared" si="62"/>
        <v>89.817411501492998</v>
      </c>
      <c r="W295" s="56">
        <f t="shared" si="56"/>
        <v>98.93170034806181</v>
      </c>
      <c r="X295" s="60">
        <f t="shared" si="63"/>
        <v>95.375376927619072</v>
      </c>
      <c r="Y295" s="5">
        <f t="shared" si="57"/>
        <v>88.448268732010519</v>
      </c>
      <c r="Z295" s="35">
        <v>293</v>
      </c>
    </row>
    <row r="296" spans="1:26" ht="15" customHeight="1">
      <c r="A296" s="27" t="s">
        <v>551</v>
      </c>
      <c r="B296" s="19" t="s">
        <v>26</v>
      </c>
      <c r="C296" s="19" t="s">
        <v>634</v>
      </c>
      <c r="D296" s="16" t="s">
        <v>650</v>
      </c>
      <c r="E296" s="87">
        <v>16453</v>
      </c>
      <c r="F296" s="78">
        <v>18.894413571219655</v>
      </c>
      <c r="G296" s="1">
        <v>16585</v>
      </c>
      <c r="H296" s="1">
        <v>389.31668109965636</v>
      </c>
      <c r="I296" s="2">
        <v>28.168828297834647</v>
      </c>
      <c r="J296" s="47">
        <v>20.107444359171144</v>
      </c>
      <c r="K296" s="2">
        <v>7.3846714884823434</v>
      </c>
      <c r="L296" s="2">
        <v>71.942446043165461</v>
      </c>
      <c r="M296" s="60">
        <f t="shared" si="53"/>
        <v>71.993418674136322</v>
      </c>
      <c r="N296" s="60">
        <f t="shared" si="58"/>
        <v>83.997570545237977</v>
      </c>
      <c r="O296" s="3">
        <f t="shared" si="64"/>
        <v>81.731341981752479</v>
      </c>
      <c r="P296" s="60">
        <f t="shared" si="59"/>
        <v>81.457439800351935</v>
      </c>
      <c r="Q296" s="3">
        <f t="shared" si="54"/>
        <v>112.54508666803353</v>
      </c>
      <c r="R296" s="60">
        <f t="shared" si="60"/>
        <v>97.405602650152744</v>
      </c>
      <c r="S296" s="51">
        <f t="shared" si="55"/>
        <v>116.31529575632825</v>
      </c>
      <c r="T296" s="60">
        <f t="shared" si="61"/>
        <v>100.70347054204052</v>
      </c>
      <c r="U296" s="4">
        <f t="shared" si="65"/>
        <v>164.72346069703886</v>
      </c>
      <c r="V296" s="60">
        <f t="shared" si="62"/>
        <v>92.01857316784168</v>
      </c>
      <c r="W296" s="56">
        <f t="shared" si="56"/>
        <v>86.271375930291512</v>
      </c>
      <c r="X296" s="60">
        <f t="shared" si="63"/>
        <v>74.886513244414118</v>
      </c>
      <c r="Y296" s="5">
        <f t="shared" si="57"/>
        <v>88.411528325006486</v>
      </c>
      <c r="Z296" s="35">
        <v>294</v>
      </c>
    </row>
    <row r="297" spans="1:26" ht="15" customHeight="1">
      <c r="A297" s="26" t="s">
        <v>192</v>
      </c>
      <c r="B297" s="18" t="s">
        <v>51</v>
      </c>
      <c r="C297" s="18" t="s">
        <v>632</v>
      </c>
      <c r="D297" s="16" t="s">
        <v>650</v>
      </c>
      <c r="E297" s="85">
        <v>86072</v>
      </c>
      <c r="F297" s="78">
        <v>12.810551558752998</v>
      </c>
      <c r="G297" s="1">
        <v>18235</v>
      </c>
      <c r="H297" s="1">
        <v>537.03086254886637</v>
      </c>
      <c r="I297" s="2">
        <v>35.340665481691232</v>
      </c>
      <c r="J297" s="47">
        <v>25.656590683845394</v>
      </c>
      <c r="K297" s="2">
        <v>16.640719397713539</v>
      </c>
      <c r="L297" s="2">
        <v>83.033419023136247</v>
      </c>
      <c r="M297" s="60">
        <f t="shared" si="53"/>
        <v>106.18382983718394</v>
      </c>
      <c r="N297" s="60">
        <f t="shared" si="58"/>
        <v>92.322155455301342</v>
      </c>
      <c r="O297" s="3">
        <f t="shared" si="64"/>
        <v>89.862587943156853</v>
      </c>
      <c r="P297" s="60">
        <f t="shared" si="59"/>
        <v>91.098547352367348</v>
      </c>
      <c r="Q297" s="3">
        <f t="shared" si="54"/>
        <v>89.705815634942098</v>
      </c>
      <c r="R297" s="60">
        <f t="shared" si="60"/>
        <v>75.305014883906267</v>
      </c>
      <c r="S297" s="51">
        <f t="shared" si="55"/>
        <v>91.157993919025543</v>
      </c>
      <c r="T297" s="60">
        <f t="shared" si="61"/>
        <v>86.592977286381426</v>
      </c>
      <c r="U297" s="4">
        <f t="shared" si="65"/>
        <v>73.09952260000874</v>
      </c>
      <c r="V297" s="60">
        <f t="shared" si="62"/>
        <v>88.371942639789125</v>
      </c>
      <c r="W297" s="56">
        <f t="shared" si="56"/>
        <v>99.571361571781452</v>
      </c>
      <c r="X297" s="60">
        <f t="shared" si="63"/>
        <v>96.41057406662982</v>
      </c>
      <c r="Y297" s="5">
        <f t="shared" si="57"/>
        <v>88.350201947395888</v>
      </c>
      <c r="Z297" s="35">
        <v>295</v>
      </c>
    </row>
    <row r="298" spans="1:26" ht="15" customHeight="1">
      <c r="A298" s="24" t="s">
        <v>273</v>
      </c>
      <c r="B298" s="16" t="s">
        <v>37</v>
      </c>
      <c r="C298" s="16" t="s">
        <v>643</v>
      </c>
      <c r="D298" s="16" t="s">
        <v>650</v>
      </c>
      <c r="E298" s="85">
        <v>34802</v>
      </c>
      <c r="F298" s="78">
        <v>14.685101717626994</v>
      </c>
      <c r="G298" s="1">
        <v>18943</v>
      </c>
      <c r="H298" s="1">
        <v>517.27814526315785</v>
      </c>
      <c r="I298" s="2">
        <v>32.768504160681481</v>
      </c>
      <c r="J298" s="47">
        <v>25.506230529595015</v>
      </c>
      <c r="K298" s="2">
        <v>11.648755818631114</v>
      </c>
      <c r="L298" s="2">
        <v>77.941176470588232</v>
      </c>
      <c r="M298" s="60">
        <f t="shared" si="53"/>
        <v>92.629486195680926</v>
      </c>
      <c r="N298" s="60">
        <f t="shared" si="58"/>
        <v>89.021982081960374</v>
      </c>
      <c r="O298" s="3">
        <f t="shared" si="64"/>
        <v>93.351631664777642</v>
      </c>
      <c r="P298" s="60">
        <f t="shared" si="59"/>
        <v>95.235458956504857</v>
      </c>
      <c r="Q298" s="3">
        <f t="shared" si="54"/>
        <v>96.74726702724243</v>
      </c>
      <c r="R298" s="60">
        <f t="shared" si="60"/>
        <v>82.118726857104377</v>
      </c>
      <c r="S298" s="51">
        <f t="shared" si="55"/>
        <v>91.695373600077048</v>
      </c>
      <c r="T298" s="60">
        <f t="shared" si="61"/>
        <v>86.894388479610498</v>
      </c>
      <c r="U298" s="4">
        <f t="shared" si="65"/>
        <v>104.42562816434</v>
      </c>
      <c r="V298" s="60">
        <f t="shared" si="62"/>
        <v>89.618720886265635</v>
      </c>
      <c r="W298" s="56">
        <f t="shared" si="56"/>
        <v>93.464886246832009</v>
      </c>
      <c r="X298" s="60">
        <f t="shared" si="63"/>
        <v>86.528146382381067</v>
      </c>
      <c r="Y298" s="5">
        <f t="shared" si="57"/>
        <v>88.236237273971128</v>
      </c>
      <c r="Z298" s="35">
        <v>296</v>
      </c>
    </row>
    <row r="299" spans="1:26" ht="15" customHeight="1">
      <c r="A299" s="24" t="s">
        <v>351</v>
      </c>
      <c r="B299" s="16" t="s">
        <v>29</v>
      </c>
      <c r="C299" s="16" t="s">
        <v>632</v>
      </c>
      <c r="D299" s="16" t="s">
        <v>650</v>
      </c>
      <c r="E299" s="85">
        <v>63457</v>
      </c>
      <c r="F299" s="78">
        <v>13.410719496773776</v>
      </c>
      <c r="G299" s="1">
        <v>19118</v>
      </c>
      <c r="H299" s="1">
        <v>590.49385673854442</v>
      </c>
      <c r="I299" s="2">
        <v>37.06416090000279</v>
      </c>
      <c r="J299" s="47">
        <v>23.921568627450981</v>
      </c>
      <c r="K299" s="2">
        <v>9.2188411050002355</v>
      </c>
      <c r="L299" s="2">
        <v>79.390681003584234</v>
      </c>
      <c r="M299" s="60">
        <f t="shared" si="53"/>
        <v>101.43180066978073</v>
      </c>
      <c r="N299" s="60">
        <f t="shared" si="58"/>
        <v>91.165144791975351</v>
      </c>
      <c r="O299" s="3">
        <f t="shared" si="64"/>
        <v>94.214036539472048</v>
      </c>
      <c r="P299" s="60">
        <f t="shared" si="59"/>
        <v>96.258000666567099</v>
      </c>
      <c r="Q299" s="3">
        <f t="shared" si="54"/>
        <v>85.534466318284231</v>
      </c>
      <c r="R299" s="60">
        <f t="shared" si="60"/>
        <v>71.268578189280689</v>
      </c>
      <c r="S299" s="51">
        <f t="shared" si="55"/>
        <v>97.769647716873934</v>
      </c>
      <c r="T299" s="60">
        <f t="shared" si="61"/>
        <v>90.301391524388407</v>
      </c>
      <c r="U299" s="4">
        <f t="shared" si="65"/>
        <v>131.95027768010692</v>
      </c>
      <c r="V299" s="60">
        <f t="shared" si="62"/>
        <v>90.714201273627367</v>
      </c>
      <c r="W299" s="56">
        <f t="shared" si="56"/>
        <v>95.203091678486757</v>
      </c>
      <c r="X299" s="60">
        <f t="shared" si="63"/>
        <v>89.341174940527026</v>
      </c>
      <c r="Y299" s="5">
        <f t="shared" si="57"/>
        <v>88.174748564394307</v>
      </c>
      <c r="Z299" s="35">
        <v>297</v>
      </c>
    </row>
    <row r="300" spans="1:26" ht="15" customHeight="1">
      <c r="A300" s="24" t="s">
        <v>105</v>
      </c>
      <c r="B300" s="16" t="s">
        <v>106</v>
      </c>
      <c r="C300" s="16" t="s">
        <v>637</v>
      </c>
      <c r="D300" s="20"/>
      <c r="E300" s="85">
        <v>1351</v>
      </c>
      <c r="F300" s="78">
        <v>26.086956521739129</v>
      </c>
      <c r="G300" s="1">
        <v>17327</v>
      </c>
      <c r="H300" s="1">
        <v>527.91669166666668</v>
      </c>
      <c r="I300" s="2">
        <v>36.561437640676395</v>
      </c>
      <c r="J300" s="47">
        <v>15</v>
      </c>
      <c r="K300" s="2">
        <v>7.3279052553663959</v>
      </c>
      <c r="L300" s="2">
        <v>72.727272727272734</v>
      </c>
      <c r="M300" s="60">
        <f t="shared" si="53"/>
        <v>52.143814695345498</v>
      </c>
      <c r="N300" s="60">
        <f t="shared" si="58"/>
        <v>79.164644934470118</v>
      </c>
      <c r="O300" s="3">
        <f t="shared" si="64"/>
        <v>85.387938650456746</v>
      </c>
      <c r="P300" s="60">
        <f t="shared" si="59"/>
        <v>85.793016651015833</v>
      </c>
      <c r="Q300" s="3">
        <f t="shared" si="54"/>
        <v>86.71057339905262</v>
      </c>
      <c r="R300" s="60">
        <f t="shared" si="60"/>
        <v>72.406646813422213</v>
      </c>
      <c r="S300" s="51">
        <f t="shared" si="55"/>
        <v>155.92022250272706</v>
      </c>
      <c r="T300" s="60">
        <f t="shared" si="61"/>
        <v>122.91750030405932</v>
      </c>
      <c r="U300" s="4">
        <f t="shared" si="65"/>
        <v>165.99950481111171</v>
      </c>
      <c r="V300" s="60">
        <f t="shared" si="62"/>
        <v>92.069359692828101</v>
      </c>
      <c r="W300" s="56">
        <f t="shared" si="56"/>
        <v>87.212518213167428</v>
      </c>
      <c r="X300" s="60">
        <f t="shared" si="63"/>
        <v>76.40961291422029</v>
      </c>
      <c r="Y300" s="5">
        <f t="shared" si="57"/>
        <v>88.126796885002648</v>
      </c>
      <c r="Z300" s="35">
        <v>298</v>
      </c>
    </row>
    <row r="301" spans="1:26" ht="15" customHeight="1">
      <c r="A301" s="28" t="s">
        <v>345</v>
      </c>
      <c r="B301" s="22" t="s">
        <v>621</v>
      </c>
      <c r="C301" s="22" t="s">
        <v>637</v>
      </c>
      <c r="D301" s="16"/>
      <c r="E301" s="86">
        <v>2159</v>
      </c>
      <c r="F301" s="78">
        <v>13.293650793650794</v>
      </c>
      <c r="G301" s="1">
        <v>18811</v>
      </c>
      <c r="H301" s="1">
        <v>404.72221111111111</v>
      </c>
      <c r="I301" s="6">
        <v>25.818226215157797</v>
      </c>
      <c r="J301" s="47">
        <v>29.411764705882355</v>
      </c>
      <c r="K301" s="6">
        <v>3.5201482167670219</v>
      </c>
      <c r="L301" s="6">
        <v>60.869565217391312</v>
      </c>
      <c r="M301" s="60">
        <f t="shared" si="53"/>
        <v>102.32504583953586</v>
      </c>
      <c r="N301" s="60">
        <f t="shared" si="58"/>
        <v>91.382629607401242</v>
      </c>
      <c r="O301" s="3">
        <f t="shared" si="64"/>
        <v>92.701131987865296</v>
      </c>
      <c r="P301" s="60">
        <f t="shared" si="59"/>
        <v>94.464170352343629</v>
      </c>
      <c r="Q301" s="3">
        <f t="shared" si="54"/>
        <v>122.79167421096902</v>
      </c>
      <c r="R301" s="60">
        <f t="shared" si="60"/>
        <v>107.32078807656437</v>
      </c>
      <c r="S301" s="51">
        <f t="shared" si="55"/>
        <v>79.519313476390792</v>
      </c>
      <c r="T301" s="60">
        <f t="shared" si="61"/>
        <v>80.064951230460906</v>
      </c>
      <c r="U301" s="4">
        <f t="shared" si="65"/>
        <v>345.56176864926397</v>
      </c>
      <c r="V301" s="60">
        <f t="shared" si="62"/>
        <v>99.21593346599424</v>
      </c>
      <c r="W301" s="56">
        <f t="shared" si="56"/>
        <v>72.993085895803176</v>
      </c>
      <c r="X301" s="60">
        <f t="shared" si="63"/>
        <v>53.397563555192477</v>
      </c>
      <c r="Y301" s="5">
        <f t="shared" si="57"/>
        <v>87.641006047992818</v>
      </c>
      <c r="Z301" s="35">
        <v>299</v>
      </c>
    </row>
    <row r="302" spans="1:26" ht="15" customHeight="1">
      <c r="A302" s="29" t="s">
        <v>339</v>
      </c>
      <c r="B302" s="21" t="s">
        <v>340</v>
      </c>
      <c r="C302" s="21" t="s">
        <v>637</v>
      </c>
      <c r="D302" s="16"/>
      <c r="E302" s="86">
        <v>15001</v>
      </c>
      <c r="F302" s="78">
        <v>19.297971918876755</v>
      </c>
      <c r="G302" s="1">
        <v>18138</v>
      </c>
      <c r="H302" s="1">
        <v>455.3602434426229</v>
      </c>
      <c r="I302" s="2">
        <v>30.126380644566513</v>
      </c>
      <c r="J302" s="47">
        <v>20.11173184357542</v>
      </c>
      <c r="K302" s="2">
        <v>6.8528764749016728</v>
      </c>
      <c r="L302" s="2">
        <v>66.666666666666657</v>
      </c>
      <c r="M302" s="60">
        <f t="shared" si="53"/>
        <v>70.487895440687069</v>
      </c>
      <c r="N302" s="60">
        <f t="shared" si="58"/>
        <v>83.631009993182758</v>
      </c>
      <c r="O302" s="3">
        <f t="shared" si="64"/>
        <v>89.384569241183385</v>
      </c>
      <c r="P302" s="60">
        <f t="shared" si="59"/>
        <v>90.531767090218551</v>
      </c>
      <c r="Q302" s="3">
        <f t="shared" si="54"/>
        <v>105.23213058746681</v>
      </c>
      <c r="R302" s="60">
        <f t="shared" si="60"/>
        <v>90.329167178324369</v>
      </c>
      <c r="S302" s="51">
        <f t="shared" si="55"/>
        <v>116.29049928328392</v>
      </c>
      <c r="T302" s="60">
        <f t="shared" si="61"/>
        <v>100.68956243425062</v>
      </c>
      <c r="U302" s="4">
        <f t="shared" si="65"/>
        <v>177.50628486427203</v>
      </c>
      <c r="V302" s="60">
        <f t="shared" si="62"/>
        <v>92.527329261621404</v>
      </c>
      <c r="W302" s="56">
        <f t="shared" si="56"/>
        <v>79.944808362070134</v>
      </c>
      <c r="X302" s="60">
        <f t="shared" si="63"/>
        <v>64.647898797383846</v>
      </c>
      <c r="Y302" s="5">
        <f t="shared" si="57"/>
        <v>87.059455792496919</v>
      </c>
      <c r="Z302" s="35">
        <v>300</v>
      </c>
    </row>
    <row r="303" spans="1:26" ht="15" customHeight="1">
      <c r="A303" s="27" t="s">
        <v>244</v>
      </c>
      <c r="B303" s="18" t="s">
        <v>614</v>
      </c>
      <c r="C303" s="18" t="s">
        <v>636</v>
      </c>
      <c r="D303" s="17"/>
      <c r="E303" s="85">
        <v>13247</v>
      </c>
      <c r="F303" s="78">
        <v>15.362640850658627</v>
      </c>
      <c r="G303" s="1">
        <v>17069</v>
      </c>
      <c r="H303" s="1">
        <v>470.13846453900709</v>
      </c>
      <c r="I303" s="2">
        <v>33.052091947203024</v>
      </c>
      <c r="J303" s="47">
        <v>22.677322677322678</v>
      </c>
      <c r="K303" s="2">
        <v>13.150147203140333</v>
      </c>
      <c r="L303" s="2">
        <v>77.443609022556387</v>
      </c>
      <c r="M303" s="60">
        <f t="shared" si="53"/>
        <v>88.544244447189698</v>
      </c>
      <c r="N303" s="60">
        <f t="shared" si="58"/>
        <v>88.027318939382951</v>
      </c>
      <c r="O303" s="3">
        <f t="shared" si="64"/>
        <v>84.116507463764435</v>
      </c>
      <c r="P303" s="60">
        <f t="shared" si="59"/>
        <v>84.285498015609789</v>
      </c>
      <c r="Q303" s="3">
        <f t="shared" si="54"/>
        <v>95.917173024354781</v>
      </c>
      <c r="R303" s="60">
        <f t="shared" si="60"/>
        <v>81.315480320099198</v>
      </c>
      <c r="S303" s="51">
        <f t="shared" si="55"/>
        <v>103.13401501667165</v>
      </c>
      <c r="T303" s="60">
        <f t="shared" si="61"/>
        <v>93.310214533079929</v>
      </c>
      <c r="U303" s="4">
        <f t="shared" si="65"/>
        <v>92.503043874906155</v>
      </c>
      <c r="V303" s="60">
        <f t="shared" si="62"/>
        <v>89.144202318889867</v>
      </c>
      <c r="W303" s="56">
        <f t="shared" si="56"/>
        <v>92.868217232630343</v>
      </c>
      <c r="X303" s="60">
        <f t="shared" si="63"/>
        <v>85.562525779577953</v>
      </c>
      <c r="Y303" s="5">
        <f t="shared" si="57"/>
        <v>86.940873317773267</v>
      </c>
      <c r="Z303" s="35">
        <v>301</v>
      </c>
    </row>
    <row r="304" spans="1:26" ht="15" customHeight="1">
      <c r="A304" s="24" t="s">
        <v>268</v>
      </c>
      <c r="B304" s="16" t="s">
        <v>54</v>
      </c>
      <c r="C304" s="16" t="s">
        <v>634</v>
      </c>
      <c r="D304" s="16" t="s">
        <v>650</v>
      </c>
      <c r="E304" s="85">
        <v>125517</v>
      </c>
      <c r="F304" s="78">
        <v>17.126980451824167</v>
      </c>
      <c r="G304" s="1">
        <v>17693</v>
      </c>
      <c r="H304" s="1">
        <v>503.31083926563025</v>
      </c>
      <c r="I304" s="2">
        <v>34.13626898314341</v>
      </c>
      <c r="J304" s="47">
        <v>25.812220566318928</v>
      </c>
      <c r="K304" s="2">
        <v>15.318243743875332</v>
      </c>
      <c r="L304" s="2">
        <v>82.05828779599274</v>
      </c>
      <c r="M304" s="60">
        <f t="shared" si="53"/>
        <v>79.422839925657726</v>
      </c>
      <c r="N304" s="60">
        <f t="shared" si="58"/>
        <v>85.806465084294061</v>
      </c>
      <c r="O304" s="3">
        <f t="shared" si="64"/>
        <v>87.191596845531905</v>
      </c>
      <c r="P304" s="60">
        <f t="shared" si="59"/>
        <v>87.931589598917441</v>
      </c>
      <c r="Q304" s="3">
        <f t="shared" si="54"/>
        <v>92.870817946807293</v>
      </c>
      <c r="R304" s="60">
        <f t="shared" si="60"/>
        <v>78.367652534311247</v>
      </c>
      <c r="S304" s="51">
        <f t="shared" si="55"/>
        <v>90.608374104500456</v>
      </c>
      <c r="T304" s="60">
        <f t="shared" si="61"/>
        <v>86.28470071776573</v>
      </c>
      <c r="U304" s="4">
        <f t="shared" si="65"/>
        <v>79.410450965041434</v>
      </c>
      <c r="V304" s="60">
        <f t="shared" si="62"/>
        <v>88.623117436619069</v>
      </c>
      <c r="W304" s="56">
        <f t="shared" si="56"/>
        <v>98.402011385553593</v>
      </c>
      <c r="X304" s="60">
        <f t="shared" si="63"/>
        <v>94.518153637819637</v>
      </c>
      <c r="Y304" s="5">
        <f t="shared" si="57"/>
        <v>86.921946501621193</v>
      </c>
      <c r="Z304" s="35">
        <v>302</v>
      </c>
    </row>
    <row r="305" spans="1:26" ht="15" customHeight="1">
      <c r="A305" s="24" t="s">
        <v>554</v>
      </c>
      <c r="B305" s="16" t="s">
        <v>555</v>
      </c>
      <c r="C305" s="16" t="s">
        <v>639</v>
      </c>
      <c r="D305" s="16"/>
      <c r="E305" s="85">
        <v>1413</v>
      </c>
      <c r="F305" s="78">
        <v>6.5767284991568298</v>
      </c>
      <c r="G305" s="1">
        <v>19068</v>
      </c>
      <c r="H305" s="1">
        <v>450.72728636363632</v>
      </c>
      <c r="I305" s="2">
        <v>28.365467990159623</v>
      </c>
      <c r="J305" s="47">
        <v>27.338129496402878</v>
      </c>
      <c r="K305" s="2">
        <v>5.095541401273886</v>
      </c>
      <c r="L305" s="2">
        <v>50</v>
      </c>
      <c r="M305" s="60">
        <f t="shared" si="53"/>
        <v>206.83131849056775</v>
      </c>
      <c r="N305" s="60">
        <f t="shared" si="58"/>
        <v>116.82752221688227</v>
      </c>
      <c r="O305" s="3">
        <f t="shared" si="64"/>
        <v>93.967635146702222</v>
      </c>
      <c r="P305" s="60">
        <f t="shared" si="59"/>
        <v>95.965845892263616</v>
      </c>
      <c r="Q305" s="3">
        <f t="shared" si="54"/>
        <v>111.76488338625559</v>
      </c>
      <c r="R305" s="60">
        <f t="shared" si="60"/>
        <v>96.650633234558697</v>
      </c>
      <c r="S305" s="51">
        <f t="shared" si="55"/>
        <v>85.550964188996289</v>
      </c>
      <c r="T305" s="60">
        <f t="shared" si="61"/>
        <v>83.448047209955519</v>
      </c>
      <c r="U305" s="4">
        <f t="shared" si="65"/>
        <v>238.72412132486204</v>
      </c>
      <c r="V305" s="60">
        <f t="shared" si="62"/>
        <v>94.963797677354691</v>
      </c>
      <c r="W305" s="56">
        <f t="shared" si="56"/>
        <v>59.958606271552611</v>
      </c>
      <c r="X305" s="60">
        <f t="shared" si="63"/>
        <v>32.303184976083642</v>
      </c>
      <c r="Y305" s="5">
        <f t="shared" si="57"/>
        <v>86.693171867849742</v>
      </c>
      <c r="Z305" s="35">
        <v>303</v>
      </c>
    </row>
    <row r="306" spans="1:26" ht="15" customHeight="1">
      <c r="A306" s="24" t="s">
        <v>325</v>
      </c>
      <c r="B306" s="16" t="s">
        <v>326</v>
      </c>
      <c r="C306" s="16" t="s">
        <v>634</v>
      </c>
      <c r="D306" s="16"/>
      <c r="E306" s="85">
        <v>702</v>
      </c>
      <c r="F306" s="78">
        <v>8.4805653710247348</v>
      </c>
      <c r="G306" s="11">
        <v>20950.506078679136</v>
      </c>
      <c r="H306" s="1">
        <v>501.33334000000002</v>
      </c>
      <c r="I306" s="12">
        <v>33.509713035839191</v>
      </c>
      <c r="J306" s="47">
        <v>30.434782608695656</v>
      </c>
      <c r="K306" s="6">
        <v>2.8490028490028489</v>
      </c>
      <c r="L306" s="6">
        <v>57.142857142857139</v>
      </c>
      <c r="M306" s="60">
        <f t="shared" si="53"/>
        <v>160.39890824763884</v>
      </c>
      <c r="N306" s="60">
        <f t="shared" si="58"/>
        <v>105.52228988718414</v>
      </c>
      <c r="O306" s="3">
        <f t="shared" si="64"/>
        <v>103.24467754038641</v>
      </c>
      <c r="P306" s="60">
        <f t="shared" si="59"/>
        <v>106.96550866309289</v>
      </c>
      <c r="Q306" s="3">
        <f t="shared" si="54"/>
        <v>94.607292480425215</v>
      </c>
      <c r="R306" s="60">
        <f t="shared" si="60"/>
        <v>80.047964825297726</v>
      </c>
      <c r="S306" s="51">
        <f t="shared" si="55"/>
        <v>76.846395376344034</v>
      </c>
      <c r="T306" s="60">
        <f t="shared" si="61"/>
        <v>78.565736685611981</v>
      </c>
      <c r="U306" s="4">
        <f t="shared" si="65"/>
        <v>426.96645393644121</v>
      </c>
      <c r="V306" s="60">
        <f t="shared" si="62"/>
        <v>102.45583797850671</v>
      </c>
      <c r="W306" s="56">
        <f t="shared" si="56"/>
        <v>68.52412145320298</v>
      </c>
      <c r="X306" s="60">
        <f t="shared" si="63"/>
        <v>46.165205185212301</v>
      </c>
      <c r="Y306" s="5">
        <f t="shared" si="57"/>
        <v>86.620423870817618</v>
      </c>
      <c r="Z306" s="35">
        <v>304</v>
      </c>
    </row>
    <row r="307" spans="1:26" ht="15" customHeight="1">
      <c r="A307" s="24" t="s">
        <v>85</v>
      </c>
      <c r="B307" s="16" t="s">
        <v>50</v>
      </c>
      <c r="C307" s="16" t="s">
        <v>640</v>
      </c>
      <c r="D307" s="19" t="s">
        <v>650</v>
      </c>
      <c r="E307" s="85">
        <v>215634</v>
      </c>
      <c r="F307" s="78">
        <v>14.817626295213875</v>
      </c>
      <c r="G307" s="1">
        <v>18355</v>
      </c>
      <c r="H307" s="1">
        <v>549.16295569119109</v>
      </c>
      <c r="I307" s="2">
        <v>35.902781085776589</v>
      </c>
      <c r="J307" s="47">
        <v>26.814882032667875</v>
      </c>
      <c r="K307" s="2">
        <v>13.842436721481771</v>
      </c>
      <c r="L307" s="2">
        <v>79.792746113989637</v>
      </c>
      <c r="M307" s="60">
        <f t="shared" si="53"/>
        <v>91.801034776701783</v>
      </c>
      <c r="N307" s="60">
        <f t="shared" si="58"/>
        <v>88.820273066287356</v>
      </c>
      <c r="O307" s="3">
        <f t="shared" si="64"/>
        <v>90.45395128580445</v>
      </c>
      <c r="P307" s="60">
        <f t="shared" si="59"/>
        <v>91.799718810695737</v>
      </c>
      <c r="Q307" s="3">
        <f t="shared" si="54"/>
        <v>88.30132725770099</v>
      </c>
      <c r="R307" s="60">
        <f t="shared" si="60"/>
        <v>73.945951426805692</v>
      </c>
      <c r="S307" s="51">
        <f t="shared" si="55"/>
        <v>87.220347816246317</v>
      </c>
      <c r="T307" s="60">
        <f t="shared" si="61"/>
        <v>84.38438873679172</v>
      </c>
      <c r="U307" s="4">
        <f t="shared" si="65"/>
        <v>87.876771132774337</v>
      </c>
      <c r="V307" s="60">
        <f t="shared" si="62"/>
        <v>88.960076775249831</v>
      </c>
      <c r="W307" s="56">
        <f t="shared" si="56"/>
        <v>95.68523695149328</v>
      </c>
      <c r="X307" s="60">
        <f t="shared" si="63"/>
        <v>90.121455796542577</v>
      </c>
      <c r="Y307" s="5">
        <f t="shared" si="57"/>
        <v>86.338644102062148</v>
      </c>
      <c r="Z307" s="35">
        <v>305</v>
      </c>
    </row>
    <row r="308" spans="1:26" ht="15" customHeight="1">
      <c r="A308" s="27" t="s">
        <v>445</v>
      </c>
      <c r="B308" s="19" t="s">
        <v>446</v>
      </c>
      <c r="C308" s="19" t="s">
        <v>637</v>
      </c>
      <c r="D308" s="16"/>
      <c r="E308" s="87">
        <v>1190</v>
      </c>
      <c r="F308" s="78">
        <v>8.840864440078585</v>
      </c>
      <c r="G308" s="1">
        <v>18884</v>
      </c>
      <c r="H308" s="1">
        <v>491.66668333333337</v>
      </c>
      <c r="I308" s="2">
        <v>31.243381698792632</v>
      </c>
      <c r="J308" s="47">
        <v>34.146341463414636</v>
      </c>
      <c r="K308" s="2">
        <v>1.680672268907563</v>
      </c>
      <c r="L308" s="2">
        <v>54.54545454545454</v>
      </c>
      <c r="M308" s="60">
        <f t="shared" si="53"/>
        <v>153.86203872423687</v>
      </c>
      <c r="N308" s="60">
        <f t="shared" si="58"/>
        <v>103.93071132633963</v>
      </c>
      <c r="O308" s="3">
        <f t="shared" si="64"/>
        <v>93.06087802130925</v>
      </c>
      <c r="P308" s="60">
        <f t="shared" si="59"/>
        <v>94.890716322826748</v>
      </c>
      <c r="Q308" s="3">
        <f t="shared" si="54"/>
        <v>101.46991297805856</v>
      </c>
      <c r="R308" s="60">
        <f t="shared" si="60"/>
        <v>86.688629774482777</v>
      </c>
      <c r="S308" s="51">
        <f t="shared" si="55"/>
        <v>68.493526313697956</v>
      </c>
      <c r="T308" s="60">
        <f t="shared" si="61"/>
        <v>73.880691232959109</v>
      </c>
      <c r="U308" s="4">
        <f t="shared" si="65"/>
        <v>723.77504299767099</v>
      </c>
      <c r="V308" s="60">
        <f t="shared" si="62"/>
        <v>114.26881266982232</v>
      </c>
      <c r="W308" s="56">
        <f t="shared" si="56"/>
        <v>65.40938865987556</v>
      </c>
      <c r="X308" s="60">
        <f t="shared" si="63"/>
        <v>41.12447056371095</v>
      </c>
      <c r="Y308" s="5">
        <f t="shared" si="57"/>
        <v>85.797338648356927</v>
      </c>
      <c r="Z308" s="35">
        <v>306</v>
      </c>
    </row>
    <row r="309" spans="1:26" ht="15" customHeight="1">
      <c r="A309" s="24" t="s">
        <v>239</v>
      </c>
      <c r="B309" s="16" t="s">
        <v>56</v>
      </c>
      <c r="C309" s="16" t="s">
        <v>640</v>
      </c>
      <c r="D309" s="16" t="s">
        <v>650</v>
      </c>
      <c r="E309" s="85">
        <v>254804</v>
      </c>
      <c r="F309" s="78">
        <v>13.213767742651314</v>
      </c>
      <c r="G309" s="1">
        <v>17476</v>
      </c>
      <c r="H309" s="1">
        <v>521.68105390978928</v>
      </c>
      <c r="I309" s="2">
        <v>35.821541811155136</v>
      </c>
      <c r="J309" s="47">
        <v>26.029529130087791</v>
      </c>
      <c r="K309" s="2">
        <v>25.413258818542879</v>
      </c>
      <c r="L309" s="2">
        <v>79.082568807339442</v>
      </c>
      <c r="M309" s="60">
        <f t="shared" si="53"/>
        <v>102.94364584935288</v>
      </c>
      <c r="N309" s="60">
        <f t="shared" si="58"/>
        <v>91.533244593647836</v>
      </c>
      <c r="O309" s="3">
        <f t="shared" si="64"/>
        <v>86.122214800910839</v>
      </c>
      <c r="P309" s="60">
        <f t="shared" si="59"/>
        <v>86.663637878440255</v>
      </c>
      <c r="Q309" s="3">
        <f t="shared" si="54"/>
        <v>88.501584851646697</v>
      </c>
      <c r="R309" s="60">
        <f t="shared" si="60"/>
        <v>74.139732153188874</v>
      </c>
      <c r="S309" s="51">
        <f t="shared" si="55"/>
        <v>89.851926473670233</v>
      </c>
      <c r="T309" s="60">
        <f t="shared" si="61"/>
        <v>85.860416378287709</v>
      </c>
      <c r="U309" s="4">
        <f t="shared" si="65"/>
        <v>47.865905446411816</v>
      </c>
      <c r="V309" s="60">
        <f t="shared" si="62"/>
        <v>87.367645285226061</v>
      </c>
      <c r="W309" s="56">
        <f t="shared" si="56"/>
        <v>94.83361212124467</v>
      </c>
      <c r="X309" s="60">
        <f t="shared" si="63"/>
        <v>88.743226891783635</v>
      </c>
      <c r="Y309" s="5">
        <f t="shared" si="57"/>
        <v>85.717983863429055</v>
      </c>
      <c r="Z309" s="35">
        <v>307</v>
      </c>
    </row>
    <row r="310" spans="1:26" ht="15" customHeight="1">
      <c r="A310" s="24" t="s">
        <v>342</v>
      </c>
      <c r="B310" s="16" t="s">
        <v>343</v>
      </c>
      <c r="C310" s="16" t="s">
        <v>634</v>
      </c>
      <c r="D310" s="19" t="s">
        <v>650</v>
      </c>
      <c r="E310" s="85">
        <v>26240</v>
      </c>
      <c r="F310" s="78">
        <v>21.953639397492559</v>
      </c>
      <c r="G310" s="1">
        <v>15777</v>
      </c>
      <c r="H310" s="1">
        <v>459.03922636363632</v>
      </c>
      <c r="I310" s="2">
        <v>34.914563708966448</v>
      </c>
      <c r="J310" s="47">
        <v>22.54283137962128</v>
      </c>
      <c r="K310" s="2">
        <v>14.626524390243903</v>
      </c>
      <c r="L310" s="2">
        <v>78.846153846153854</v>
      </c>
      <c r="M310" s="60">
        <f t="shared" si="53"/>
        <v>61.961181114711387</v>
      </c>
      <c r="N310" s="60">
        <f t="shared" si="58"/>
        <v>81.554949630178015</v>
      </c>
      <c r="O310" s="3">
        <f t="shared" si="64"/>
        <v>77.749495474592038</v>
      </c>
      <c r="P310" s="60">
        <f t="shared" si="59"/>
        <v>76.73621864760743</v>
      </c>
      <c r="Q310" s="3">
        <f t="shared" si="54"/>
        <v>90.800596809479742</v>
      </c>
      <c r="R310" s="60">
        <f t="shared" si="60"/>
        <v>76.364387899693313</v>
      </c>
      <c r="S310" s="51">
        <f t="shared" si="55"/>
        <v>103.74931605331459</v>
      </c>
      <c r="T310" s="60">
        <f t="shared" si="61"/>
        <v>93.655331079516415</v>
      </c>
      <c r="U310" s="4">
        <f t="shared" si="65"/>
        <v>83.165939579257781</v>
      </c>
      <c r="V310" s="60">
        <f t="shared" si="62"/>
        <v>88.772585792954644</v>
      </c>
      <c r="W310" s="56">
        <f t="shared" si="56"/>
        <v>94.550109889756044</v>
      </c>
      <c r="X310" s="60">
        <f t="shared" si="63"/>
        <v>88.284420436026338</v>
      </c>
      <c r="Y310" s="5">
        <f t="shared" si="57"/>
        <v>84.22798224766268</v>
      </c>
      <c r="Z310" s="35">
        <v>308</v>
      </c>
    </row>
    <row r="311" spans="1:26" ht="15" customHeight="1">
      <c r="A311" s="27" t="s">
        <v>388</v>
      </c>
      <c r="B311" s="19" t="s">
        <v>52</v>
      </c>
      <c r="C311" s="19" t="s">
        <v>640</v>
      </c>
      <c r="D311" s="16" t="s">
        <v>650</v>
      </c>
      <c r="E311" s="87">
        <v>36496</v>
      </c>
      <c r="F311" s="78">
        <v>18.261933904528764</v>
      </c>
      <c r="G311" s="1">
        <v>17847</v>
      </c>
      <c r="H311" s="1">
        <v>559.1490543259556</v>
      </c>
      <c r="I311" s="2">
        <v>37.596171075875311</v>
      </c>
      <c r="J311" s="47">
        <v>26.123407109322606</v>
      </c>
      <c r="K311" s="2">
        <v>13.853572994300745</v>
      </c>
      <c r="L311" s="2">
        <v>73.992673992674</v>
      </c>
      <c r="M311" s="60">
        <f t="shared" si="53"/>
        <v>74.486822367578853</v>
      </c>
      <c r="N311" s="60">
        <f t="shared" si="58"/>
        <v>84.604657446361912</v>
      </c>
      <c r="O311" s="3">
        <f t="shared" si="64"/>
        <v>87.95051313526298</v>
      </c>
      <c r="P311" s="60">
        <f t="shared" si="59"/>
        <v>88.831426303772204</v>
      </c>
      <c r="Q311" s="3">
        <f t="shared" si="54"/>
        <v>84.324098209858619</v>
      </c>
      <c r="R311" s="60">
        <f t="shared" si="60"/>
        <v>70.097356630984521</v>
      </c>
      <c r="S311" s="51">
        <f t="shared" si="55"/>
        <v>89.529031483273172</v>
      </c>
      <c r="T311" s="60">
        <f t="shared" si="61"/>
        <v>85.679307624505228</v>
      </c>
      <c r="U311" s="4">
        <f t="shared" si="65"/>
        <v>87.806130894462697</v>
      </c>
      <c r="V311" s="60">
        <f t="shared" si="62"/>
        <v>88.957265295467522</v>
      </c>
      <c r="W311" s="56">
        <f t="shared" si="56"/>
        <v>88.729952138121817</v>
      </c>
      <c r="X311" s="60">
        <f t="shared" si="63"/>
        <v>78.865355422131216</v>
      </c>
      <c r="Y311" s="5">
        <f t="shared" si="57"/>
        <v>82.839228120537101</v>
      </c>
      <c r="Z311" s="35">
        <v>309</v>
      </c>
    </row>
    <row r="312" spans="1:26" ht="15.75" customHeight="1" thickBot="1">
      <c r="A312" s="62" t="s">
        <v>482</v>
      </c>
      <c r="B312" s="63" t="s">
        <v>55</v>
      </c>
      <c r="C312" s="63" t="s">
        <v>640</v>
      </c>
      <c r="D312" s="69" t="s">
        <v>650</v>
      </c>
      <c r="E312" s="89">
        <v>117153</v>
      </c>
      <c r="F312" s="80">
        <v>15.743834935650266</v>
      </c>
      <c r="G312" s="64">
        <v>15961</v>
      </c>
      <c r="H312" s="64">
        <v>483.27753629782836</v>
      </c>
      <c r="I312" s="7">
        <v>36.334380274255622</v>
      </c>
      <c r="J312" s="65">
        <v>23.645320197044335</v>
      </c>
      <c r="K312" s="7">
        <v>22.125767159184999</v>
      </c>
      <c r="L312" s="7">
        <v>72.282076395690495</v>
      </c>
      <c r="M312" s="61">
        <f t="shared" si="53"/>
        <v>86.400386716129944</v>
      </c>
      <c r="N312" s="61">
        <f t="shared" si="58"/>
        <v>87.505338503634619</v>
      </c>
      <c r="O312" s="8">
        <f t="shared" si="64"/>
        <v>78.65625259998501</v>
      </c>
      <c r="P312" s="61">
        <f t="shared" si="59"/>
        <v>77.811348217044298</v>
      </c>
      <c r="Q312" s="8">
        <f t="shared" si="54"/>
        <v>87.252436898256818</v>
      </c>
      <c r="R312" s="61">
        <f t="shared" si="60"/>
        <v>72.930984994099546</v>
      </c>
      <c r="S312" s="52">
        <f t="shared" si="55"/>
        <v>98.911891150167477</v>
      </c>
      <c r="T312" s="61">
        <f t="shared" si="61"/>
        <v>90.942065089703362</v>
      </c>
      <c r="U312" s="9">
        <f t="shared" si="65"/>
        <v>54.977919406902579</v>
      </c>
      <c r="V312" s="61">
        <f t="shared" si="62"/>
        <v>87.650703269448442</v>
      </c>
      <c r="W312" s="57">
        <f t="shared" si="56"/>
        <v>86.678651181989849</v>
      </c>
      <c r="X312" s="61">
        <f t="shared" si="63"/>
        <v>75.545628037861078</v>
      </c>
      <c r="Y312" s="5">
        <f t="shared" si="57"/>
        <v>82.064344685298551</v>
      </c>
      <c r="Z312" s="36">
        <v>310</v>
      </c>
    </row>
    <row r="313" spans="1:26" ht="15.75" customHeight="1">
      <c r="A313" s="71" t="s">
        <v>549</v>
      </c>
      <c r="B313" s="23" t="s">
        <v>651</v>
      </c>
      <c r="C313" s="23" t="s">
        <v>662</v>
      </c>
      <c r="D313" s="72" t="s">
        <v>650</v>
      </c>
      <c r="E313" s="84">
        <v>27412</v>
      </c>
      <c r="F313" s="81">
        <v>9.6100000000000012</v>
      </c>
      <c r="G313" s="74">
        <v>18883.71</v>
      </c>
      <c r="H313" s="74"/>
      <c r="I313" s="73">
        <v>25.479103417707645</v>
      </c>
      <c r="J313" s="75">
        <v>21.8</v>
      </c>
      <c r="K313" s="73">
        <v>5.27</v>
      </c>
      <c r="L313" s="73">
        <v>86.03</v>
      </c>
      <c r="M313" s="59">
        <f t="shared" si="53"/>
        <v>141.54770310458895</v>
      </c>
      <c r="N313" s="59">
        <f t="shared" si="58"/>
        <v>100.93245160995548</v>
      </c>
      <c r="O313" s="32">
        <f t="shared" si="64"/>
        <v>93.059448893231178</v>
      </c>
      <c r="P313" s="59">
        <f t="shared" si="59"/>
        <v>94.889021825135771</v>
      </c>
      <c r="Q313" s="32">
        <f t="shared" si="54"/>
        <v>124.42601178475788</v>
      </c>
      <c r="R313" s="59">
        <f t="shared" si="60"/>
        <v>108.90226679087453</v>
      </c>
      <c r="S313" s="50">
        <f t="shared" si="55"/>
        <v>107.28455676793146</v>
      </c>
      <c r="T313" s="59">
        <f t="shared" si="61"/>
        <v>95.638214243352607</v>
      </c>
      <c r="U313" s="37">
        <f t="shared" si="65"/>
        <v>230.82137451490794</v>
      </c>
      <c r="V313" s="59">
        <f t="shared" si="62"/>
        <v>94.649268544780952</v>
      </c>
      <c r="W313" s="55">
        <f t="shared" si="56"/>
        <v>103.16477795083341</v>
      </c>
      <c r="X313" s="59">
        <f t="shared" si="63"/>
        <v>102.22598731497044</v>
      </c>
      <c r="Y313" s="5">
        <f t="shared" si="57"/>
        <v>99.539535054844947</v>
      </c>
      <c r="Z313" s="34"/>
    </row>
    <row r="314" spans="1:26" ht="15.75" customHeight="1">
      <c r="A314" s="76" t="s">
        <v>657</v>
      </c>
      <c r="B314" s="16" t="s">
        <v>652</v>
      </c>
      <c r="C314" s="16" t="s">
        <v>636</v>
      </c>
      <c r="D314" s="19" t="s">
        <v>650</v>
      </c>
      <c r="E314" s="85">
        <v>34272</v>
      </c>
      <c r="F314" s="82">
        <v>11.59</v>
      </c>
      <c r="G314" s="1">
        <v>22873</v>
      </c>
      <c r="H314" s="1"/>
      <c r="I314" s="2">
        <v>33.464434048878587</v>
      </c>
      <c r="J314" s="47">
        <v>17.850000000000001</v>
      </c>
      <c r="K314" s="2">
        <v>5.96</v>
      </c>
      <c r="L314" s="2">
        <v>84.13</v>
      </c>
      <c r="M314" s="60">
        <f t="shared" si="53"/>
        <v>117.36612828603104</v>
      </c>
      <c r="N314" s="60">
        <f t="shared" si="58"/>
        <v>95.044789953119405</v>
      </c>
      <c r="O314" s="3">
        <f t="shared" si="64"/>
        <v>112.71878113648626</v>
      </c>
      <c r="P314" s="60">
        <f t="shared" si="59"/>
        <v>118.19882421675975</v>
      </c>
      <c r="Q314" s="3">
        <f t="shared" si="54"/>
        <v>94.735300692258178</v>
      </c>
      <c r="R314" s="60">
        <f t="shared" si="60"/>
        <v>80.171832908316475</v>
      </c>
      <c r="S314" s="51">
        <f t="shared" si="55"/>
        <v>131.02539706111517</v>
      </c>
      <c r="T314" s="60">
        <f t="shared" si="61"/>
        <v>108.95422758242718</v>
      </c>
      <c r="U314" s="4">
        <f t="shared" si="65"/>
        <v>204.09876572039676</v>
      </c>
      <c r="V314" s="60">
        <f t="shared" si="62"/>
        <v>93.585709358795384</v>
      </c>
      <c r="W314" s="56">
        <f t="shared" si="56"/>
        <v>100.88635091251442</v>
      </c>
      <c r="X314" s="60">
        <f t="shared" si="63"/>
        <v>98.53868993934222</v>
      </c>
      <c r="Y314" s="5">
        <f t="shared" si="57"/>
        <v>99.08234565979339</v>
      </c>
      <c r="Z314" s="35"/>
    </row>
    <row r="315" spans="1:26" ht="15.75" customHeight="1">
      <c r="A315" s="76">
        <v>43148</v>
      </c>
      <c r="B315" s="16" t="s">
        <v>653</v>
      </c>
      <c r="C315" s="16" t="s">
        <v>661</v>
      </c>
      <c r="D315" s="19" t="s">
        <v>650</v>
      </c>
      <c r="E315" s="85">
        <v>131094</v>
      </c>
      <c r="F315" s="82">
        <v>14.330000000000002</v>
      </c>
      <c r="G315" s="1">
        <v>22298</v>
      </c>
      <c r="H315" s="1"/>
      <c r="I315" s="2">
        <v>23.223184493247103</v>
      </c>
      <c r="J315" s="47">
        <v>27</v>
      </c>
      <c r="K315" s="2">
        <v>14.548339359543533</v>
      </c>
      <c r="L315" s="2">
        <v>93.3</v>
      </c>
      <c r="M315" s="60">
        <f t="shared" si="53"/>
        <v>94.924872772861107</v>
      </c>
      <c r="N315" s="60">
        <f t="shared" si="58"/>
        <v>89.58085633392632</v>
      </c>
      <c r="O315" s="3">
        <f t="shared" si="64"/>
        <v>109.88516511963321</v>
      </c>
      <c r="P315" s="60">
        <f t="shared" si="59"/>
        <v>114.83904431226952</v>
      </c>
      <c r="Q315" s="3">
        <f t="shared" si="54"/>
        <v>136.51285520461732</v>
      </c>
      <c r="R315" s="60">
        <f t="shared" si="60"/>
        <v>120.59818928465499</v>
      </c>
      <c r="S315" s="51">
        <f t="shared" si="55"/>
        <v>86.62234583484836</v>
      </c>
      <c r="T315" s="60">
        <f t="shared" si="61"/>
        <v>84.048975067235375</v>
      </c>
      <c r="U315" s="4">
        <f t="shared" si="65"/>
        <v>83.612886229217793</v>
      </c>
      <c r="V315" s="60">
        <f t="shared" si="62"/>
        <v>88.790374258851287</v>
      </c>
      <c r="W315" s="56">
        <f t="shared" si="56"/>
        <v>111.88275930271716</v>
      </c>
      <c r="X315" s="60">
        <f t="shared" si="63"/>
        <v>116.33475148382159</v>
      </c>
      <c r="Y315" s="5">
        <f t="shared" si="57"/>
        <v>102.36536512345984</v>
      </c>
      <c r="Z315" s="35"/>
    </row>
    <row r="316" spans="1:26" ht="15.75" customHeight="1">
      <c r="A316" s="76">
        <v>25120</v>
      </c>
      <c r="B316" s="16" t="s">
        <v>654</v>
      </c>
      <c r="C316" s="16" t="s">
        <v>658</v>
      </c>
      <c r="D316" s="19" t="s">
        <v>650</v>
      </c>
      <c r="E316" s="85">
        <v>138144</v>
      </c>
      <c r="F316" s="82">
        <v>13.969999999999999</v>
      </c>
      <c r="G316" s="1">
        <v>19336</v>
      </c>
      <c r="H316" s="1"/>
      <c r="I316" s="2">
        <v>23.938584991029757</v>
      </c>
      <c r="J316" s="47">
        <v>28.7</v>
      </c>
      <c r="K316" s="2">
        <v>14.706393328700488</v>
      </c>
      <c r="L316" s="2">
        <v>93.1</v>
      </c>
      <c r="M316" s="60">
        <f t="shared" si="53"/>
        <v>97.371039859348599</v>
      </c>
      <c r="N316" s="60">
        <f t="shared" si="58"/>
        <v>90.176442199172527</v>
      </c>
      <c r="O316" s="3">
        <f t="shared" si="64"/>
        <v>95.288346611948512</v>
      </c>
      <c r="P316" s="60">
        <f t="shared" si="59"/>
        <v>97.531795482530356</v>
      </c>
      <c r="Q316" s="3">
        <f t="shared" si="54"/>
        <v>132.43319199128578</v>
      </c>
      <c r="R316" s="60">
        <f t="shared" si="60"/>
        <v>116.65047331892538</v>
      </c>
      <c r="S316" s="51">
        <f t="shared" si="55"/>
        <v>81.491405489230175</v>
      </c>
      <c r="T316" s="60">
        <f t="shared" si="61"/>
        <v>81.171079034892131</v>
      </c>
      <c r="U316" s="4">
        <f t="shared" si="65"/>
        <v>82.714273751921539</v>
      </c>
      <c r="V316" s="60">
        <f t="shared" si="62"/>
        <v>88.754609503912164</v>
      </c>
      <c r="W316" s="56">
        <f t="shared" si="56"/>
        <v>111.64292487763096</v>
      </c>
      <c r="X316" s="60">
        <f t="shared" si="63"/>
        <v>115.946614917966</v>
      </c>
      <c r="Y316" s="5">
        <f t="shared" si="57"/>
        <v>98.371835742899776</v>
      </c>
      <c r="Z316" s="35"/>
    </row>
    <row r="317" spans="1:26" ht="15.75" customHeight="1">
      <c r="A317" s="76">
        <v>43014</v>
      </c>
      <c r="B317" s="16" t="s">
        <v>655</v>
      </c>
      <c r="C317" s="16" t="s">
        <v>659</v>
      </c>
      <c r="D317" s="19" t="s">
        <v>650</v>
      </c>
      <c r="E317" s="85">
        <v>20654</v>
      </c>
      <c r="F317" s="82">
        <v>16.48</v>
      </c>
      <c r="G317" s="1">
        <v>15331</v>
      </c>
      <c r="H317" s="1"/>
      <c r="I317" s="2">
        <v>21.336211627755283</v>
      </c>
      <c r="J317" s="47">
        <v>23.5</v>
      </c>
      <c r="K317" s="2">
        <v>11.813692262999902</v>
      </c>
      <c r="L317" s="2">
        <v>89.6</v>
      </c>
      <c r="M317" s="60">
        <f t="shared" si="53"/>
        <v>82.540863278828866</v>
      </c>
      <c r="N317" s="60">
        <f t="shared" si="58"/>
        <v>86.56563261905265</v>
      </c>
      <c r="O317" s="3">
        <f t="shared" si="64"/>
        <v>75.551595051085158</v>
      </c>
      <c r="P317" s="60">
        <f t="shared" si="59"/>
        <v>74.130198060820234</v>
      </c>
      <c r="Q317" s="3">
        <f t="shared" si="54"/>
        <v>148.5860413004485</v>
      </c>
      <c r="R317" s="60">
        <f t="shared" si="60"/>
        <v>132.28089616888724</v>
      </c>
      <c r="S317" s="51">
        <f t="shared" si="55"/>
        <v>99.523546278336426</v>
      </c>
      <c r="T317" s="60">
        <f t="shared" si="61"/>
        <v>91.285136680473869</v>
      </c>
      <c r="U317" s="4">
        <f t="shared" si="65"/>
        <v>102.96769347068397</v>
      </c>
      <c r="V317" s="60">
        <f t="shared" si="62"/>
        <v>89.560695120595497</v>
      </c>
      <c r="W317" s="56">
        <f t="shared" si="56"/>
        <v>107.44582243862227</v>
      </c>
      <c r="X317" s="60">
        <f t="shared" si="63"/>
        <v>109.15422501549295</v>
      </c>
      <c r="Y317" s="5">
        <f t="shared" si="57"/>
        <v>97.16279727755375</v>
      </c>
      <c r="Z317" s="35"/>
    </row>
    <row r="318" spans="1:26" ht="15" thickBot="1">
      <c r="A318" s="70">
        <v>43123</v>
      </c>
      <c r="B318" s="63" t="s">
        <v>656</v>
      </c>
      <c r="C318" s="63" t="s">
        <v>660</v>
      </c>
      <c r="D318" s="69" t="s">
        <v>650</v>
      </c>
      <c r="E318" s="89">
        <v>103615</v>
      </c>
      <c r="F318" s="83">
        <v>16.54</v>
      </c>
      <c r="G318" s="64">
        <v>18884</v>
      </c>
      <c r="H318" s="64"/>
      <c r="I318" s="7">
        <v>24.180400710814439</v>
      </c>
      <c r="J318" s="65">
        <v>27.9</v>
      </c>
      <c r="K318" s="7">
        <v>12.947932249191718</v>
      </c>
      <c r="L318" s="7">
        <v>93.4</v>
      </c>
      <c r="M318" s="61">
        <f t="shared" si="53"/>
        <v>82.241440558349453</v>
      </c>
      <c r="N318" s="61">
        <f t="shared" si="58"/>
        <v>86.492730019293134</v>
      </c>
      <c r="O318" s="8">
        <f t="shared" si="64"/>
        <v>93.06087802130925</v>
      </c>
      <c r="P318" s="61">
        <f t="shared" si="59"/>
        <v>94.890716322826748</v>
      </c>
      <c r="Q318" s="8">
        <f t="shared" si="54"/>
        <v>131.10879592243018</v>
      </c>
      <c r="R318" s="61">
        <f t="shared" si="60"/>
        <v>115.36891177019616</v>
      </c>
      <c r="S318" s="52">
        <f t="shared" si="55"/>
        <v>83.828076614369394</v>
      </c>
      <c r="T318" s="61">
        <f t="shared" si="61"/>
        <v>82.481695823815059</v>
      </c>
      <c r="U318" s="9">
        <f t="shared" si="65"/>
        <v>93.947714606670189</v>
      </c>
      <c r="V318" s="61">
        <f t="shared" si="62"/>
        <v>89.201700179196365</v>
      </c>
      <c r="W318" s="57">
        <f t="shared" si="56"/>
        <v>112.00267651526028</v>
      </c>
      <c r="X318" s="61">
        <f t="shared" si="63"/>
        <v>116.52881976674941</v>
      </c>
      <c r="Y318" s="5">
        <f t="shared" si="57"/>
        <v>97.494095647012813</v>
      </c>
      <c r="Z318" s="36"/>
    </row>
    <row r="319" spans="1:26">
      <c r="E319" s="33"/>
      <c r="F319" s="172">
        <v>13.602734268350998</v>
      </c>
      <c r="G319" s="172">
        <v>20292.09309165975</v>
      </c>
      <c r="H319" s="173"/>
      <c r="I319" s="172">
        <v>31.702632221167558</v>
      </c>
      <c r="J319" s="172">
        <v>23.388033375409059</v>
      </c>
      <c r="K319" s="172">
        <v>12.164286436935647</v>
      </c>
      <c r="L319" s="172">
        <v>83.390864313206237</v>
      </c>
      <c r="M319" s="92">
        <f>AVERAGE(M3:M312)</f>
        <v>137.71797414170894</v>
      </c>
      <c r="N319" s="92"/>
      <c r="O319" s="92">
        <f>AVERAGE(O3:O312)</f>
        <v>97.370013879564425</v>
      </c>
      <c r="P319" s="92"/>
      <c r="Q319" s="92">
        <f>AVERAGE(Q3:Q312)</f>
        <v>115.22619835915302</v>
      </c>
      <c r="R319" s="92"/>
      <c r="S319" s="92">
        <f>AVERAGE(S3:S312)</f>
        <v>115.06109291315929</v>
      </c>
      <c r="T319" s="92"/>
      <c r="U319" s="92">
        <f>AVERAGE(U3:U312)</f>
        <v>365.2619447496549</v>
      </c>
      <c r="V319" s="92"/>
      <c r="W319" s="92">
        <f>AVERAGE(W3:W312)</f>
        <v>101.78931262522494</v>
      </c>
      <c r="X319" s="92"/>
      <c r="Y319" s="58"/>
    </row>
    <row r="320" spans="1:26">
      <c r="F320" s="31"/>
      <c r="G320" s="31"/>
      <c r="I320" s="31"/>
      <c r="J320" s="31"/>
      <c r="K320" s="31"/>
      <c r="L320" s="31"/>
      <c r="M320" s="92">
        <f>STDEV(M3:M312)</f>
        <v>82.143221631905647</v>
      </c>
      <c r="O320" s="92">
        <f>STDEV(O3:O312)</f>
        <v>16.867866928223609</v>
      </c>
      <c r="Q320" s="92">
        <f>STDEV(Q3:Q312)</f>
        <v>20.668473865634589</v>
      </c>
      <c r="S320" s="92">
        <f>STDEV(S3:S312)</f>
        <v>35.657579620348471</v>
      </c>
      <c r="U320" s="92">
        <f>STDEV(U3:U312)</f>
        <v>502.51286710946846</v>
      </c>
      <c r="W320" s="92">
        <f>STDEV(W3:W312)</f>
        <v>12.358249450552174</v>
      </c>
      <c r="Y320" s="58"/>
    </row>
    <row r="321" spans="1:25">
      <c r="A321" s="39" t="s">
        <v>647</v>
      </c>
      <c r="E321" s="174"/>
      <c r="F321" s="174"/>
      <c r="G321" s="174"/>
      <c r="H321" s="174"/>
      <c r="I321" s="174"/>
      <c r="J321" s="174"/>
      <c r="K321" s="174"/>
      <c r="L321" s="174"/>
      <c r="M321" s="175">
        <f>CORREL(M3:M318,$Y$3:$Y$318)</f>
        <v>0.59668276689034838</v>
      </c>
      <c r="N321" s="174"/>
      <c r="O321" s="175">
        <f>CORREL(O3:O318,$Y$3:$Y$318)</f>
        <v>0.26306261382218527</v>
      </c>
      <c r="Q321" s="175">
        <f>CORREL(Q3:Q318,$Y$3:$Y$318)</f>
        <v>0.36485300894490097</v>
      </c>
      <c r="S321" s="175">
        <f>CORREL(S3:S318,$Y$3:$Y$318)</f>
        <v>0.37496708230094172</v>
      </c>
      <c r="U321" s="175">
        <f>CORREL(U3:U318,$Y$3:$Y$318)</f>
        <v>0.57315785041007183</v>
      </c>
      <c r="W321" s="175">
        <f>CORREL(W3:W318,$Y$3:$Y$318)</f>
        <v>0.5067691120902259</v>
      </c>
      <c r="Y321" s="176">
        <f>1/6</f>
        <v>0.16666666666666666</v>
      </c>
    </row>
    <row r="322" spans="1:25">
      <c r="A322" s="39" t="s">
        <v>663</v>
      </c>
    </row>
    <row r="323" spans="1:25">
      <c r="A323" s="39" t="s">
        <v>664</v>
      </c>
    </row>
    <row r="324" spans="1:25">
      <c r="E324" s="33"/>
      <c r="M324" s="38">
        <f>M320/M319</f>
        <v>0.59645970065884046</v>
      </c>
      <c r="O324" s="38">
        <f>O320/O319</f>
        <v>0.17323471833009321</v>
      </c>
      <c r="Q324" s="38">
        <f>Q320/Q319</f>
        <v>0.17937304328319692</v>
      </c>
      <c r="S324" s="38">
        <f>S320/S319</f>
        <v>0.3099012769438973</v>
      </c>
      <c r="U324" s="38">
        <f>U320/U319</f>
        <v>1.3757602573514285</v>
      </c>
      <c r="W324" s="38">
        <f>W320/W319</f>
        <v>0.12141008846433267</v>
      </c>
    </row>
    <row r="325" spans="1:25">
      <c r="E325" s="33"/>
    </row>
  </sheetData>
  <mergeCells count="2">
    <mergeCell ref="F1:L1"/>
    <mergeCell ref="M1:Z1"/>
  </mergeCells>
  <conditionalFormatting sqref="D3:D318">
    <cfRule type="containsText" dxfId="130" priority="81" operator="containsText" text="CCI">
      <formula>NOT(ISERROR(SEARCH("CCI",D3)))</formula>
    </cfRule>
  </conditionalFormatting>
  <conditionalFormatting sqref="M60">
    <cfRule type="top10" dxfId="129" priority="79" bottom="1" rank="10"/>
    <cfRule type="top10" dxfId="128" priority="80" rank="10"/>
  </conditionalFormatting>
  <conditionalFormatting sqref="M3:Y318">
    <cfRule type="cellIs" dxfId="127" priority="1" operator="greaterThanOrEqual">
      <formula>110</formula>
    </cfRule>
    <cfRule type="cellIs" dxfId="126" priority="2" operator="between">
      <formula>100.0001</formula>
      <formula>110</formula>
    </cfRule>
    <cfRule type="cellIs" dxfId="125" priority="3" operator="between">
      <formula>90.0001</formula>
      <formula>100</formula>
    </cfRule>
    <cfRule type="cellIs" dxfId="124" priority="4" operator="lessThanOrEqual">
      <formula>90</formula>
    </cfRule>
  </conditionalFormatting>
  <conditionalFormatting sqref="N60">
    <cfRule type="top10" dxfId="123" priority="43" bottom="1" rank="10"/>
    <cfRule type="top10" dxfId="122" priority="44" rank="10"/>
  </conditionalFormatting>
  <conditionalFormatting sqref="O60">
    <cfRule type="top10" dxfId="121" priority="73" rank="10"/>
    <cfRule type="top10" dxfId="120" priority="74" bottom="1" rank="10"/>
  </conditionalFormatting>
  <conditionalFormatting sqref="P60">
    <cfRule type="top10" dxfId="119" priority="37" bottom="1" rank="10"/>
    <cfRule type="top10" dxfId="118" priority="38" rank="10"/>
  </conditionalFormatting>
  <conditionalFormatting sqref="Q60">
    <cfRule type="top10" dxfId="117" priority="67" bottom="1" rank="10"/>
    <cfRule type="top10" dxfId="116" priority="68" rank="10"/>
  </conditionalFormatting>
  <conditionalFormatting sqref="R60">
    <cfRule type="top10" dxfId="115" priority="31" bottom="1" rank="10"/>
    <cfRule type="top10" dxfId="114" priority="32" rank="10"/>
  </conditionalFormatting>
  <conditionalFormatting sqref="S60">
    <cfRule type="top10" dxfId="113" priority="61" bottom="1" rank="10"/>
    <cfRule type="top10" dxfId="112" priority="62" rank="10"/>
  </conditionalFormatting>
  <conditionalFormatting sqref="T60">
    <cfRule type="top10" dxfId="111" priority="25" bottom="1" rank="10"/>
    <cfRule type="top10" dxfId="110" priority="26" rank="10"/>
  </conditionalFormatting>
  <conditionalFormatting sqref="U60">
    <cfRule type="top10" dxfId="109" priority="55" bottom="1" rank="10"/>
    <cfRule type="top10" dxfId="108" priority="56" rank="10"/>
  </conditionalFormatting>
  <conditionalFormatting sqref="V60">
    <cfRule type="top10" dxfId="107" priority="19" bottom="1" rank="10"/>
    <cfRule type="top10" dxfId="106" priority="20" rank="10"/>
  </conditionalFormatting>
  <conditionalFormatting sqref="W60">
    <cfRule type="top10" dxfId="105" priority="49" bottom="1" rank="10"/>
    <cfRule type="top10" dxfId="104" priority="50" rank="10"/>
  </conditionalFormatting>
  <conditionalFormatting sqref="X60">
    <cfRule type="top10" dxfId="103" priority="13" bottom="1" rank="10"/>
    <cfRule type="top10" dxfId="102" priority="14" rank="10"/>
  </conditionalFormatting>
  <pageMargins left="0.23622047244094491" right="0.23622047244094491" top="0.74803149606299213" bottom="0.74803149606299213" header="0.31496062992125984" footer="0.31496062992125984"/>
  <pageSetup paperSize="9" scale="67" orientation="portrait" r:id="rId1"/>
  <headerFooter>
    <oddHeader>&amp;L&amp;"-,Negreta"&amp;14&amp;K000000Correlacions indicadors vs. Índex de Vulnerabilitat Social dels municipis de la demarcació de BCN</oddHeader>
    <oddFooter>&amp;R&amp;P/&amp;N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E325"/>
  <sheetViews>
    <sheetView zoomScaleNormal="100" workbookViewId="0">
      <pane xSplit="2" ySplit="2" topLeftCell="W83" activePane="bottomRight" state="frozen"/>
      <selection activeCell="B351" sqref="B351"/>
      <selection pane="topRight" activeCell="B351" sqref="B351"/>
      <selection pane="bottomLeft" activeCell="B351" sqref="B351"/>
      <selection pane="bottomRight" activeCell="B351" sqref="B351"/>
    </sheetView>
  </sheetViews>
  <sheetFormatPr defaultColWidth="9.1796875" defaultRowHeight="14.5"/>
  <cols>
    <col min="1" max="1" width="11.7265625" customWidth="1"/>
    <col min="2" max="2" width="33.453125" customWidth="1"/>
    <col min="3" max="3" width="23.54296875" customWidth="1"/>
    <col min="4" max="5" width="7.1796875" customWidth="1"/>
    <col min="6" max="6" width="11" customWidth="1"/>
    <col min="7" max="12" width="13.7265625" customWidth="1"/>
    <col min="13" max="13" width="13.7265625" style="53" customWidth="1"/>
    <col min="14" max="16" width="13.7265625" customWidth="1"/>
    <col min="17" max="17" width="13.7265625" style="53" customWidth="1"/>
    <col min="18" max="18" width="13.7265625" customWidth="1"/>
    <col min="19" max="19" width="13.54296875" style="53" customWidth="1"/>
    <col min="20" max="20" width="10.7265625" customWidth="1"/>
    <col min="24" max="24" width="18" customWidth="1"/>
    <col min="25" max="25" width="9.1796875" customWidth="1"/>
  </cols>
  <sheetData>
    <row r="1" spans="1:29" ht="15.75" customHeight="1" thickBot="1">
      <c r="G1" s="168" t="s">
        <v>648</v>
      </c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02" t="s">
        <v>665</v>
      </c>
    </row>
    <row r="2" spans="1:29" ht="90.75" customHeight="1" thickBot="1">
      <c r="A2" s="66" t="s">
        <v>57</v>
      </c>
      <c r="B2" s="67" t="s">
        <v>1</v>
      </c>
      <c r="C2" s="67" t="s">
        <v>630</v>
      </c>
      <c r="D2" s="67" t="s">
        <v>690</v>
      </c>
      <c r="E2" s="43" t="s">
        <v>689</v>
      </c>
      <c r="F2" s="68" t="s">
        <v>644</v>
      </c>
      <c r="G2" s="13" t="s">
        <v>693</v>
      </c>
      <c r="H2" s="13" t="s">
        <v>694</v>
      </c>
      <c r="I2" s="14" t="s">
        <v>695</v>
      </c>
      <c r="J2" s="13" t="s">
        <v>700</v>
      </c>
      <c r="K2" s="14" t="s">
        <v>696</v>
      </c>
      <c r="L2" s="13" t="s">
        <v>701</v>
      </c>
      <c r="M2" s="44" t="s">
        <v>697</v>
      </c>
      <c r="N2" s="13" t="s">
        <v>702</v>
      </c>
      <c r="O2" s="15" t="s">
        <v>698</v>
      </c>
      <c r="P2" s="13" t="s">
        <v>703</v>
      </c>
      <c r="Q2" s="54" t="s">
        <v>699</v>
      </c>
      <c r="R2" s="13" t="s">
        <v>704</v>
      </c>
      <c r="S2" s="101" t="s">
        <v>705</v>
      </c>
    </row>
    <row r="3" spans="1:29" ht="15" customHeight="1" thickTop="1">
      <c r="A3" s="99" t="s">
        <v>200</v>
      </c>
      <c r="B3" s="100" t="s">
        <v>608</v>
      </c>
      <c r="C3" s="100" t="s">
        <v>638</v>
      </c>
      <c r="D3" s="180">
        <v>0</v>
      </c>
      <c r="E3" s="180">
        <v>0</v>
      </c>
      <c r="F3" s="84">
        <v>247</v>
      </c>
      <c r="G3" s="59">
        <v>249.38346158643512</v>
      </c>
      <c r="H3" s="59">
        <v>127.18799804203286</v>
      </c>
      <c r="I3" s="32">
        <v>82.467184106952601</v>
      </c>
      <c r="J3" s="59">
        <v>82.329917782697351</v>
      </c>
      <c r="K3" s="32">
        <v>142.51622352526257</v>
      </c>
      <c r="L3" s="59">
        <v>126.40739257626959</v>
      </c>
      <c r="M3" s="50">
        <v>274.80939216105634</v>
      </c>
      <c r="N3" s="59">
        <v>189.60131391348511</v>
      </c>
      <c r="O3" s="37">
        <v>1502.2893749615525</v>
      </c>
      <c r="P3" s="59">
        <v>145.25366431917476</v>
      </c>
      <c r="Q3" s="55">
        <v>114.83272273127756</v>
      </c>
      <c r="R3" s="59">
        <v>121.10883124384623</v>
      </c>
      <c r="S3" s="5">
        <v>131.98151964625097</v>
      </c>
      <c r="W3" s="195" t="s">
        <v>723</v>
      </c>
      <c r="X3" s="196"/>
      <c r="Y3" s="573" t="s">
        <v>725</v>
      </c>
      <c r="Z3" s="575" t="s">
        <v>726</v>
      </c>
      <c r="AC3" s="200" t="s">
        <v>727</v>
      </c>
    </row>
    <row r="4" spans="1:29" ht="15" customHeight="1" thickBot="1">
      <c r="A4" s="24" t="s">
        <v>60</v>
      </c>
      <c r="B4" s="16" t="s">
        <v>61</v>
      </c>
      <c r="C4" s="16" t="s">
        <v>633</v>
      </c>
      <c r="D4" s="181">
        <v>0</v>
      </c>
      <c r="E4" s="181">
        <v>0</v>
      </c>
      <c r="F4" s="85">
        <v>253</v>
      </c>
      <c r="G4" s="60">
        <v>160.20998138280072</v>
      </c>
      <c r="H4" s="60">
        <v>105.47629050681292</v>
      </c>
      <c r="I4" s="3">
        <v>94.128405289618442</v>
      </c>
      <c r="J4" s="60">
        <v>96.156468860301516</v>
      </c>
      <c r="K4" s="3">
        <v>142.05744520646579</v>
      </c>
      <c r="L4" s="60">
        <v>125.96345237847918</v>
      </c>
      <c r="M4" s="51">
        <v>198.79828369097694</v>
      </c>
      <c r="N4" s="60">
        <v>146.96740029434397</v>
      </c>
      <c r="O4" s="4">
        <v>3077.5644685447187</v>
      </c>
      <c r="P4" s="60">
        <v>207.94957507841133</v>
      </c>
      <c r="Q4" s="56">
        <v>103.08083590205324</v>
      </c>
      <c r="R4" s="60">
        <v>102.09013951692094</v>
      </c>
      <c r="S4" s="5">
        <v>130.76722110587832</v>
      </c>
      <c r="W4" s="197"/>
      <c r="X4" s="198"/>
      <c r="Y4" s="574"/>
      <c r="Z4" s="576"/>
    </row>
    <row r="5" spans="1:29" ht="15" customHeight="1" thickTop="1">
      <c r="A5" s="24" t="s">
        <v>237</v>
      </c>
      <c r="B5" s="16" t="s">
        <v>238</v>
      </c>
      <c r="C5" s="16" t="s">
        <v>635</v>
      </c>
      <c r="D5" s="181">
        <v>0</v>
      </c>
      <c r="E5" s="181">
        <v>0</v>
      </c>
      <c r="F5" s="85">
        <v>2559</v>
      </c>
      <c r="G5" s="60">
        <v>340.06835670877513</v>
      </c>
      <c r="H5" s="60">
        <v>149.2677006202226</v>
      </c>
      <c r="I5" s="3">
        <v>118.1494678331333</v>
      </c>
      <c r="J5" s="60">
        <v>124.63791544240856</v>
      </c>
      <c r="K5" s="3">
        <v>113.10574516406135</v>
      </c>
      <c r="L5" s="60">
        <v>97.948127947059319</v>
      </c>
      <c r="M5" s="51">
        <v>252.88311087161037</v>
      </c>
      <c r="N5" s="60">
        <v>177.30306960027133</v>
      </c>
      <c r="O5" s="4">
        <v>389.105112401479</v>
      </c>
      <c r="P5" s="60">
        <v>100.94895749790344</v>
      </c>
      <c r="Q5" s="56">
        <v>119.91721254310522</v>
      </c>
      <c r="R5" s="60">
        <v>129.33732643998533</v>
      </c>
      <c r="S5" s="5">
        <v>129.90718292464175</v>
      </c>
      <c r="W5" s="570" t="s">
        <v>630</v>
      </c>
      <c r="X5" s="188" t="s">
        <v>635</v>
      </c>
      <c r="Y5" s="189">
        <v>127.30544536224181</v>
      </c>
      <c r="Z5" s="189">
        <v>173.85</v>
      </c>
      <c r="AA5" s="178">
        <f>Z5-Y5</f>
        <v>46.544554637758182</v>
      </c>
    </row>
    <row r="6" spans="1:29" ht="15" customHeight="1">
      <c r="A6" s="24" t="s">
        <v>574</v>
      </c>
      <c r="B6" s="16" t="s">
        <v>575</v>
      </c>
      <c r="C6" s="16" t="s">
        <v>637</v>
      </c>
      <c r="D6" s="181">
        <v>0</v>
      </c>
      <c r="E6" s="181">
        <v>0</v>
      </c>
      <c r="F6" s="85">
        <v>173</v>
      </c>
      <c r="G6" s="60">
        <v>897.78046171116637</v>
      </c>
      <c r="H6" s="60">
        <v>285.05787147608964</v>
      </c>
      <c r="I6" s="3">
        <v>90.018872402490047</v>
      </c>
      <c r="J6" s="60">
        <v>91.28385170649625</v>
      </c>
      <c r="K6" s="3">
        <v>124.36060208444837</v>
      </c>
      <c r="L6" s="60">
        <v>108.83897261566369</v>
      </c>
      <c r="M6" s="51">
        <v>94.535300628169168</v>
      </c>
      <c r="N6" s="60">
        <v>88.487276756565521</v>
      </c>
      <c r="O6" s="4">
        <v>526.10538839746675</v>
      </c>
      <c r="P6" s="60">
        <v>106.40156518072892</v>
      </c>
      <c r="Q6" s="56">
        <v>100.19083107976441</v>
      </c>
      <c r="R6" s="60">
        <v>97.413093898360756</v>
      </c>
      <c r="S6" s="5">
        <v>129.58043860565078</v>
      </c>
      <c r="W6" s="571"/>
      <c r="X6" s="190" t="s">
        <v>638</v>
      </c>
      <c r="Y6" s="191">
        <v>119.30243311938381</v>
      </c>
      <c r="Z6" s="191">
        <v>172.87</v>
      </c>
      <c r="AA6" s="178">
        <f t="shared" ref="AA6:AA16" si="0">Z6-Y6</f>
        <v>53.567566880616198</v>
      </c>
    </row>
    <row r="7" spans="1:29" ht="15" customHeight="1">
      <c r="A7" s="27" t="s">
        <v>121</v>
      </c>
      <c r="B7" s="19" t="s">
        <v>122</v>
      </c>
      <c r="C7" s="19" t="s">
        <v>637</v>
      </c>
      <c r="D7" s="182">
        <v>0</v>
      </c>
      <c r="E7" s="182">
        <v>0</v>
      </c>
      <c r="F7" s="87">
        <v>191</v>
      </c>
      <c r="G7" s="60">
        <v>448.89023085558318</v>
      </c>
      <c r="H7" s="60">
        <v>175.76334371405034</v>
      </c>
      <c r="I7" s="3">
        <v>90.018872402490047</v>
      </c>
      <c r="J7" s="60">
        <v>91.28385170649625</v>
      </c>
      <c r="K7" s="3">
        <v>124.36060208444837</v>
      </c>
      <c r="L7" s="60">
        <v>108.83897261566369</v>
      </c>
      <c r="M7" s="51">
        <v>143.66934787751273</v>
      </c>
      <c r="N7" s="60">
        <v>116.04610030683502</v>
      </c>
      <c r="O7" s="4">
        <v>2323.3787094547088</v>
      </c>
      <c r="P7" s="60">
        <v>177.93300004310115</v>
      </c>
      <c r="Q7" s="56">
        <v>100.19083107976441</v>
      </c>
      <c r="R7" s="60">
        <v>97.413093898360756</v>
      </c>
      <c r="S7" s="5">
        <v>127.87972704741786</v>
      </c>
      <c r="W7" s="571"/>
      <c r="X7" s="190" t="s">
        <v>632</v>
      </c>
      <c r="Y7" s="191">
        <v>112.18334644633859</v>
      </c>
      <c r="Z7" s="191">
        <v>122.02</v>
      </c>
      <c r="AA7" s="178">
        <f t="shared" si="0"/>
        <v>9.8366535536614066</v>
      </c>
    </row>
    <row r="8" spans="1:29" ht="15" customHeight="1">
      <c r="A8" s="24" t="s">
        <v>377</v>
      </c>
      <c r="B8" s="16" t="s">
        <v>378</v>
      </c>
      <c r="C8" s="16" t="s">
        <v>638</v>
      </c>
      <c r="D8" s="183">
        <v>0</v>
      </c>
      <c r="E8" s="183">
        <v>0</v>
      </c>
      <c r="F8" s="85">
        <v>152</v>
      </c>
      <c r="G8" s="60">
        <v>462.4929651239342</v>
      </c>
      <c r="H8" s="60">
        <v>179.07529910077881</v>
      </c>
      <c r="I8" s="3">
        <v>82.467184106952601</v>
      </c>
      <c r="J8" s="60">
        <v>82.329917782697351</v>
      </c>
      <c r="K8" s="3">
        <v>142.51622352526257</v>
      </c>
      <c r="L8" s="60">
        <v>126.40739257626959</v>
      </c>
      <c r="M8" s="51">
        <v>93.552133501636206</v>
      </c>
      <c r="N8" s="60">
        <v>87.935827590917782</v>
      </c>
      <c r="O8" s="4">
        <v>1848.9715384142185</v>
      </c>
      <c r="P8" s="60">
        <v>159.051606069277</v>
      </c>
      <c r="Q8" s="56">
        <v>114.83272273127756</v>
      </c>
      <c r="R8" s="60">
        <v>121.10883124384623</v>
      </c>
      <c r="S8" s="5">
        <v>125.98481239396445</v>
      </c>
      <c r="W8" s="571"/>
      <c r="X8" s="190" t="s">
        <v>639</v>
      </c>
      <c r="Y8" s="191">
        <v>111.82454057868738</v>
      </c>
      <c r="Z8" s="191">
        <v>123.89</v>
      </c>
      <c r="AA8" s="178">
        <f t="shared" si="0"/>
        <v>12.065459421312624</v>
      </c>
    </row>
    <row r="9" spans="1:29" ht="15" customHeight="1">
      <c r="A9" s="24" t="s">
        <v>267</v>
      </c>
      <c r="B9" s="16" t="s">
        <v>7</v>
      </c>
      <c r="C9" s="16" t="s">
        <v>643</v>
      </c>
      <c r="D9" s="181" t="s">
        <v>650</v>
      </c>
      <c r="E9" s="181" t="s">
        <v>691</v>
      </c>
      <c r="F9" s="85">
        <v>8984</v>
      </c>
      <c r="G9" s="60">
        <v>249.56040772325915</v>
      </c>
      <c r="H9" s="60">
        <v>127.23108038852686</v>
      </c>
      <c r="I9" s="3">
        <v>176.64515847669085</v>
      </c>
      <c r="J9" s="60">
        <v>193.99545886205786</v>
      </c>
      <c r="K9" s="3">
        <v>105.68929630018704</v>
      </c>
      <c r="L9" s="60">
        <v>90.771546926043101</v>
      </c>
      <c r="M9" s="51">
        <v>174.24084864679742</v>
      </c>
      <c r="N9" s="60">
        <v>133.19336666354454</v>
      </c>
      <c r="O9" s="4">
        <v>324.28471617041504</v>
      </c>
      <c r="P9" s="60">
        <v>98.369107290129804</v>
      </c>
      <c r="Q9" s="56">
        <v>105.06021275900369</v>
      </c>
      <c r="R9" s="60">
        <v>105.2934683781329</v>
      </c>
      <c r="S9" s="5">
        <v>124.80900475140582</v>
      </c>
      <c r="W9" s="571"/>
      <c r="X9" s="190" t="s">
        <v>643</v>
      </c>
      <c r="Y9" s="191">
        <v>107.68485309209946</v>
      </c>
      <c r="Z9" s="191">
        <v>117.45</v>
      </c>
      <c r="AA9" s="178">
        <f t="shared" si="0"/>
        <v>9.7651469079005437</v>
      </c>
    </row>
    <row r="10" spans="1:29" ht="15" customHeight="1">
      <c r="A10" s="24" t="s">
        <v>147</v>
      </c>
      <c r="B10" s="16" t="s">
        <v>148</v>
      </c>
      <c r="C10" s="16" t="s">
        <v>638</v>
      </c>
      <c r="D10" s="181">
        <v>0</v>
      </c>
      <c r="E10" s="181">
        <v>0</v>
      </c>
      <c r="F10" s="85">
        <v>176</v>
      </c>
      <c r="G10" s="60">
        <v>571.31483927074225</v>
      </c>
      <c r="H10" s="60">
        <v>205.57094219460652</v>
      </c>
      <c r="I10" s="3">
        <v>82.467184106952601</v>
      </c>
      <c r="J10" s="60">
        <v>82.329917782697351</v>
      </c>
      <c r="K10" s="3">
        <v>142.51622352526257</v>
      </c>
      <c r="L10" s="60">
        <v>126.40739257626959</v>
      </c>
      <c r="M10" s="51">
        <v>87.009052735896759</v>
      </c>
      <c r="N10" s="60">
        <v>84.265875319673015</v>
      </c>
      <c r="O10" s="4">
        <v>1070.4572064503368</v>
      </c>
      <c r="P10" s="60">
        <v>128.06675441992456</v>
      </c>
      <c r="Q10" s="56">
        <v>114.83272273127756</v>
      </c>
      <c r="R10" s="60">
        <v>121.10883124384623</v>
      </c>
      <c r="S10" s="5">
        <v>124.62495225616952</v>
      </c>
      <c r="W10" s="571"/>
      <c r="X10" s="190" t="s">
        <v>633</v>
      </c>
      <c r="Y10" s="191">
        <v>107.08506328097673</v>
      </c>
      <c r="Z10" s="191">
        <v>125.32</v>
      </c>
      <c r="AA10" s="178">
        <f t="shared" si="0"/>
        <v>18.234936719023267</v>
      </c>
    </row>
    <row r="11" spans="1:29" ht="15" customHeight="1">
      <c r="A11" s="26" t="s">
        <v>282</v>
      </c>
      <c r="B11" s="18" t="s">
        <v>283</v>
      </c>
      <c r="C11" s="18" t="s">
        <v>638</v>
      </c>
      <c r="D11" s="181">
        <v>0</v>
      </c>
      <c r="E11" s="181">
        <v>0</v>
      </c>
      <c r="F11" s="85">
        <v>119</v>
      </c>
      <c r="G11" s="60">
        <v>208.57525878138208</v>
      </c>
      <c r="H11" s="60">
        <v>117.25213188184745</v>
      </c>
      <c r="I11" s="3">
        <v>82.467184106952601</v>
      </c>
      <c r="J11" s="60">
        <v>82.329917782697351</v>
      </c>
      <c r="K11" s="3">
        <v>142.51622352526257</v>
      </c>
      <c r="L11" s="60">
        <v>126.40739257626959</v>
      </c>
      <c r="M11" s="51">
        <v>87.009052735896759</v>
      </c>
      <c r="N11" s="60">
        <v>84.265875319673015</v>
      </c>
      <c r="O11" s="4">
        <v>3078</v>
      </c>
      <c r="P11" s="60">
        <v>207.96690921983486</v>
      </c>
      <c r="Q11" s="56">
        <v>114.83272273127756</v>
      </c>
      <c r="R11" s="60">
        <v>121.10883124384623</v>
      </c>
      <c r="S11" s="5">
        <v>123.22184300402806</v>
      </c>
      <c r="W11" s="571"/>
      <c r="X11" s="190" t="s">
        <v>634</v>
      </c>
      <c r="Y11" s="191">
        <v>100.85751640411773</v>
      </c>
      <c r="Z11" s="191">
        <v>114.61</v>
      </c>
      <c r="AA11" s="178">
        <f t="shared" si="0"/>
        <v>13.752483595882268</v>
      </c>
    </row>
    <row r="12" spans="1:29" ht="15" customHeight="1">
      <c r="A12" s="24" t="s">
        <v>566</v>
      </c>
      <c r="B12" s="16" t="s">
        <v>567</v>
      </c>
      <c r="C12" s="16" t="s">
        <v>638</v>
      </c>
      <c r="D12" s="181">
        <v>0</v>
      </c>
      <c r="E12" s="181">
        <v>0</v>
      </c>
      <c r="F12" s="85">
        <v>254</v>
      </c>
      <c r="G12" s="60">
        <v>113.35611890292505</v>
      </c>
      <c r="H12" s="60">
        <v>94.068444174748208</v>
      </c>
      <c r="I12" s="3">
        <v>82.467184106952601</v>
      </c>
      <c r="J12" s="60">
        <v>82.329917782697351</v>
      </c>
      <c r="K12" s="3">
        <v>142.51622352526257</v>
      </c>
      <c r="L12" s="60">
        <v>126.40739257626959</v>
      </c>
      <c r="M12" s="51">
        <v>222.18631706638598</v>
      </c>
      <c r="N12" s="60">
        <v>160.08552756177204</v>
      </c>
      <c r="O12" s="4">
        <v>1544.8643774908273</v>
      </c>
      <c r="P12" s="60">
        <v>146.94814839374871</v>
      </c>
      <c r="Q12" s="56">
        <v>114.83272273127756</v>
      </c>
      <c r="R12" s="60">
        <v>121.10883124384623</v>
      </c>
      <c r="S12" s="5">
        <v>121.82471028884702</v>
      </c>
      <c r="W12" s="571"/>
      <c r="X12" s="190" t="s">
        <v>636</v>
      </c>
      <c r="Y12" s="191">
        <v>94.919835839397606</v>
      </c>
      <c r="Z12" s="191">
        <v>115.52</v>
      </c>
      <c r="AA12" s="178">
        <f t="shared" si="0"/>
        <v>20.60016416060239</v>
      </c>
    </row>
    <row r="13" spans="1:29" ht="15" customHeight="1">
      <c r="A13" s="24" t="s">
        <v>138</v>
      </c>
      <c r="B13" s="16" t="s">
        <v>139</v>
      </c>
      <c r="C13" s="16" t="s">
        <v>638</v>
      </c>
      <c r="D13" s="182">
        <v>0</v>
      </c>
      <c r="E13" s="182">
        <v>0</v>
      </c>
      <c r="F13" s="85">
        <v>93</v>
      </c>
      <c r="G13" s="60">
        <v>462.4929651239342</v>
      </c>
      <c r="H13" s="60">
        <v>179.07529910077881</v>
      </c>
      <c r="I13" s="3">
        <v>82.467184106952601</v>
      </c>
      <c r="J13" s="60">
        <v>82.329917782697351</v>
      </c>
      <c r="K13" s="3">
        <v>142.51622352526257</v>
      </c>
      <c r="L13" s="60">
        <v>126.40739257626959</v>
      </c>
      <c r="M13" s="51">
        <v>87.009052735896759</v>
      </c>
      <c r="N13" s="60">
        <v>84.265875319673015</v>
      </c>
      <c r="O13" s="4">
        <v>1131.2786386350151</v>
      </c>
      <c r="P13" s="60">
        <v>130.48744595503024</v>
      </c>
      <c r="Q13" s="56">
        <v>114.83272273127756</v>
      </c>
      <c r="R13" s="60">
        <v>121.10883124384623</v>
      </c>
      <c r="S13" s="5">
        <v>120.61246032971586</v>
      </c>
      <c r="W13" s="571"/>
      <c r="X13" s="190" t="s">
        <v>640</v>
      </c>
      <c r="Y13" s="191">
        <v>94.322315959153116</v>
      </c>
      <c r="Z13" s="191">
        <v>88.9</v>
      </c>
      <c r="AA13" s="178">
        <f t="shared" si="0"/>
        <v>-5.42231595915311</v>
      </c>
    </row>
    <row r="14" spans="1:29" ht="15" customHeight="1">
      <c r="A14" s="25" t="s">
        <v>478</v>
      </c>
      <c r="B14" s="17" t="s">
        <v>479</v>
      </c>
      <c r="C14" s="17" t="s">
        <v>635</v>
      </c>
      <c r="D14" s="181">
        <v>0</v>
      </c>
      <c r="E14" s="181">
        <v>0</v>
      </c>
      <c r="F14" s="86">
        <v>183</v>
      </c>
      <c r="G14" s="60">
        <v>244.84921683031811</v>
      </c>
      <c r="H14" s="60">
        <v>126.08401291312336</v>
      </c>
      <c r="I14" s="3">
        <v>91.503234013688242</v>
      </c>
      <c r="J14" s="60">
        <v>93.043839045161491</v>
      </c>
      <c r="K14" s="3">
        <v>123.28006778358208</v>
      </c>
      <c r="L14" s="60">
        <v>107.79338569145168</v>
      </c>
      <c r="M14" s="51">
        <v>87.04143422184238</v>
      </c>
      <c r="N14" s="60">
        <v>84.284037789638958</v>
      </c>
      <c r="O14" s="4">
        <v>3078</v>
      </c>
      <c r="P14" s="60">
        <v>207.96690921983486</v>
      </c>
      <c r="Q14" s="56">
        <v>100.93431779753166</v>
      </c>
      <c r="R14" s="60">
        <v>98.61631725251317</v>
      </c>
      <c r="S14" s="5">
        <v>119.63141698528725</v>
      </c>
      <c r="W14" s="571"/>
      <c r="X14" s="190" t="s">
        <v>642</v>
      </c>
      <c r="Y14" s="191">
        <v>90.428922832865808</v>
      </c>
      <c r="Z14" s="191">
        <v>88.53</v>
      </c>
      <c r="AA14" s="178">
        <f t="shared" si="0"/>
        <v>-1.8989228328658072</v>
      </c>
    </row>
    <row r="15" spans="1:29" ht="15" customHeight="1">
      <c r="A15" s="27" t="s">
        <v>598</v>
      </c>
      <c r="B15" s="19" t="s">
        <v>599</v>
      </c>
      <c r="C15" s="19" t="s">
        <v>638</v>
      </c>
      <c r="D15" s="182">
        <v>0</v>
      </c>
      <c r="E15" s="182">
        <v>0</v>
      </c>
      <c r="F15" s="87">
        <v>251</v>
      </c>
      <c r="G15" s="60">
        <v>136.02734268351006</v>
      </c>
      <c r="H15" s="60">
        <v>99.58836981929565</v>
      </c>
      <c r="I15" s="3">
        <v>82.467184106952601</v>
      </c>
      <c r="J15" s="60">
        <v>82.329917782697351</v>
      </c>
      <c r="K15" s="3">
        <v>142.51622352526257</v>
      </c>
      <c r="L15" s="60">
        <v>126.40739257626959</v>
      </c>
      <c r="M15" s="51">
        <v>79.519313476390764</v>
      </c>
      <c r="N15" s="60">
        <v>80.064951230460935</v>
      </c>
      <c r="O15" s="4">
        <v>3053.2358956708476</v>
      </c>
      <c r="P15" s="60">
        <v>206.98129846436905</v>
      </c>
      <c r="Q15" s="56">
        <v>114.83272273127756</v>
      </c>
      <c r="R15" s="60">
        <v>121.10883124384623</v>
      </c>
      <c r="S15" s="5">
        <v>119.41346018615647</v>
      </c>
      <c r="W15" s="571"/>
      <c r="X15" s="190" t="s">
        <v>637</v>
      </c>
      <c r="Y15" s="191">
        <v>90.014023267292998</v>
      </c>
      <c r="Z15" s="191">
        <v>164.5</v>
      </c>
      <c r="AA15" s="178">
        <f t="shared" si="0"/>
        <v>74.485976732707002</v>
      </c>
    </row>
    <row r="16" spans="1:29" ht="15" customHeight="1">
      <c r="A16" s="24" t="s">
        <v>427</v>
      </c>
      <c r="B16" s="16" t="s">
        <v>428</v>
      </c>
      <c r="C16" s="16" t="s">
        <v>638</v>
      </c>
      <c r="D16" s="181">
        <v>0</v>
      </c>
      <c r="E16" s="181">
        <v>0</v>
      </c>
      <c r="F16" s="85">
        <v>27</v>
      </c>
      <c r="G16" s="60">
        <v>111.67066533297455</v>
      </c>
      <c r="H16" s="60">
        <v>93.658074691675523</v>
      </c>
      <c r="I16" s="3">
        <v>82.467184106952601</v>
      </c>
      <c r="J16" s="60">
        <v>82.329917782697351</v>
      </c>
      <c r="K16" s="3">
        <v>142.51622352526257</v>
      </c>
      <c r="L16" s="60">
        <v>126.40739257626959</v>
      </c>
      <c r="M16" s="51">
        <v>87.009052735896759</v>
      </c>
      <c r="N16" s="60">
        <v>84.265875319673015</v>
      </c>
      <c r="O16" s="4">
        <v>3078</v>
      </c>
      <c r="P16" s="60">
        <v>207.96690921983486</v>
      </c>
      <c r="Q16" s="56">
        <v>114.83272273127756</v>
      </c>
      <c r="R16" s="60">
        <v>121.10883124384623</v>
      </c>
      <c r="S16" s="5">
        <v>119.28950013899943</v>
      </c>
      <c r="W16" s="571"/>
      <c r="X16" s="202" t="s">
        <v>641</v>
      </c>
      <c r="Y16" s="203">
        <v>151.37621621621622</v>
      </c>
      <c r="Z16" s="203"/>
      <c r="AA16" s="178">
        <f t="shared" si="0"/>
        <v>-151.37621621621622</v>
      </c>
    </row>
    <row r="17" spans="1:29" ht="15" customHeight="1" thickBot="1">
      <c r="A17" s="24" t="s">
        <v>170</v>
      </c>
      <c r="B17" s="16" t="s">
        <v>171</v>
      </c>
      <c r="C17" s="16" t="s">
        <v>633</v>
      </c>
      <c r="D17" s="181">
        <v>0</v>
      </c>
      <c r="E17" s="181">
        <v>0</v>
      </c>
      <c r="F17" s="85">
        <v>1287</v>
      </c>
      <c r="G17" s="60">
        <v>144.01155627580303</v>
      </c>
      <c r="H17" s="60">
        <v>101.53234363324496</v>
      </c>
      <c r="I17" s="3">
        <v>101.85247971533677</v>
      </c>
      <c r="J17" s="60">
        <v>105.31479866997552</v>
      </c>
      <c r="K17" s="3">
        <v>156.03389217844276</v>
      </c>
      <c r="L17" s="60">
        <v>139.4878635786842</v>
      </c>
      <c r="M17" s="51">
        <v>214.39030594124964</v>
      </c>
      <c r="N17" s="60">
        <v>155.71281847262935</v>
      </c>
      <c r="O17" s="4">
        <v>460.45401895106403</v>
      </c>
      <c r="P17" s="60">
        <v>103.78864225901194</v>
      </c>
      <c r="Q17" s="56">
        <v>106.59307781609353</v>
      </c>
      <c r="R17" s="60">
        <v>107.77418389245101</v>
      </c>
      <c r="S17" s="5">
        <v>118.93510841766616</v>
      </c>
      <c r="W17" s="572"/>
      <c r="X17" s="192" t="s">
        <v>631</v>
      </c>
      <c r="Y17" s="193">
        <v>62.75</v>
      </c>
      <c r="Z17" s="193"/>
    </row>
    <row r="18" spans="1:29" ht="15" customHeight="1" thickTop="1">
      <c r="A18" s="26" t="s">
        <v>379</v>
      </c>
      <c r="B18" s="18" t="s">
        <v>380</v>
      </c>
      <c r="C18" s="18" t="s">
        <v>637</v>
      </c>
      <c r="D18" s="181">
        <v>0</v>
      </c>
      <c r="E18" s="181">
        <v>0</v>
      </c>
      <c r="F18" s="85">
        <v>158</v>
      </c>
      <c r="G18" s="60">
        <v>401.28066091635469</v>
      </c>
      <c r="H18" s="60">
        <v>164.17149986050072</v>
      </c>
      <c r="I18" s="3">
        <v>90.018872402490047</v>
      </c>
      <c r="J18" s="60">
        <v>91.28385170649625</v>
      </c>
      <c r="K18" s="3">
        <v>124.36060208444837</v>
      </c>
      <c r="L18" s="60">
        <v>108.83897261566369</v>
      </c>
      <c r="M18" s="51">
        <v>94.535300628169168</v>
      </c>
      <c r="N18" s="60">
        <v>88.487276756565521</v>
      </c>
      <c r="O18" s="4">
        <v>1921.9572570358321</v>
      </c>
      <c r="P18" s="60">
        <v>161.95643591140379</v>
      </c>
      <c r="Q18" s="56">
        <v>100.19083107976441</v>
      </c>
      <c r="R18" s="60">
        <v>97.413093898360756</v>
      </c>
      <c r="S18" s="5">
        <v>118.69185512483178</v>
      </c>
      <c r="X18" s="194" t="s">
        <v>724</v>
      </c>
    </row>
    <row r="19" spans="1:29" ht="15" customHeight="1" thickBot="1">
      <c r="A19" s="27" t="s">
        <v>255</v>
      </c>
      <c r="B19" s="19" t="s">
        <v>256</v>
      </c>
      <c r="C19" s="19" t="s">
        <v>635</v>
      </c>
      <c r="D19" s="181">
        <v>0</v>
      </c>
      <c r="E19" s="181">
        <v>0</v>
      </c>
      <c r="F19" s="87">
        <v>267</v>
      </c>
      <c r="G19" s="60">
        <v>438.68818015431987</v>
      </c>
      <c r="H19" s="60">
        <v>173.27937717400397</v>
      </c>
      <c r="I19" s="3">
        <v>91.503234013688242</v>
      </c>
      <c r="J19" s="60">
        <v>93.043839045161491</v>
      </c>
      <c r="K19" s="3">
        <v>123.28006778358208</v>
      </c>
      <c r="L19" s="60">
        <v>107.79338569145168</v>
      </c>
      <c r="M19" s="51">
        <v>157.86922528401109</v>
      </c>
      <c r="N19" s="60">
        <v>124.0106775763449</v>
      </c>
      <c r="O19" s="4">
        <v>649.57289573236346</v>
      </c>
      <c r="P19" s="60">
        <v>111.31556899699341</v>
      </c>
      <c r="Q19" s="56">
        <v>100.93431779753166</v>
      </c>
      <c r="R19" s="60">
        <v>98.61631725251317</v>
      </c>
      <c r="S19" s="5">
        <v>118.00986095607809</v>
      </c>
    </row>
    <row r="20" spans="1:29" ht="14.25" customHeight="1" thickTop="1">
      <c r="A20" s="27" t="s">
        <v>225</v>
      </c>
      <c r="B20" s="19" t="s">
        <v>226</v>
      </c>
      <c r="C20" s="19" t="s">
        <v>638</v>
      </c>
      <c r="D20" s="181">
        <v>0</v>
      </c>
      <c r="E20" s="181">
        <v>0</v>
      </c>
      <c r="F20" s="87">
        <v>29</v>
      </c>
      <c r="G20" s="60">
        <v>63.479426585638031</v>
      </c>
      <c r="H20" s="60">
        <v>81.924607756743839</v>
      </c>
      <c r="I20" s="3">
        <v>82.467184106952601</v>
      </c>
      <c r="J20" s="60">
        <v>82.329917782697351</v>
      </c>
      <c r="K20" s="3">
        <v>142.51622352526257</v>
      </c>
      <c r="L20" s="60">
        <v>126.40739257626959</v>
      </c>
      <c r="M20" s="51">
        <v>87.009052735896759</v>
      </c>
      <c r="N20" s="60">
        <v>84.265875319673015</v>
      </c>
      <c r="O20" s="4">
        <v>3078</v>
      </c>
      <c r="P20" s="60">
        <v>207.96690921983486</v>
      </c>
      <c r="Q20" s="56">
        <v>114.83272273127756</v>
      </c>
      <c r="R20" s="60">
        <v>121.10883124384623</v>
      </c>
      <c r="S20" s="5">
        <v>117.33392231651081</v>
      </c>
      <c r="W20" s="577" t="s">
        <v>723</v>
      </c>
      <c r="X20" s="578"/>
      <c r="Y20" s="575" t="s">
        <v>728</v>
      </c>
    </row>
    <row r="21" spans="1:29" ht="15" customHeight="1" thickBot="1">
      <c r="A21" s="24" t="s">
        <v>468</v>
      </c>
      <c r="B21" s="16" t="s">
        <v>469</v>
      </c>
      <c r="C21" s="16" t="s">
        <v>643</v>
      </c>
      <c r="D21" s="181" t="s">
        <v>650</v>
      </c>
      <c r="E21" s="181">
        <v>0</v>
      </c>
      <c r="F21" s="85">
        <v>19664</v>
      </c>
      <c r="G21" s="60">
        <v>164.19279113528876</v>
      </c>
      <c r="H21" s="60">
        <v>106.44601379581064</v>
      </c>
      <c r="I21" s="3">
        <v>149.45230077061245</v>
      </c>
      <c r="J21" s="60">
        <v>161.75325796992433</v>
      </c>
      <c r="K21" s="3">
        <v>113.96354507086095</v>
      </c>
      <c r="L21" s="60">
        <v>98.778184304752799</v>
      </c>
      <c r="M21" s="51">
        <v>155.67659715506647</v>
      </c>
      <c r="N21" s="60">
        <v>122.78085314502351</v>
      </c>
      <c r="O21" s="4">
        <v>275.8921897299914</v>
      </c>
      <c r="P21" s="60">
        <v>96.443085904099036</v>
      </c>
      <c r="Q21" s="56">
        <v>108.0335248136083</v>
      </c>
      <c r="R21" s="60">
        <v>110.10533443813037</v>
      </c>
      <c r="S21" s="5">
        <v>116.05112159295678</v>
      </c>
      <c r="W21" s="579"/>
      <c r="X21" s="580"/>
      <c r="Y21" s="576"/>
      <c r="AC21" s="200" t="s">
        <v>729</v>
      </c>
    </row>
    <row r="22" spans="1:29" ht="15" customHeight="1" thickTop="1">
      <c r="A22" s="24" t="s">
        <v>443</v>
      </c>
      <c r="B22" s="16" t="s">
        <v>444</v>
      </c>
      <c r="C22" s="16" t="s">
        <v>635</v>
      </c>
      <c r="D22" s="181">
        <v>0</v>
      </c>
      <c r="E22" s="181">
        <v>0</v>
      </c>
      <c r="F22" s="85">
        <v>108</v>
      </c>
      <c r="G22" s="60">
        <v>156.43144408603658</v>
      </c>
      <c r="H22" s="60">
        <v>104.55630289938834</v>
      </c>
      <c r="I22" s="3">
        <v>91.503234013688242</v>
      </c>
      <c r="J22" s="60">
        <v>93.043839045161491</v>
      </c>
      <c r="K22" s="3">
        <v>123.28006778358208</v>
      </c>
      <c r="L22" s="60">
        <v>107.79338569145168</v>
      </c>
      <c r="M22" s="51">
        <v>87.04143422184238</v>
      </c>
      <c r="N22" s="60">
        <v>84.284037789638958</v>
      </c>
      <c r="O22" s="4">
        <v>3078</v>
      </c>
      <c r="P22" s="60">
        <v>207.96690921983486</v>
      </c>
      <c r="Q22" s="56">
        <v>100.93431779753166</v>
      </c>
      <c r="R22" s="60">
        <v>98.61631725251317</v>
      </c>
      <c r="S22" s="5">
        <v>116.04346531633141</v>
      </c>
      <c r="W22" s="570" t="s">
        <v>630</v>
      </c>
      <c r="X22" s="188" t="s">
        <v>642</v>
      </c>
      <c r="Y22" s="189">
        <v>108.71004725074212</v>
      </c>
    </row>
    <row r="23" spans="1:29" ht="15" customHeight="1">
      <c r="A23" s="24" t="s">
        <v>407</v>
      </c>
      <c r="B23" s="16" t="s">
        <v>10</v>
      </c>
      <c r="C23" s="16" t="s">
        <v>643</v>
      </c>
      <c r="D23" s="181" t="s">
        <v>650</v>
      </c>
      <c r="E23" s="181" t="s">
        <v>691</v>
      </c>
      <c r="F23" s="85">
        <v>88921</v>
      </c>
      <c r="G23" s="60">
        <v>181.34974768030418</v>
      </c>
      <c r="H23" s="60">
        <v>110.62334120132633</v>
      </c>
      <c r="I23" s="3">
        <v>178.81349073306535</v>
      </c>
      <c r="J23" s="60">
        <v>196.5664208759286</v>
      </c>
      <c r="K23" s="3">
        <v>106.80406318936562</v>
      </c>
      <c r="L23" s="60">
        <v>91.850259264869521</v>
      </c>
      <c r="M23" s="51">
        <v>127.6019742705278</v>
      </c>
      <c r="N23" s="60">
        <v>107.03406203724039</v>
      </c>
      <c r="O23" s="4">
        <v>101.60252810997132</v>
      </c>
      <c r="P23" s="60">
        <v>89.50636157214069</v>
      </c>
      <c r="Q23" s="56">
        <v>101.10890449214291</v>
      </c>
      <c r="R23" s="60">
        <v>98.898860011194031</v>
      </c>
      <c r="S23" s="5">
        <v>115.74655082711659</v>
      </c>
      <c r="W23" s="571"/>
      <c r="X23" s="190" t="s">
        <v>643</v>
      </c>
      <c r="Y23" s="191">
        <v>106.66545873883041</v>
      </c>
    </row>
    <row r="24" spans="1:29" ht="15" customHeight="1">
      <c r="A24" s="24" t="s">
        <v>109</v>
      </c>
      <c r="B24" s="16" t="s">
        <v>110</v>
      </c>
      <c r="C24" s="16" t="s">
        <v>634</v>
      </c>
      <c r="D24" s="181" t="s">
        <v>650</v>
      </c>
      <c r="E24" s="181">
        <v>0</v>
      </c>
      <c r="F24" s="85">
        <v>7287</v>
      </c>
      <c r="G24" s="60">
        <v>155.09102866543265</v>
      </c>
      <c r="H24" s="60">
        <v>104.22994233208298</v>
      </c>
      <c r="I24" s="3">
        <v>164.90659612513616</v>
      </c>
      <c r="J24" s="60">
        <v>180.07720541423942</v>
      </c>
      <c r="K24" s="3">
        <v>87.16895913290611</v>
      </c>
      <c r="L24" s="60">
        <v>72.850207123519795</v>
      </c>
      <c r="M24" s="51">
        <v>148.37981829972628</v>
      </c>
      <c r="N24" s="60">
        <v>118.68815872603599</v>
      </c>
      <c r="O24" s="4">
        <v>149.22753411776105</v>
      </c>
      <c r="P24" s="60">
        <v>91.401835663450484</v>
      </c>
      <c r="Q24" s="56">
        <v>117.6965234219366</v>
      </c>
      <c r="R24" s="60">
        <v>125.7434693487296</v>
      </c>
      <c r="S24" s="5">
        <v>115.49846976800971</v>
      </c>
      <c r="W24" s="571"/>
      <c r="X24" s="190" t="s">
        <v>632</v>
      </c>
      <c r="Y24" s="191">
        <v>105.62091318128668</v>
      </c>
    </row>
    <row r="25" spans="1:29" ht="15" customHeight="1">
      <c r="A25" s="24" t="s">
        <v>104</v>
      </c>
      <c r="B25" s="16" t="s">
        <v>607</v>
      </c>
      <c r="C25" s="16" t="s">
        <v>639</v>
      </c>
      <c r="D25" s="181">
        <v>0</v>
      </c>
      <c r="E25" s="181">
        <v>0</v>
      </c>
      <c r="F25" s="85">
        <v>943</v>
      </c>
      <c r="G25" s="60">
        <v>169.41587225128072</v>
      </c>
      <c r="H25" s="60">
        <v>107.71771485944733</v>
      </c>
      <c r="I25" s="3">
        <v>96.48720498116549</v>
      </c>
      <c r="J25" s="60">
        <v>98.953265517026651</v>
      </c>
      <c r="K25" s="3">
        <v>120.53115028146453</v>
      </c>
      <c r="L25" s="60">
        <v>105.13337555234983</v>
      </c>
      <c r="M25" s="51">
        <v>198.79828369097694</v>
      </c>
      <c r="N25" s="60">
        <v>146.96740029434397</v>
      </c>
      <c r="O25" s="4">
        <v>458.83688440121256</v>
      </c>
      <c r="P25" s="60">
        <v>103.72428034290206</v>
      </c>
      <c r="Q25" s="56">
        <v>119.91721254310522</v>
      </c>
      <c r="R25" s="60">
        <v>129.33732643998533</v>
      </c>
      <c r="S25" s="5">
        <v>115.3055605010092</v>
      </c>
      <c r="W25" s="571"/>
      <c r="X25" s="190" t="s">
        <v>634</v>
      </c>
      <c r="Y25" s="191">
        <v>103.2447689833637</v>
      </c>
    </row>
    <row r="26" spans="1:29" ht="15" customHeight="1">
      <c r="A26" s="24" t="s">
        <v>451</v>
      </c>
      <c r="B26" s="16" t="s">
        <v>452</v>
      </c>
      <c r="C26" s="16" t="s">
        <v>633</v>
      </c>
      <c r="D26" s="181">
        <v>0</v>
      </c>
      <c r="E26" s="181">
        <v>0</v>
      </c>
      <c r="F26" s="85">
        <v>618</v>
      </c>
      <c r="G26" s="60">
        <v>161.53246943666821</v>
      </c>
      <c r="H26" s="60">
        <v>105.79828616941151</v>
      </c>
      <c r="I26" s="3">
        <v>94.128405289618442</v>
      </c>
      <c r="J26" s="60">
        <v>96.156468860301516</v>
      </c>
      <c r="K26" s="3">
        <v>142.05744520646579</v>
      </c>
      <c r="L26" s="60">
        <v>125.96345237847918</v>
      </c>
      <c r="M26" s="51">
        <v>133.31179023983159</v>
      </c>
      <c r="N26" s="60">
        <v>110.23664394554545</v>
      </c>
      <c r="O26" s="4">
        <v>835.28100200291442</v>
      </c>
      <c r="P26" s="60">
        <v>118.70674715084935</v>
      </c>
      <c r="Q26" s="56">
        <v>119.91721254310522</v>
      </c>
      <c r="R26" s="60">
        <v>129.33732643998533</v>
      </c>
      <c r="S26" s="5">
        <v>114.36648749076205</v>
      </c>
      <c r="W26" s="571"/>
      <c r="X26" s="190" t="s">
        <v>639</v>
      </c>
      <c r="Y26" s="191">
        <v>96.488729428369794</v>
      </c>
    </row>
    <row r="27" spans="1:29" ht="15" customHeight="1">
      <c r="A27" s="24" t="s">
        <v>419</v>
      </c>
      <c r="B27" s="16" t="s">
        <v>420</v>
      </c>
      <c r="C27" s="16" t="s">
        <v>633</v>
      </c>
      <c r="D27" s="181">
        <v>0</v>
      </c>
      <c r="E27" s="181">
        <v>0</v>
      </c>
      <c r="F27" s="85">
        <v>612</v>
      </c>
      <c r="G27" s="60">
        <v>193.83896332400184</v>
      </c>
      <c r="H27" s="60">
        <v>113.66418021289162</v>
      </c>
      <c r="I27" s="3">
        <v>94.128405289618442</v>
      </c>
      <c r="J27" s="60">
        <v>96.156468860301516</v>
      </c>
      <c r="K27" s="3">
        <v>142.05744520646579</v>
      </c>
      <c r="L27" s="60">
        <v>125.96345237847918</v>
      </c>
      <c r="M27" s="51">
        <v>210.49230037868145</v>
      </c>
      <c r="N27" s="60">
        <v>153.52646392805801</v>
      </c>
      <c r="O27" s="4">
        <v>225.59222119407926</v>
      </c>
      <c r="P27" s="60">
        <v>94.441148368638693</v>
      </c>
      <c r="Q27" s="56">
        <v>103.08083590205324</v>
      </c>
      <c r="R27" s="60">
        <v>102.09013951692094</v>
      </c>
      <c r="S27" s="5">
        <v>114.30697554421499</v>
      </c>
      <c r="W27" s="571"/>
      <c r="X27" s="190" t="s">
        <v>633</v>
      </c>
      <c r="Y27" s="191">
        <v>94.126443018448086</v>
      </c>
    </row>
    <row r="28" spans="1:29" ht="15" customHeight="1">
      <c r="A28" s="29" t="s">
        <v>434</v>
      </c>
      <c r="B28" s="21" t="s">
        <v>435</v>
      </c>
      <c r="C28" s="21" t="s">
        <v>635</v>
      </c>
      <c r="D28" s="181">
        <v>0</v>
      </c>
      <c r="E28" s="181">
        <v>0</v>
      </c>
      <c r="F28" s="86">
        <v>3113</v>
      </c>
      <c r="G28" s="60">
        <v>197.71102877167598</v>
      </c>
      <c r="H28" s="60">
        <v>114.60693979079699</v>
      </c>
      <c r="I28" s="3">
        <v>115.80372657396452</v>
      </c>
      <c r="J28" s="60">
        <v>121.85660199103931</v>
      </c>
      <c r="K28" s="3">
        <v>146.82750521940304</v>
      </c>
      <c r="L28" s="60">
        <v>130.57923586007266</v>
      </c>
      <c r="M28" s="51">
        <v>116.44254914565357</v>
      </c>
      <c r="N28" s="60">
        <v>100.77484576754948</v>
      </c>
      <c r="O28" s="4">
        <v>360.64213026838729</v>
      </c>
      <c r="P28" s="60">
        <v>99.81613149498672</v>
      </c>
      <c r="Q28" s="56">
        <v>111.55089538893506</v>
      </c>
      <c r="R28" s="60">
        <v>115.79767879385908</v>
      </c>
      <c r="S28" s="5">
        <v>113.90523894971737</v>
      </c>
      <c r="W28" s="571"/>
      <c r="X28" s="190" t="s">
        <v>636</v>
      </c>
      <c r="Y28" s="191">
        <v>92.061546681664765</v>
      </c>
    </row>
    <row r="29" spans="1:29" ht="15" customHeight="1">
      <c r="A29" s="24" t="s">
        <v>286</v>
      </c>
      <c r="B29" s="16" t="s">
        <v>287</v>
      </c>
      <c r="C29" s="16" t="s">
        <v>638</v>
      </c>
      <c r="D29" s="184">
        <v>0</v>
      </c>
      <c r="E29" s="184">
        <v>0</v>
      </c>
      <c r="F29" s="85">
        <v>471</v>
      </c>
      <c r="G29" s="60">
        <v>223.47349155148078</v>
      </c>
      <c r="H29" s="60">
        <v>120.87951159112149</v>
      </c>
      <c r="I29" s="3">
        <v>82.467184106952601</v>
      </c>
      <c r="J29" s="60">
        <v>82.329917782697351</v>
      </c>
      <c r="K29" s="3">
        <v>142.51622352526257</v>
      </c>
      <c r="L29" s="60">
        <v>126.40739257626959</v>
      </c>
      <c r="M29" s="51">
        <v>158.51889287777246</v>
      </c>
      <c r="N29" s="60">
        <v>124.37507000044013</v>
      </c>
      <c r="O29" s="4">
        <v>286.4689455898345</v>
      </c>
      <c r="P29" s="60">
        <v>96.864040532412631</v>
      </c>
      <c r="Q29" s="56">
        <v>119.91721254310522</v>
      </c>
      <c r="R29" s="60">
        <v>129.33732643998533</v>
      </c>
      <c r="S29" s="5">
        <v>113.36554315382106</v>
      </c>
      <c r="W29" s="571"/>
      <c r="X29" s="190" t="s">
        <v>635</v>
      </c>
      <c r="Y29" s="191">
        <v>91.502570833927621</v>
      </c>
    </row>
    <row r="30" spans="1:29" ht="15" customHeight="1">
      <c r="A30" s="24" t="s">
        <v>548</v>
      </c>
      <c r="B30" s="16" t="s">
        <v>8</v>
      </c>
      <c r="C30" s="16" t="s">
        <v>634</v>
      </c>
      <c r="D30" s="181" t="s">
        <v>650</v>
      </c>
      <c r="E30" s="181" t="s">
        <v>691</v>
      </c>
      <c r="F30" s="85">
        <v>8553</v>
      </c>
      <c r="G30" s="60">
        <v>176.26679004877138</v>
      </c>
      <c r="H30" s="60">
        <v>109.38575700860737</v>
      </c>
      <c r="I30" s="3">
        <v>145.65279129410169</v>
      </c>
      <c r="J30" s="60">
        <v>157.24823135016447</v>
      </c>
      <c r="K30" s="3">
        <v>102.34475451615501</v>
      </c>
      <c r="L30" s="60">
        <v>87.535176591421632</v>
      </c>
      <c r="M30" s="51">
        <v>139.58177365536676</v>
      </c>
      <c r="N30" s="60">
        <v>113.75341848957935</v>
      </c>
      <c r="O30" s="4">
        <v>298.11215442725103</v>
      </c>
      <c r="P30" s="60">
        <v>97.32743996353129</v>
      </c>
      <c r="Q30" s="56">
        <v>109.33628202459593</v>
      </c>
      <c r="R30" s="60">
        <v>112.21365441694336</v>
      </c>
      <c r="S30" s="5">
        <v>112.91061297004126</v>
      </c>
      <c r="W30" s="571"/>
      <c r="X30" s="190" t="s">
        <v>637</v>
      </c>
      <c r="Y30" s="191">
        <v>90.017754884940103</v>
      </c>
    </row>
    <row r="31" spans="1:29" ht="15" customHeight="1">
      <c r="A31" s="24" t="s">
        <v>577</v>
      </c>
      <c r="B31" s="16" t="s">
        <v>578</v>
      </c>
      <c r="C31" s="16" t="s">
        <v>638</v>
      </c>
      <c r="D31" s="181">
        <v>0</v>
      </c>
      <c r="E31" s="181">
        <v>0</v>
      </c>
      <c r="F31" s="85">
        <v>430</v>
      </c>
      <c r="G31" s="60">
        <v>99.40459657641118</v>
      </c>
      <c r="H31" s="60">
        <v>90.671566855026697</v>
      </c>
      <c r="I31" s="3">
        <v>82.467184106952601</v>
      </c>
      <c r="J31" s="60">
        <v>82.329917782697351</v>
      </c>
      <c r="K31" s="3">
        <v>142.51622352526257</v>
      </c>
      <c r="L31" s="60">
        <v>126.40739257626959</v>
      </c>
      <c r="M31" s="51">
        <v>101.80673351648645</v>
      </c>
      <c r="N31" s="60">
        <v>92.565754861774735</v>
      </c>
      <c r="O31" s="4">
        <v>1743.5477226274427</v>
      </c>
      <c r="P31" s="60">
        <v>154.85574074176054</v>
      </c>
      <c r="Q31" s="56">
        <v>119.91721254310522</v>
      </c>
      <c r="R31" s="60">
        <v>129.33732643998533</v>
      </c>
      <c r="S31" s="5">
        <v>112.69461654291904</v>
      </c>
      <c r="W31" s="571"/>
      <c r="X31" s="190" t="s">
        <v>640</v>
      </c>
      <c r="Y31" s="191">
        <v>86.32273058083247</v>
      </c>
    </row>
    <row r="32" spans="1:29" ht="15" customHeight="1">
      <c r="A32" s="24" t="s">
        <v>107</v>
      </c>
      <c r="B32" s="16" t="s">
        <v>108</v>
      </c>
      <c r="C32" s="16" t="s">
        <v>634</v>
      </c>
      <c r="D32" s="181" t="s">
        <v>650</v>
      </c>
      <c r="E32" s="181">
        <v>0</v>
      </c>
      <c r="F32" s="85">
        <v>4553</v>
      </c>
      <c r="G32" s="60">
        <v>182.80319665145254</v>
      </c>
      <c r="H32" s="60">
        <v>110.97722285881997</v>
      </c>
      <c r="I32" s="3">
        <v>143.11978497642784</v>
      </c>
      <c r="J32" s="60">
        <v>154.24488027032459</v>
      </c>
      <c r="K32" s="3">
        <v>102.48721005730815</v>
      </c>
      <c r="L32" s="60">
        <v>87.673024738391007</v>
      </c>
      <c r="M32" s="51">
        <v>119.31861094912074</v>
      </c>
      <c r="N32" s="60">
        <v>102.38800169910121</v>
      </c>
      <c r="O32" s="4">
        <v>221.53598458947201</v>
      </c>
      <c r="P32" s="60">
        <v>94.279710249533835</v>
      </c>
      <c r="Q32" s="56">
        <v>114.70342069340499</v>
      </c>
      <c r="R32" s="60">
        <v>120.89957500834146</v>
      </c>
      <c r="S32" s="5">
        <v>111.74373580408533</v>
      </c>
      <c r="W32" s="571"/>
      <c r="X32" s="190" t="s">
        <v>638</v>
      </c>
      <c r="Y32" s="191">
        <v>82.467801283697057</v>
      </c>
    </row>
    <row r="33" spans="1:31" ht="15" customHeight="1">
      <c r="A33" s="24" t="s">
        <v>62</v>
      </c>
      <c r="B33" s="16" t="s">
        <v>63</v>
      </c>
      <c r="C33" s="16" t="s">
        <v>634</v>
      </c>
      <c r="D33" s="182">
        <v>0</v>
      </c>
      <c r="E33" s="182">
        <v>0</v>
      </c>
      <c r="F33" s="85">
        <v>9632</v>
      </c>
      <c r="G33" s="60">
        <v>182.52230730643558</v>
      </c>
      <c r="H33" s="60">
        <v>110.90883271306318</v>
      </c>
      <c r="I33" s="3">
        <v>157.41599378493333</v>
      </c>
      <c r="J33" s="60">
        <v>171.19570027541323</v>
      </c>
      <c r="K33" s="3">
        <v>81.950638700746239</v>
      </c>
      <c r="L33" s="60">
        <v>67.800661166634953</v>
      </c>
      <c r="M33" s="51">
        <v>141.52758657939833</v>
      </c>
      <c r="N33" s="60">
        <v>114.84480660102658</v>
      </c>
      <c r="O33" s="4">
        <v>163.86910064414568</v>
      </c>
      <c r="P33" s="60">
        <v>91.984569658327274</v>
      </c>
      <c r="Q33" s="56">
        <v>109.63859432512477</v>
      </c>
      <c r="R33" s="60">
        <v>112.70290218903028</v>
      </c>
      <c r="S33" s="5">
        <v>111.57291210058256</v>
      </c>
      <c r="W33" s="571"/>
      <c r="X33" s="190"/>
      <c r="Y33" s="191"/>
    </row>
    <row r="34" spans="1:31" ht="15" customHeight="1" thickBot="1">
      <c r="A34" s="28" t="s">
        <v>517</v>
      </c>
      <c r="B34" s="20" t="s">
        <v>518</v>
      </c>
      <c r="C34" s="20" t="s">
        <v>635</v>
      </c>
      <c r="D34" s="181">
        <v>0</v>
      </c>
      <c r="E34" s="181">
        <v>0</v>
      </c>
      <c r="F34" s="88">
        <v>1996</v>
      </c>
      <c r="G34" s="60">
        <v>177.19828506905242</v>
      </c>
      <c r="H34" s="60">
        <v>109.61255478979379</v>
      </c>
      <c r="I34" s="3">
        <v>96.185247681630685</v>
      </c>
      <c r="J34" s="60">
        <v>98.595238860995167</v>
      </c>
      <c r="K34" s="3">
        <v>165.68473904362011</v>
      </c>
      <c r="L34" s="60">
        <v>148.82657617828602</v>
      </c>
      <c r="M34" s="51">
        <v>85.04739409239653</v>
      </c>
      <c r="N34" s="60">
        <v>83.165599493671209</v>
      </c>
      <c r="O34" s="4">
        <v>311.28097087337892</v>
      </c>
      <c r="P34" s="60">
        <v>97.851558540708297</v>
      </c>
      <c r="Q34" s="56">
        <v>119.91721254310522</v>
      </c>
      <c r="R34" s="60">
        <v>129.33732643998533</v>
      </c>
      <c r="S34" s="5">
        <v>111.23147571723997</v>
      </c>
      <c r="W34" s="572"/>
      <c r="X34" s="192" t="s">
        <v>641</v>
      </c>
      <c r="Y34" s="204">
        <v>88.928011961541401</v>
      </c>
    </row>
    <row r="35" spans="1:31" ht="15" customHeight="1" thickTop="1">
      <c r="A35" s="27" t="s">
        <v>436</v>
      </c>
      <c r="B35" s="19" t="s">
        <v>12</v>
      </c>
      <c r="C35" s="19" t="s">
        <v>632</v>
      </c>
      <c r="D35" s="181" t="s">
        <v>650</v>
      </c>
      <c r="E35" s="181" t="s">
        <v>691</v>
      </c>
      <c r="F35" s="87">
        <v>16927</v>
      </c>
      <c r="G35" s="60">
        <v>178.08327830814204</v>
      </c>
      <c r="H35" s="60">
        <v>109.82803044840757</v>
      </c>
      <c r="I35" s="3">
        <v>173.5355728999356</v>
      </c>
      <c r="J35" s="60">
        <v>190.30846561034778</v>
      </c>
      <c r="K35" s="3">
        <v>98.802127001802589</v>
      </c>
      <c r="L35" s="60">
        <v>84.107127150148997</v>
      </c>
      <c r="M35" s="51">
        <v>115.24761183014066</v>
      </c>
      <c r="N35" s="60">
        <v>100.10461670083458</v>
      </c>
      <c r="O35" s="4">
        <v>139.7860668825592</v>
      </c>
      <c r="P35" s="60">
        <v>91.026065495036264</v>
      </c>
      <c r="Q35" s="56">
        <v>94.274538162818573</v>
      </c>
      <c r="R35" s="60">
        <v>87.83844832963625</v>
      </c>
      <c r="S35" s="5">
        <v>110.53545895573524</v>
      </c>
    </row>
    <row r="36" spans="1:31" ht="15" customHeight="1">
      <c r="A36" s="27" t="s">
        <v>392</v>
      </c>
      <c r="B36" s="19" t="s">
        <v>393</v>
      </c>
      <c r="C36" s="19" t="s">
        <v>634</v>
      </c>
      <c r="D36" s="181" t="s">
        <v>650</v>
      </c>
      <c r="E36" s="181">
        <v>0</v>
      </c>
      <c r="F36" s="87">
        <v>10663</v>
      </c>
      <c r="G36" s="60">
        <v>131.05073258533284</v>
      </c>
      <c r="H36" s="60">
        <v>98.376678824151085</v>
      </c>
      <c r="I36" s="3">
        <v>146.60882869804863</v>
      </c>
      <c r="J36" s="60">
        <v>158.38179187446204</v>
      </c>
      <c r="K36" s="3">
        <v>102.48954543447853</v>
      </c>
      <c r="L36" s="60">
        <v>87.675284583201574</v>
      </c>
      <c r="M36" s="51">
        <v>121.05777838680035</v>
      </c>
      <c r="N36" s="60">
        <v>103.36348430683667</v>
      </c>
      <c r="O36" s="4">
        <v>130.49073066101087</v>
      </c>
      <c r="P36" s="60">
        <v>90.656111337443576</v>
      </c>
      <c r="Q36" s="56">
        <v>117.08452248303185</v>
      </c>
      <c r="R36" s="60">
        <v>124.7530362920843</v>
      </c>
      <c r="S36" s="5">
        <v>110.53439786969653</v>
      </c>
    </row>
    <row r="37" spans="1:31" ht="15" customHeight="1" thickBot="1">
      <c r="A37" s="27" t="s">
        <v>208</v>
      </c>
      <c r="B37" s="19" t="s">
        <v>209</v>
      </c>
      <c r="C37" s="19" t="s">
        <v>635</v>
      </c>
      <c r="D37" s="182" t="s">
        <v>650</v>
      </c>
      <c r="E37" s="182">
        <v>0</v>
      </c>
      <c r="F37" s="87">
        <v>2298</v>
      </c>
      <c r="G37" s="60">
        <v>230.59873331109324</v>
      </c>
      <c r="H37" s="60">
        <v>122.61434536512212</v>
      </c>
      <c r="I37" s="3">
        <v>100.5022000829581</v>
      </c>
      <c r="J37" s="60">
        <v>103.71379050679236</v>
      </c>
      <c r="K37" s="3">
        <v>128.55572814077993</v>
      </c>
      <c r="L37" s="60">
        <v>112.89841704644645</v>
      </c>
      <c r="M37" s="51">
        <v>129.41378467726341</v>
      </c>
      <c r="N37" s="60">
        <v>108.05028940097411</v>
      </c>
      <c r="O37" s="4">
        <v>665.5602436209075</v>
      </c>
      <c r="P37" s="60">
        <v>111.95186505764975</v>
      </c>
      <c r="Q37" s="56">
        <v>103.9282508706912</v>
      </c>
      <c r="R37" s="60">
        <v>103.46155538294416</v>
      </c>
      <c r="S37" s="5">
        <v>110.44837712665482</v>
      </c>
    </row>
    <row r="38" spans="1:31" ht="15" customHeight="1" thickTop="1">
      <c r="A38" s="24" t="s">
        <v>360</v>
      </c>
      <c r="B38" s="16" t="s">
        <v>361</v>
      </c>
      <c r="C38" s="16" t="s">
        <v>637</v>
      </c>
      <c r="D38" s="181">
        <v>0</v>
      </c>
      <c r="E38" s="181">
        <v>0</v>
      </c>
      <c r="F38" s="85">
        <v>198</v>
      </c>
      <c r="G38" s="60">
        <v>421.68476231888121</v>
      </c>
      <c r="H38" s="60">
        <v>169.13943294059339</v>
      </c>
      <c r="I38" s="3">
        <v>90.018872402490047</v>
      </c>
      <c r="J38" s="60">
        <v>91.28385170649625</v>
      </c>
      <c r="K38" s="3">
        <v>124.36060208444837</v>
      </c>
      <c r="L38" s="60">
        <v>108.83897261566369</v>
      </c>
      <c r="M38" s="51">
        <v>109.14415575190891</v>
      </c>
      <c r="N38" s="60">
        <v>96.681245769203144</v>
      </c>
      <c r="O38" s="4">
        <v>344.07553064475121</v>
      </c>
      <c r="P38" s="60">
        <v>99.156781229234142</v>
      </c>
      <c r="Q38" s="56">
        <v>100.19083107976441</v>
      </c>
      <c r="R38" s="60">
        <v>97.413093898360756</v>
      </c>
      <c r="S38" s="5">
        <v>110.41889635992523</v>
      </c>
      <c r="W38" s="577" t="s">
        <v>723</v>
      </c>
      <c r="X38" s="578"/>
      <c r="Y38" s="575" t="s">
        <v>731</v>
      </c>
      <c r="Z38" s="199"/>
      <c r="AA38" s="199"/>
      <c r="AB38" s="199"/>
      <c r="AC38" s="199"/>
      <c r="AD38" s="199"/>
      <c r="AE38" s="199"/>
    </row>
    <row r="39" spans="1:31" ht="15" customHeight="1" thickBot="1">
      <c r="A39" s="24" t="s">
        <v>399</v>
      </c>
      <c r="B39" s="16" t="s">
        <v>400</v>
      </c>
      <c r="C39" s="16" t="s">
        <v>635</v>
      </c>
      <c r="D39" s="181">
        <v>0</v>
      </c>
      <c r="E39" s="181">
        <v>0</v>
      </c>
      <c r="F39" s="85">
        <v>527</v>
      </c>
      <c r="G39" s="60">
        <v>211.29580563505229</v>
      </c>
      <c r="H39" s="60">
        <v>117.91452295919315</v>
      </c>
      <c r="I39" s="3">
        <v>91.503234013688242</v>
      </c>
      <c r="J39" s="60">
        <v>93.043839045161491</v>
      </c>
      <c r="K39" s="3">
        <v>123.28006778358208</v>
      </c>
      <c r="L39" s="60">
        <v>107.79338569145168</v>
      </c>
      <c r="M39" s="51">
        <v>206.23993067406161</v>
      </c>
      <c r="N39" s="60">
        <v>151.14134987943473</v>
      </c>
      <c r="O39" s="4">
        <v>246.56072893327254</v>
      </c>
      <c r="P39" s="60">
        <v>95.275694471300994</v>
      </c>
      <c r="Q39" s="56">
        <v>99.931010452587685</v>
      </c>
      <c r="R39" s="60">
        <v>96.99261261868385</v>
      </c>
      <c r="S39" s="5">
        <v>110.36023411087098</v>
      </c>
      <c r="W39" s="579"/>
      <c r="X39" s="580"/>
      <c r="Y39" s="576"/>
      <c r="Z39" s="199"/>
      <c r="AA39" s="199"/>
      <c r="AB39" s="199"/>
      <c r="AC39" s="200" t="s">
        <v>730</v>
      </c>
      <c r="AD39" s="199"/>
      <c r="AE39" s="199"/>
    </row>
    <row r="40" spans="1:31" ht="15" customHeight="1" thickTop="1">
      <c r="A40" s="27" t="s">
        <v>515</v>
      </c>
      <c r="B40" s="19" t="s">
        <v>516</v>
      </c>
      <c r="C40" s="19" t="s">
        <v>634</v>
      </c>
      <c r="D40" s="181" t="s">
        <v>650</v>
      </c>
      <c r="E40" s="181">
        <v>0</v>
      </c>
      <c r="F40" s="87">
        <v>6182</v>
      </c>
      <c r="G40" s="60">
        <v>144.03277959741999</v>
      </c>
      <c r="H40" s="60">
        <v>101.53751102775307</v>
      </c>
      <c r="I40" s="3">
        <v>166.93201557370415</v>
      </c>
      <c r="J40" s="60">
        <v>182.47871765901414</v>
      </c>
      <c r="K40" s="3">
        <v>85.281610342916892</v>
      </c>
      <c r="L40" s="60">
        <v>71.023900254170087</v>
      </c>
      <c r="M40" s="51">
        <v>145.25199675254044</v>
      </c>
      <c r="N40" s="60">
        <v>116.93379312944293</v>
      </c>
      <c r="O40" s="4">
        <v>130.78194565762811</v>
      </c>
      <c r="P40" s="60">
        <v>90.667701687290432</v>
      </c>
      <c r="Q40" s="56">
        <v>101.46841061339671</v>
      </c>
      <c r="R40" s="60">
        <v>99.480667528014706</v>
      </c>
      <c r="S40" s="5">
        <v>110.35371521428088</v>
      </c>
      <c r="W40" s="570" t="s">
        <v>630</v>
      </c>
      <c r="X40" s="188" t="s">
        <v>633</v>
      </c>
      <c r="Y40" s="189">
        <v>143.93014164387176</v>
      </c>
      <c r="Z40" s="201"/>
      <c r="AA40" s="201"/>
      <c r="AB40" s="201"/>
      <c r="AC40" s="201"/>
      <c r="AD40" s="201"/>
      <c r="AE40" s="201"/>
    </row>
    <row r="41" spans="1:31" ht="15" customHeight="1">
      <c r="A41" s="24" t="s">
        <v>480</v>
      </c>
      <c r="B41" s="16" t="s">
        <v>481</v>
      </c>
      <c r="C41" s="16" t="s">
        <v>632</v>
      </c>
      <c r="D41" s="181" t="s">
        <v>650</v>
      </c>
      <c r="E41" s="181">
        <v>0</v>
      </c>
      <c r="F41" s="85">
        <v>8073</v>
      </c>
      <c r="G41" s="60">
        <v>155.00294377885862</v>
      </c>
      <c r="H41" s="60">
        <v>104.20849567225541</v>
      </c>
      <c r="I41" s="3">
        <v>114.56186355440458</v>
      </c>
      <c r="J41" s="60">
        <v>120.3841419285497</v>
      </c>
      <c r="K41" s="3">
        <v>97.313110358262676</v>
      </c>
      <c r="L41" s="60">
        <v>82.666269297537383</v>
      </c>
      <c r="M41" s="51">
        <v>164.39414763874478</v>
      </c>
      <c r="N41" s="60">
        <v>127.67044496617085</v>
      </c>
      <c r="O41" s="4">
        <v>299.39720855299237</v>
      </c>
      <c r="P41" s="60">
        <v>97.378585086764971</v>
      </c>
      <c r="Q41" s="56">
        <v>119.91721254310522</v>
      </c>
      <c r="R41" s="60">
        <v>129.33732643998533</v>
      </c>
      <c r="S41" s="5">
        <v>110.27421056521059</v>
      </c>
      <c r="W41" s="571"/>
      <c r="X41" s="190" t="s">
        <v>638</v>
      </c>
      <c r="Y41" s="191">
        <v>143.12543671373561</v>
      </c>
      <c r="Z41" s="201"/>
      <c r="AA41" s="201"/>
      <c r="AB41" s="201"/>
      <c r="AC41" s="201"/>
      <c r="AD41" s="201"/>
      <c r="AE41" s="201"/>
    </row>
    <row r="42" spans="1:31" ht="15" customHeight="1">
      <c r="A42" s="24" t="s">
        <v>363</v>
      </c>
      <c r="B42" s="16" t="s">
        <v>364</v>
      </c>
      <c r="C42" s="16" t="s">
        <v>633</v>
      </c>
      <c r="D42" s="181">
        <v>0</v>
      </c>
      <c r="E42" s="181">
        <v>0</v>
      </c>
      <c r="F42" s="85">
        <v>533</v>
      </c>
      <c r="G42" s="60">
        <v>236.6875762693075</v>
      </c>
      <c r="H42" s="60">
        <v>124.09683968108628</v>
      </c>
      <c r="I42" s="3">
        <v>94.128405289618442</v>
      </c>
      <c r="J42" s="60">
        <v>96.156468860301516</v>
      </c>
      <c r="K42" s="3">
        <v>142.05744520646579</v>
      </c>
      <c r="L42" s="60">
        <v>125.96345237847918</v>
      </c>
      <c r="M42" s="51">
        <v>135.65059357737249</v>
      </c>
      <c r="N42" s="60">
        <v>111.54845667228825</v>
      </c>
      <c r="O42" s="4">
        <v>648.35646708867</v>
      </c>
      <c r="P42" s="60">
        <v>111.2671551662913</v>
      </c>
      <c r="Q42" s="56">
        <v>95.933770034484169</v>
      </c>
      <c r="R42" s="60">
        <v>90.523669854423531</v>
      </c>
      <c r="S42" s="5">
        <v>109.92600710214499</v>
      </c>
      <c r="W42" s="571"/>
      <c r="X42" s="190" t="s">
        <v>637</v>
      </c>
      <c r="Y42" s="191">
        <v>128.09477575231483</v>
      </c>
      <c r="Z42" s="201"/>
      <c r="AA42" s="201"/>
      <c r="AB42" s="201"/>
      <c r="AC42" s="201"/>
      <c r="AD42" s="201"/>
      <c r="AE42" s="201"/>
    </row>
    <row r="43" spans="1:31" ht="15" customHeight="1">
      <c r="A43" s="24" t="s">
        <v>533</v>
      </c>
      <c r="B43" s="16" t="s">
        <v>534</v>
      </c>
      <c r="C43" s="16" t="s">
        <v>633</v>
      </c>
      <c r="D43" s="182" t="s">
        <v>650</v>
      </c>
      <c r="E43" s="182" t="s">
        <v>691</v>
      </c>
      <c r="F43" s="85">
        <v>5873</v>
      </c>
      <c r="G43" s="60">
        <v>105.44205366908892</v>
      </c>
      <c r="H43" s="60">
        <v>92.141549885332566</v>
      </c>
      <c r="I43" s="3">
        <v>104.74030403859916</v>
      </c>
      <c r="J43" s="60">
        <v>108.73885262481245</v>
      </c>
      <c r="K43" s="3">
        <v>171.01535276709495</v>
      </c>
      <c r="L43" s="60">
        <v>153.98478356033942</v>
      </c>
      <c r="M43" s="51">
        <v>102.64747981429527</v>
      </c>
      <c r="N43" s="60">
        <v>93.037321528250899</v>
      </c>
      <c r="O43" s="4">
        <v>216.48743710340318</v>
      </c>
      <c r="P43" s="60">
        <v>94.078778181262265</v>
      </c>
      <c r="Q43" s="56">
        <v>111.35169736145485</v>
      </c>
      <c r="R43" s="60">
        <v>115.47530623085613</v>
      </c>
      <c r="S43" s="5">
        <v>109.57609866847562</v>
      </c>
      <c r="W43" s="571"/>
      <c r="X43" s="190" t="s">
        <v>635</v>
      </c>
      <c r="Y43" s="191">
        <v>124.06169560537884</v>
      </c>
      <c r="Z43" s="201"/>
      <c r="AA43" s="201"/>
      <c r="AB43" s="201"/>
      <c r="AC43" s="201"/>
      <c r="AD43" s="201"/>
      <c r="AE43" s="201"/>
    </row>
    <row r="44" spans="1:31" ht="15" customHeight="1">
      <c r="A44" s="27" t="s">
        <v>204</v>
      </c>
      <c r="B44" s="19" t="s">
        <v>205</v>
      </c>
      <c r="C44" s="19" t="s">
        <v>636</v>
      </c>
      <c r="D44" s="181">
        <v>0</v>
      </c>
      <c r="E44" s="181">
        <v>0</v>
      </c>
      <c r="F44" s="87">
        <v>462</v>
      </c>
      <c r="G44" s="60">
        <v>133.00451284609869</v>
      </c>
      <c r="H44" s="60">
        <v>98.852379733355974</v>
      </c>
      <c r="I44" s="3">
        <v>99.923087961727575</v>
      </c>
      <c r="J44" s="60">
        <v>103.02714515478104</v>
      </c>
      <c r="K44" s="3">
        <v>101.49865120822025</v>
      </c>
      <c r="L44" s="60">
        <v>86.716438533222231</v>
      </c>
      <c r="M44" s="51">
        <v>245.57435044179502</v>
      </c>
      <c r="N44" s="60">
        <v>173.20365482920008</v>
      </c>
      <c r="O44" s="4">
        <v>255.45001517564859</v>
      </c>
      <c r="P44" s="60">
        <v>95.629487849508749</v>
      </c>
      <c r="Q44" s="56">
        <v>100.27477312854458</v>
      </c>
      <c r="R44" s="60">
        <v>97.548941696410225</v>
      </c>
      <c r="S44" s="5">
        <v>109.1630079660797</v>
      </c>
      <c r="W44" s="571"/>
      <c r="X44" s="190" t="s">
        <v>639</v>
      </c>
      <c r="Y44" s="191">
        <v>121.71834288402732</v>
      </c>
      <c r="Z44" s="201"/>
      <c r="AA44" s="201"/>
      <c r="AB44" s="201"/>
      <c r="AC44" s="201"/>
      <c r="AD44" s="201"/>
      <c r="AE44" s="201"/>
    </row>
    <row r="45" spans="1:31" ht="15" customHeight="1">
      <c r="A45" s="24" t="s">
        <v>66</v>
      </c>
      <c r="B45" s="16" t="s">
        <v>604</v>
      </c>
      <c r="C45" s="16" t="s">
        <v>636</v>
      </c>
      <c r="D45" s="181" t="s">
        <v>650</v>
      </c>
      <c r="E45" s="181">
        <v>0</v>
      </c>
      <c r="F45" s="85">
        <v>8337</v>
      </c>
      <c r="G45" s="60">
        <v>157.01921655442212</v>
      </c>
      <c r="H45" s="60">
        <v>104.69941208276551</v>
      </c>
      <c r="I45" s="3">
        <v>143.26269778423432</v>
      </c>
      <c r="J45" s="60">
        <v>154.41433003942058</v>
      </c>
      <c r="K45" s="3">
        <v>94.937826965094402</v>
      </c>
      <c r="L45" s="60">
        <v>80.367808938432105</v>
      </c>
      <c r="M45" s="51">
        <v>157.3376790709336</v>
      </c>
      <c r="N45" s="60">
        <v>123.71253832026699</v>
      </c>
      <c r="O45" s="4">
        <v>189.55823556024765</v>
      </c>
      <c r="P45" s="60">
        <v>93.006996608859694</v>
      </c>
      <c r="Q45" s="56">
        <v>99.390842828519638</v>
      </c>
      <c r="R45" s="60">
        <v>96.118431164054059</v>
      </c>
      <c r="S45" s="5">
        <v>108.71991952563314</v>
      </c>
      <c r="W45" s="571"/>
      <c r="X45" s="190" t="s">
        <v>643</v>
      </c>
      <c r="Y45" s="191">
        <v>105.80794442847029</v>
      </c>
      <c r="Z45" s="201"/>
      <c r="AA45" s="201"/>
      <c r="AB45" s="201"/>
      <c r="AC45" s="201"/>
      <c r="AD45" s="201"/>
      <c r="AE45" s="201"/>
    </row>
    <row r="46" spans="1:31" ht="15" customHeight="1">
      <c r="A46" s="25" t="s">
        <v>579</v>
      </c>
      <c r="B46" s="17" t="s">
        <v>580</v>
      </c>
      <c r="C46" s="17" t="s">
        <v>643</v>
      </c>
      <c r="D46" s="181" t="s">
        <v>650</v>
      </c>
      <c r="E46" s="181">
        <v>0</v>
      </c>
      <c r="F46" s="86">
        <v>7354</v>
      </c>
      <c r="G46" s="60">
        <v>114.36130087295579</v>
      </c>
      <c r="H46" s="60">
        <v>94.313183046699223</v>
      </c>
      <c r="I46" s="3">
        <v>113.00953477995465</v>
      </c>
      <c r="J46" s="60">
        <v>118.54356685043768</v>
      </c>
      <c r="K46" s="3">
        <v>92.426885802615772</v>
      </c>
      <c r="L46" s="60">
        <v>77.938078346031176</v>
      </c>
      <c r="M46" s="51">
        <v>201.93570280231228</v>
      </c>
      <c r="N46" s="60">
        <v>148.72714907412092</v>
      </c>
      <c r="O46" s="4">
        <v>388.9398367705424</v>
      </c>
      <c r="P46" s="60">
        <v>100.94237953177543</v>
      </c>
      <c r="Q46" s="56">
        <v>107.79075284773501</v>
      </c>
      <c r="R46" s="60">
        <v>109.71244389672371</v>
      </c>
      <c r="S46" s="5">
        <v>108.36280012429802</v>
      </c>
      <c r="W46" s="571"/>
      <c r="X46" s="190" t="s">
        <v>642</v>
      </c>
      <c r="Y46" s="191">
        <v>99.41005235709035</v>
      </c>
      <c r="Z46" s="201"/>
      <c r="AA46" s="201"/>
      <c r="AB46" s="201"/>
      <c r="AC46" s="201"/>
      <c r="AD46" s="201"/>
      <c r="AE46" s="201"/>
    </row>
    <row r="47" spans="1:31" ht="15" customHeight="1">
      <c r="A47" s="24" t="s">
        <v>160</v>
      </c>
      <c r="B47" s="16" t="s">
        <v>161</v>
      </c>
      <c r="C47" s="16" t="s">
        <v>638</v>
      </c>
      <c r="D47" s="182">
        <v>0</v>
      </c>
      <c r="E47" s="182">
        <v>0</v>
      </c>
      <c r="F47" s="85">
        <v>69</v>
      </c>
      <c r="G47" s="60">
        <v>299.26015390372208</v>
      </c>
      <c r="H47" s="60">
        <v>139.33183446003721</v>
      </c>
      <c r="I47" s="3">
        <v>82.467184106952601</v>
      </c>
      <c r="J47" s="60">
        <v>82.329917782697351</v>
      </c>
      <c r="K47" s="3">
        <v>142.51622352526257</v>
      </c>
      <c r="L47" s="60">
        <v>126.40739257626959</v>
      </c>
      <c r="M47" s="51">
        <v>87.009052735896759</v>
      </c>
      <c r="N47" s="60">
        <v>84.265875319673015</v>
      </c>
      <c r="O47" s="4">
        <v>279.7785880495199</v>
      </c>
      <c r="P47" s="60">
        <v>96.597764463551016</v>
      </c>
      <c r="Q47" s="56">
        <v>114.83272273127756</v>
      </c>
      <c r="R47" s="60">
        <v>121.10883124384623</v>
      </c>
      <c r="S47" s="5">
        <v>108.34026930767905</v>
      </c>
      <c r="W47" s="571"/>
      <c r="X47" s="190" t="s">
        <v>634</v>
      </c>
      <c r="Y47" s="191">
        <v>94.992299973952711</v>
      </c>
      <c r="Z47" s="201"/>
      <c r="AA47" s="201"/>
      <c r="AB47" s="201"/>
      <c r="AC47" s="201"/>
      <c r="AD47" s="201"/>
      <c r="AE47" s="201"/>
    </row>
    <row r="48" spans="1:31" ht="15" customHeight="1">
      <c r="A48" s="28" t="s">
        <v>384</v>
      </c>
      <c r="B48" s="20" t="s">
        <v>385</v>
      </c>
      <c r="C48" s="20" t="s">
        <v>633</v>
      </c>
      <c r="D48" s="181" t="s">
        <v>650</v>
      </c>
      <c r="E48" s="181">
        <v>0</v>
      </c>
      <c r="F48" s="88">
        <v>7520</v>
      </c>
      <c r="G48" s="60">
        <v>155.45346972687409</v>
      </c>
      <c r="H48" s="60">
        <v>104.31818845981964</v>
      </c>
      <c r="I48" s="3">
        <v>101.13298764844886</v>
      </c>
      <c r="J48" s="60">
        <v>104.46170672900931</v>
      </c>
      <c r="K48" s="3">
        <v>130.52639705390831</v>
      </c>
      <c r="L48" s="60">
        <v>114.80534924273692</v>
      </c>
      <c r="M48" s="51">
        <v>118.56716050316066</v>
      </c>
      <c r="N48" s="60">
        <v>101.96652023347126</v>
      </c>
      <c r="O48" s="4">
        <v>389.25716598194072</v>
      </c>
      <c r="P48" s="60">
        <v>100.9550092267412</v>
      </c>
      <c r="Q48" s="56">
        <v>115.70959105036471</v>
      </c>
      <c r="R48" s="60">
        <v>122.5279130039219</v>
      </c>
      <c r="S48" s="5">
        <v>108.17244781595002</v>
      </c>
      <c r="W48" s="571"/>
      <c r="X48" s="190" t="s">
        <v>636</v>
      </c>
      <c r="Y48" s="191">
        <v>94.64650839053283</v>
      </c>
      <c r="Z48" s="201"/>
      <c r="AA48" s="201"/>
      <c r="AB48" s="201"/>
      <c r="AC48" s="201"/>
      <c r="AD48" s="201"/>
      <c r="AE48" s="201"/>
    </row>
    <row r="49" spans="1:31" ht="15" customHeight="1">
      <c r="A49" s="28" t="s">
        <v>288</v>
      </c>
      <c r="B49" s="20" t="s">
        <v>289</v>
      </c>
      <c r="C49" s="20" t="s">
        <v>637</v>
      </c>
      <c r="D49" s="181">
        <v>0</v>
      </c>
      <c r="E49" s="181">
        <v>0</v>
      </c>
      <c r="F49" s="88">
        <v>151</v>
      </c>
      <c r="G49" s="60">
        <v>190.43827975691408</v>
      </c>
      <c r="H49" s="60">
        <v>112.8361913662095</v>
      </c>
      <c r="I49" s="3">
        <v>90.018872402490047</v>
      </c>
      <c r="J49" s="60">
        <v>91.28385170649625</v>
      </c>
      <c r="K49" s="3">
        <v>124.36060208444837</v>
      </c>
      <c r="L49" s="60">
        <v>108.83897261566369</v>
      </c>
      <c r="M49" s="51">
        <v>192.95127534712466</v>
      </c>
      <c r="N49" s="60">
        <v>143.68786847748697</v>
      </c>
      <c r="O49" s="4">
        <v>229.60090649716031</v>
      </c>
      <c r="P49" s="60">
        <v>94.600693947088843</v>
      </c>
      <c r="Q49" s="56">
        <v>100.19083107976441</v>
      </c>
      <c r="R49" s="60">
        <v>97.413093898360756</v>
      </c>
      <c r="S49" s="5">
        <v>108.11011200188433</v>
      </c>
      <c r="W49" s="571"/>
      <c r="X49" s="190" t="s">
        <v>632</v>
      </c>
      <c r="Y49" s="191">
        <v>92.96350655588526</v>
      </c>
      <c r="Z49" s="201"/>
      <c r="AA49" s="201"/>
      <c r="AB49" s="201"/>
      <c r="AC49" s="201"/>
      <c r="AD49" s="201"/>
      <c r="AE49" s="201"/>
    </row>
    <row r="50" spans="1:31" ht="15" customHeight="1">
      <c r="A50" s="24" t="s">
        <v>184</v>
      </c>
      <c r="B50" s="16" t="s">
        <v>185</v>
      </c>
      <c r="C50" s="16" t="s">
        <v>632</v>
      </c>
      <c r="D50" s="181" t="s">
        <v>650</v>
      </c>
      <c r="E50" s="181">
        <v>0</v>
      </c>
      <c r="F50" s="85">
        <v>4396</v>
      </c>
      <c r="G50" s="60">
        <v>139.15440803255629</v>
      </c>
      <c r="H50" s="60">
        <v>100.34973887371599</v>
      </c>
      <c r="I50" s="3">
        <v>128.68559138797121</v>
      </c>
      <c r="J50" s="60">
        <v>137.13045359162595</v>
      </c>
      <c r="K50" s="3">
        <v>93.348881961260744</v>
      </c>
      <c r="L50" s="60">
        <v>78.830254676648366</v>
      </c>
      <c r="M50" s="51">
        <v>133.44936690674578</v>
      </c>
      <c r="N50" s="60">
        <v>110.31380940005975</v>
      </c>
      <c r="O50" s="4">
        <v>358.88726964274565</v>
      </c>
      <c r="P50" s="60">
        <v>99.746288084379714</v>
      </c>
      <c r="Q50" s="56">
        <v>114.70342069340499</v>
      </c>
      <c r="R50" s="60">
        <v>120.89957500834146</v>
      </c>
      <c r="S50" s="5">
        <v>107.87835327246188</v>
      </c>
      <c r="W50" s="571"/>
      <c r="X50" s="190" t="s">
        <v>640</v>
      </c>
      <c r="Y50" s="191">
        <v>87.951805068844578</v>
      </c>
      <c r="Z50" s="201"/>
      <c r="AA50" s="201"/>
      <c r="AB50" s="201"/>
      <c r="AC50" s="201"/>
      <c r="AD50" s="201"/>
      <c r="AE50" s="201"/>
    </row>
    <row r="51" spans="1:31" ht="15" customHeight="1">
      <c r="A51" s="24" t="s">
        <v>164</v>
      </c>
      <c r="B51" s="16" t="s">
        <v>165</v>
      </c>
      <c r="C51" s="16" t="s">
        <v>633</v>
      </c>
      <c r="D51" s="181">
        <v>0</v>
      </c>
      <c r="E51" s="181">
        <v>0</v>
      </c>
      <c r="F51" s="85">
        <v>448</v>
      </c>
      <c r="G51" s="60">
        <v>141.9785389259136</v>
      </c>
      <c r="H51" s="60">
        <v>101.03735030098935</v>
      </c>
      <c r="I51" s="3">
        <v>94.128405289618442</v>
      </c>
      <c r="J51" s="60">
        <v>96.156468860301516</v>
      </c>
      <c r="K51" s="3">
        <v>142.05744520646579</v>
      </c>
      <c r="L51" s="60">
        <v>125.96345237847918</v>
      </c>
      <c r="M51" s="51">
        <v>98.949371972884435</v>
      </c>
      <c r="N51" s="60">
        <v>90.963087729555014</v>
      </c>
      <c r="O51" s="4">
        <v>454.13336031226419</v>
      </c>
      <c r="P51" s="60">
        <v>103.53708019752057</v>
      </c>
      <c r="Q51" s="56">
        <v>119.91721254310522</v>
      </c>
      <c r="R51" s="60">
        <v>129.33732643998533</v>
      </c>
      <c r="S51" s="5">
        <v>107.83246098447181</v>
      </c>
      <c r="W51" s="571"/>
      <c r="X51" s="190"/>
      <c r="Y51" s="191"/>
      <c r="Z51" s="201"/>
      <c r="AA51" s="201"/>
      <c r="AB51" s="201"/>
      <c r="AC51" s="201"/>
      <c r="AD51" s="201"/>
      <c r="AE51" s="201"/>
    </row>
    <row r="52" spans="1:31" ht="15" customHeight="1" thickBot="1">
      <c r="A52" s="28" t="s">
        <v>546</v>
      </c>
      <c r="B52" s="20" t="s">
        <v>547</v>
      </c>
      <c r="C52" s="20" t="s">
        <v>634</v>
      </c>
      <c r="D52" s="183">
        <v>0</v>
      </c>
      <c r="E52" s="183">
        <v>0</v>
      </c>
      <c r="F52" s="88">
        <v>6254</v>
      </c>
      <c r="G52" s="60">
        <v>162.87167668211424</v>
      </c>
      <c r="H52" s="60">
        <v>106.12435257363589</v>
      </c>
      <c r="I52" s="3">
        <v>144.67211375087774</v>
      </c>
      <c r="J52" s="60">
        <v>156.08545534843657</v>
      </c>
      <c r="K52" s="3">
        <v>87.595333555120661</v>
      </c>
      <c r="L52" s="60">
        <v>73.26279145363182</v>
      </c>
      <c r="M52" s="51">
        <v>141.59928902285694</v>
      </c>
      <c r="N52" s="60">
        <v>114.8850238250906</v>
      </c>
      <c r="O52" s="4">
        <v>235.52770085633293</v>
      </c>
      <c r="P52" s="60">
        <v>94.836580219743482</v>
      </c>
      <c r="Q52" s="56">
        <v>101.81650121584406</v>
      </c>
      <c r="R52" s="60">
        <v>100.04400071503304</v>
      </c>
      <c r="S52" s="5">
        <v>107.53970068926188</v>
      </c>
      <c r="W52" s="572"/>
      <c r="X52" s="192" t="s">
        <v>641</v>
      </c>
      <c r="Y52" s="204">
        <v>121.33862139450376</v>
      </c>
      <c r="Z52" s="201"/>
      <c r="AA52" s="201"/>
      <c r="AB52" s="201"/>
      <c r="AC52" s="201"/>
      <c r="AD52" s="201"/>
      <c r="AE52" s="201"/>
    </row>
    <row r="53" spans="1:31" ht="15" customHeight="1" thickTop="1">
      <c r="A53" s="24" t="s">
        <v>594</v>
      </c>
      <c r="B53" s="16" t="s">
        <v>595</v>
      </c>
      <c r="C53" s="16" t="s">
        <v>635</v>
      </c>
      <c r="D53" s="185">
        <v>0</v>
      </c>
      <c r="E53" s="185">
        <v>0</v>
      </c>
      <c r="F53" s="85">
        <v>277</v>
      </c>
      <c r="G53" s="60">
        <v>274.32180774507856</v>
      </c>
      <c r="H53" s="60">
        <v>133.25991625103501</v>
      </c>
      <c r="I53" s="3">
        <v>91.503234013688242</v>
      </c>
      <c r="J53" s="60">
        <v>93.043839045161491</v>
      </c>
      <c r="K53" s="3">
        <v>123.28006778358208</v>
      </c>
      <c r="L53" s="60">
        <v>107.79338569145168</v>
      </c>
      <c r="M53" s="51">
        <v>81.858116813931673</v>
      </c>
      <c r="N53" s="60">
        <v>81.37676395720375</v>
      </c>
      <c r="O53" s="4">
        <v>374.38970478124162</v>
      </c>
      <c r="P53" s="60">
        <v>100.36328462927092</v>
      </c>
      <c r="Q53" s="56">
        <v>119.91721254310522</v>
      </c>
      <c r="R53" s="60">
        <v>129.33732643998533</v>
      </c>
      <c r="S53" s="5">
        <v>107.52908600235136</v>
      </c>
    </row>
    <row r="54" spans="1:31" ht="15" customHeight="1">
      <c r="A54" s="27" t="s">
        <v>381</v>
      </c>
      <c r="B54" s="19" t="s">
        <v>382</v>
      </c>
      <c r="C54" s="19" t="s">
        <v>638</v>
      </c>
      <c r="D54" s="181">
        <v>0</v>
      </c>
      <c r="E54" s="181">
        <v>0</v>
      </c>
      <c r="F54" s="87">
        <v>276</v>
      </c>
      <c r="G54" s="60">
        <v>136.02734268351006</v>
      </c>
      <c r="H54" s="60">
        <v>99.58836981929565</v>
      </c>
      <c r="I54" s="3">
        <v>82.467184106952601</v>
      </c>
      <c r="J54" s="60">
        <v>82.329917782697351</v>
      </c>
      <c r="K54" s="3">
        <v>142.51622352526257</v>
      </c>
      <c r="L54" s="60">
        <v>126.40739257626959</v>
      </c>
      <c r="M54" s="51">
        <v>87.009052735896759</v>
      </c>
      <c r="N54" s="60">
        <v>84.265875319673015</v>
      </c>
      <c r="O54" s="4">
        <v>1119.1143521980796</v>
      </c>
      <c r="P54" s="60">
        <v>130.0033076480091</v>
      </c>
      <c r="Q54" s="56">
        <v>114.83272273127756</v>
      </c>
      <c r="R54" s="60">
        <v>121.10883124384623</v>
      </c>
      <c r="S54" s="5">
        <v>107.28394906496516</v>
      </c>
    </row>
    <row r="55" spans="1:31" ht="15" customHeight="1" thickBot="1">
      <c r="A55" s="24" t="s">
        <v>449</v>
      </c>
      <c r="B55" s="16" t="s">
        <v>450</v>
      </c>
      <c r="C55" s="16" t="s">
        <v>637</v>
      </c>
      <c r="D55" s="181">
        <v>0</v>
      </c>
      <c r="E55" s="181">
        <v>0</v>
      </c>
      <c r="F55" s="85">
        <v>371</v>
      </c>
      <c r="G55" s="60">
        <v>156.43144408603658</v>
      </c>
      <c r="H55" s="60">
        <v>104.55630289938834</v>
      </c>
      <c r="I55" s="3">
        <v>90.018872402490047</v>
      </c>
      <c r="J55" s="60">
        <v>91.28385170649625</v>
      </c>
      <c r="K55" s="3">
        <v>124.36060208444837</v>
      </c>
      <c r="L55" s="60">
        <v>108.83897261566369</v>
      </c>
      <c r="M55" s="51">
        <v>93.552133501636206</v>
      </c>
      <c r="N55" s="60">
        <v>87.935827590917782</v>
      </c>
      <c r="O55" s="4">
        <v>902.59005362062487</v>
      </c>
      <c r="P55" s="60">
        <v>121.38564578303294</v>
      </c>
      <c r="Q55" s="56">
        <v>119.91721254310522</v>
      </c>
      <c r="R55" s="60">
        <v>129.33732643998533</v>
      </c>
      <c r="S55" s="5">
        <v>107.22298783924738</v>
      </c>
      <c r="AC55" s="200" t="s">
        <v>733</v>
      </c>
    </row>
    <row r="56" spans="1:31" ht="15" customHeight="1" thickTop="1">
      <c r="A56" s="24" t="s">
        <v>92</v>
      </c>
      <c r="B56" s="16" t="s">
        <v>93</v>
      </c>
      <c r="C56" s="16" t="s">
        <v>632</v>
      </c>
      <c r="D56" s="181">
        <v>0</v>
      </c>
      <c r="E56" s="181">
        <v>0</v>
      </c>
      <c r="F56" s="85">
        <v>6736</v>
      </c>
      <c r="G56" s="60">
        <v>171.13867387190325</v>
      </c>
      <c r="H56" s="60">
        <v>108.13717774059475</v>
      </c>
      <c r="I56" s="3">
        <v>137.62503391766063</v>
      </c>
      <c r="J56" s="60">
        <v>147.72982880335667</v>
      </c>
      <c r="K56" s="3">
        <v>87.659347423565237</v>
      </c>
      <c r="L56" s="60">
        <v>73.324734941922955</v>
      </c>
      <c r="M56" s="51">
        <v>159.13034473072432</v>
      </c>
      <c r="N56" s="60">
        <v>124.71802757605916</v>
      </c>
      <c r="O56" s="4">
        <v>225.10613582197396</v>
      </c>
      <c r="P56" s="60">
        <v>94.421802182543942</v>
      </c>
      <c r="Q56" s="56">
        <v>98.666060953187838</v>
      </c>
      <c r="R56" s="60">
        <v>94.945478832525509</v>
      </c>
      <c r="S56" s="5">
        <v>107.21284167950047</v>
      </c>
      <c r="W56" s="577" t="s">
        <v>723</v>
      </c>
      <c r="X56" s="578"/>
      <c r="Y56" s="575" t="s">
        <v>732</v>
      </c>
    </row>
    <row r="57" spans="1:31" ht="15" customHeight="1" thickBot="1">
      <c r="A57" s="24" t="s">
        <v>474</v>
      </c>
      <c r="B57" s="16" t="s">
        <v>475</v>
      </c>
      <c r="C57" s="16" t="s">
        <v>635</v>
      </c>
      <c r="D57" s="182">
        <v>0</v>
      </c>
      <c r="E57" s="182">
        <v>0</v>
      </c>
      <c r="F57" s="85">
        <v>80</v>
      </c>
      <c r="G57" s="60">
        <v>394.47929378217918</v>
      </c>
      <c r="H57" s="60">
        <v>162.51552216713648</v>
      </c>
      <c r="I57" s="3">
        <v>91.503234013688242</v>
      </c>
      <c r="J57" s="60">
        <v>93.043839045161491</v>
      </c>
      <c r="K57" s="3">
        <v>123.28006778358208</v>
      </c>
      <c r="L57" s="60">
        <v>107.79338569145168</v>
      </c>
      <c r="M57" s="51">
        <v>87.04143422184238</v>
      </c>
      <c r="N57" s="60">
        <v>84.284037789638958</v>
      </c>
      <c r="O57" s="4">
        <v>243.28572873871295</v>
      </c>
      <c r="P57" s="60">
        <v>95.145349542487608</v>
      </c>
      <c r="Q57" s="56">
        <v>100.93431779753166</v>
      </c>
      <c r="R57" s="60">
        <v>98.61631725251317</v>
      </c>
      <c r="S57" s="5">
        <v>106.89974191473155</v>
      </c>
      <c r="W57" s="579"/>
      <c r="X57" s="580"/>
      <c r="Y57" s="576"/>
    </row>
    <row r="58" spans="1:31" ht="15" customHeight="1" thickTop="1">
      <c r="A58" s="24" t="s">
        <v>365</v>
      </c>
      <c r="B58" s="16" t="s">
        <v>366</v>
      </c>
      <c r="C58" s="16" t="s">
        <v>643</v>
      </c>
      <c r="D58" s="181" t="s">
        <v>650</v>
      </c>
      <c r="E58" s="181">
        <v>0</v>
      </c>
      <c r="F58" s="85">
        <v>723</v>
      </c>
      <c r="G58" s="60">
        <v>84.463489526737632</v>
      </c>
      <c r="H58" s="60">
        <v>87.033748237045884</v>
      </c>
      <c r="I58" s="3">
        <v>106.6659388797985</v>
      </c>
      <c r="J58" s="60">
        <v>111.02205162014873</v>
      </c>
      <c r="K58" s="3">
        <v>104.60301578703896</v>
      </c>
      <c r="L58" s="60">
        <v>89.720399637462492</v>
      </c>
      <c r="M58" s="51">
        <v>292.35041719261312</v>
      </c>
      <c r="N58" s="60">
        <v>199.43990936405618</v>
      </c>
      <c r="O58" s="4">
        <v>293.15930313014911</v>
      </c>
      <c r="P58" s="60">
        <v>97.130316601274259</v>
      </c>
      <c r="Q58" s="56">
        <v>74.948257839440757</v>
      </c>
      <c r="R58" s="60">
        <v>56.561720342056965</v>
      </c>
      <c r="S58" s="5">
        <v>106.81802430034075</v>
      </c>
      <c r="W58" s="570" t="s">
        <v>630</v>
      </c>
      <c r="X58" s="188" t="s">
        <v>632</v>
      </c>
      <c r="Y58" s="189">
        <v>111.24530444521</v>
      </c>
    </row>
    <row r="59" spans="1:31" ht="15.75" customHeight="1">
      <c r="A59" s="27" t="s">
        <v>586</v>
      </c>
      <c r="B59" s="19" t="s">
        <v>587</v>
      </c>
      <c r="C59" s="19" t="s">
        <v>639</v>
      </c>
      <c r="D59" s="182">
        <v>0</v>
      </c>
      <c r="E59" s="182">
        <v>0</v>
      </c>
      <c r="F59" s="87">
        <v>1103</v>
      </c>
      <c r="G59" s="60">
        <v>241.82638699290675</v>
      </c>
      <c r="H59" s="60">
        <v>125.3480228271837</v>
      </c>
      <c r="I59" s="3">
        <v>92.701131987865296</v>
      </c>
      <c r="J59" s="60">
        <v>94.464170352343771</v>
      </c>
      <c r="K59" s="3">
        <v>96.381125610082094</v>
      </c>
      <c r="L59" s="60">
        <v>81.764427435153749</v>
      </c>
      <c r="M59" s="51">
        <v>145.5255410025452</v>
      </c>
      <c r="N59" s="60">
        <v>117.08722151853566</v>
      </c>
      <c r="O59" s="4">
        <v>174.2494537654548</v>
      </c>
      <c r="P59" s="60">
        <v>92.397707462380666</v>
      </c>
      <c r="Q59" s="56">
        <v>119.91721254310522</v>
      </c>
      <c r="R59" s="60">
        <v>129.33732643998533</v>
      </c>
      <c r="S59" s="5">
        <v>106.73314600593046</v>
      </c>
      <c r="W59" s="571"/>
      <c r="X59" s="190" t="s">
        <v>634</v>
      </c>
      <c r="Y59" s="191">
        <v>108.91067032083441</v>
      </c>
    </row>
    <row r="60" spans="1:31" ht="15" customHeight="1">
      <c r="A60" s="24" t="s">
        <v>558</v>
      </c>
      <c r="B60" s="16" t="s">
        <v>559</v>
      </c>
      <c r="C60" s="16" t="s">
        <v>632</v>
      </c>
      <c r="D60" s="181" t="s">
        <v>650</v>
      </c>
      <c r="E60" s="181">
        <v>0</v>
      </c>
      <c r="F60" s="85">
        <v>5933</v>
      </c>
      <c r="G60" s="60">
        <v>133.87954253587569</v>
      </c>
      <c r="H60" s="60">
        <v>99.065429495075364</v>
      </c>
      <c r="I60" s="3">
        <v>115.9663514931926</v>
      </c>
      <c r="J60" s="60">
        <v>122.0494241420796</v>
      </c>
      <c r="K60" s="3">
        <v>102.31935613769384</v>
      </c>
      <c r="L60" s="60">
        <v>87.51059966462357</v>
      </c>
      <c r="M60" s="51">
        <v>168.06749565119526</v>
      </c>
      <c r="N60" s="60">
        <v>129.73079121039783</v>
      </c>
      <c r="O60" s="4">
        <v>262.43895065577891</v>
      </c>
      <c r="P60" s="60">
        <v>95.907647313179069</v>
      </c>
      <c r="Q60" s="56">
        <v>105.52714703793259</v>
      </c>
      <c r="R60" s="60">
        <v>106.04913248864825</v>
      </c>
      <c r="S60" s="5">
        <v>106.71883738566727</v>
      </c>
      <c r="W60" s="571"/>
      <c r="X60" s="190" t="s">
        <v>643</v>
      </c>
      <c r="Y60" s="191">
        <v>103.79037925771922</v>
      </c>
    </row>
    <row r="61" spans="1:31" ht="15" customHeight="1">
      <c r="A61" s="24" t="s">
        <v>305</v>
      </c>
      <c r="B61" s="16" t="s">
        <v>617</v>
      </c>
      <c r="C61" s="16" t="s">
        <v>638</v>
      </c>
      <c r="D61" s="181">
        <v>0</v>
      </c>
      <c r="E61" s="181">
        <v>0</v>
      </c>
      <c r="F61" s="85">
        <v>151</v>
      </c>
      <c r="G61" s="60">
        <v>104.93537864156491</v>
      </c>
      <c r="H61" s="60">
        <v>92.018186078202007</v>
      </c>
      <c r="I61" s="3">
        <v>82.467184106952601</v>
      </c>
      <c r="J61" s="60">
        <v>82.329917782697351</v>
      </c>
      <c r="K61" s="3">
        <v>142.51622352526257</v>
      </c>
      <c r="L61" s="60">
        <v>126.40739257626959</v>
      </c>
      <c r="M61" s="51">
        <v>128.63418356474978</v>
      </c>
      <c r="N61" s="60">
        <v>107.61301849205984</v>
      </c>
      <c r="O61" s="4">
        <v>612.26908399242757</v>
      </c>
      <c r="P61" s="60">
        <v>109.83087818879528</v>
      </c>
      <c r="Q61" s="56">
        <v>114.83272273127756</v>
      </c>
      <c r="R61" s="60">
        <v>121.10883124384623</v>
      </c>
      <c r="S61" s="5">
        <v>106.55137072697838</v>
      </c>
      <c r="W61" s="571"/>
      <c r="X61" s="190" t="s">
        <v>636</v>
      </c>
      <c r="Y61" s="191">
        <v>102.25463568329467</v>
      </c>
    </row>
    <row r="62" spans="1:31" ht="15" customHeight="1">
      <c r="A62" s="24" t="s">
        <v>190</v>
      </c>
      <c r="B62" s="16" t="s">
        <v>191</v>
      </c>
      <c r="C62" s="16" t="s">
        <v>632</v>
      </c>
      <c r="D62" s="181" t="s">
        <v>650</v>
      </c>
      <c r="E62" s="181">
        <v>0</v>
      </c>
      <c r="F62" s="85">
        <v>14168</v>
      </c>
      <c r="G62" s="60">
        <v>137.9945073315485</v>
      </c>
      <c r="H62" s="60">
        <v>100.06732952137638</v>
      </c>
      <c r="I62" s="3">
        <v>115.71009404471198</v>
      </c>
      <c r="J62" s="60">
        <v>121.74558317680396</v>
      </c>
      <c r="K62" s="3">
        <v>109.33669069392451</v>
      </c>
      <c r="L62" s="60">
        <v>94.300974804897677</v>
      </c>
      <c r="M62" s="51">
        <v>167.19544520437046</v>
      </c>
      <c r="N62" s="60">
        <v>129.24166634207549</v>
      </c>
      <c r="O62" s="4">
        <v>125.43203074126946</v>
      </c>
      <c r="P62" s="60">
        <v>90.454775202556533</v>
      </c>
      <c r="Q62" s="56">
        <v>103.73790608887673</v>
      </c>
      <c r="R62" s="60">
        <v>103.15351048940792</v>
      </c>
      <c r="S62" s="5">
        <v>106.49397325618632</v>
      </c>
      <c r="W62" s="571"/>
      <c r="X62" s="190" t="s">
        <v>639</v>
      </c>
      <c r="Y62" s="191">
        <v>101.80977426487884</v>
      </c>
    </row>
    <row r="63" spans="1:31" ht="15" customHeight="1">
      <c r="A63" s="24" t="s">
        <v>83</v>
      </c>
      <c r="B63" s="16" t="s">
        <v>84</v>
      </c>
      <c r="C63" s="16" t="s">
        <v>636</v>
      </c>
      <c r="D63" s="181">
        <v>0</v>
      </c>
      <c r="E63" s="181">
        <v>0</v>
      </c>
      <c r="F63" s="85">
        <v>2467</v>
      </c>
      <c r="G63" s="60">
        <v>113.53463247600051</v>
      </c>
      <c r="H63" s="60">
        <v>94.111908156201338</v>
      </c>
      <c r="I63" s="3">
        <v>98.698541887882953</v>
      </c>
      <c r="J63" s="60">
        <v>101.57521755889081</v>
      </c>
      <c r="K63" s="3">
        <v>126.54301537369354</v>
      </c>
      <c r="L63" s="60">
        <v>110.95080080717213</v>
      </c>
      <c r="M63" s="51">
        <v>127.76796010640129</v>
      </c>
      <c r="N63" s="60">
        <v>107.12716192659954</v>
      </c>
      <c r="O63" s="4">
        <v>234.44761437437688</v>
      </c>
      <c r="P63" s="60">
        <v>94.793592803792578</v>
      </c>
      <c r="Q63" s="56">
        <v>119.91721254310522</v>
      </c>
      <c r="R63" s="60">
        <v>129.33732643998533</v>
      </c>
      <c r="S63" s="5">
        <v>106.31600128210694</v>
      </c>
      <c r="W63" s="571"/>
      <c r="X63" s="190" t="s">
        <v>633</v>
      </c>
      <c r="Y63" s="191">
        <v>98.369934396522567</v>
      </c>
    </row>
    <row r="64" spans="1:31">
      <c r="A64" s="28" t="s">
        <v>489</v>
      </c>
      <c r="B64" s="20" t="s">
        <v>490</v>
      </c>
      <c r="C64" s="20" t="s">
        <v>639</v>
      </c>
      <c r="D64" s="182">
        <v>0</v>
      </c>
      <c r="E64" s="182">
        <v>0</v>
      </c>
      <c r="F64" s="88">
        <v>374</v>
      </c>
      <c r="G64" s="60">
        <v>151.33041873540492</v>
      </c>
      <c r="H64" s="60">
        <v>103.31431962936516</v>
      </c>
      <c r="I64" s="3">
        <v>96.48720498116549</v>
      </c>
      <c r="J64" s="60">
        <v>98.953265517026651</v>
      </c>
      <c r="K64" s="3">
        <v>120.53115028146453</v>
      </c>
      <c r="L64" s="60">
        <v>105.13337555234983</v>
      </c>
      <c r="M64" s="51">
        <v>121.61777355212705</v>
      </c>
      <c r="N64" s="60">
        <v>103.67758031183142</v>
      </c>
      <c r="O64" s="4">
        <v>284.34019546337078</v>
      </c>
      <c r="P64" s="60">
        <v>96.779316328683933</v>
      </c>
      <c r="Q64" s="56">
        <v>119.91721254310522</v>
      </c>
      <c r="R64" s="60">
        <v>129.33732643998533</v>
      </c>
      <c r="S64" s="5">
        <v>106.19919729654038</v>
      </c>
      <c r="W64" s="571"/>
      <c r="X64" s="190" t="s">
        <v>637</v>
      </c>
      <c r="Y64" s="191">
        <v>97.692712418300701</v>
      </c>
    </row>
    <row r="65" spans="1:29" ht="15" customHeight="1">
      <c r="A65" s="27" t="s">
        <v>592</v>
      </c>
      <c r="B65" s="19" t="s">
        <v>593</v>
      </c>
      <c r="C65" s="19" t="s">
        <v>638</v>
      </c>
      <c r="D65" s="181">
        <v>0</v>
      </c>
      <c r="E65" s="181">
        <v>0</v>
      </c>
      <c r="F65" s="87">
        <v>162</v>
      </c>
      <c r="G65" s="60">
        <v>210.84238115944061</v>
      </c>
      <c r="H65" s="60">
        <v>117.80412444630221</v>
      </c>
      <c r="I65" s="3">
        <v>82.467184106952601</v>
      </c>
      <c r="J65" s="60">
        <v>82.329917782697351</v>
      </c>
      <c r="K65" s="3">
        <v>142.51622352526257</v>
      </c>
      <c r="L65" s="60">
        <v>126.40739257626959</v>
      </c>
      <c r="M65" s="51">
        <v>87.009052735896759</v>
      </c>
      <c r="N65" s="60">
        <v>84.265875319673015</v>
      </c>
      <c r="O65" s="4">
        <v>492.65360069589372</v>
      </c>
      <c r="P65" s="60">
        <v>105.07018483642081</v>
      </c>
      <c r="Q65" s="56">
        <v>114.83272273127756</v>
      </c>
      <c r="R65" s="60">
        <v>121.10883124384623</v>
      </c>
      <c r="S65" s="5">
        <v>106.1643877008682</v>
      </c>
      <c r="W65" s="571"/>
      <c r="X65" s="190" t="s">
        <v>642</v>
      </c>
      <c r="Y65" s="191">
        <v>94.629206201149259</v>
      </c>
    </row>
    <row r="66" spans="1:29" ht="15" customHeight="1">
      <c r="A66" s="24" t="s">
        <v>262</v>
      </c>
      <c r="B66" s="16" t="s">
        <v>615</v>
      </c>
      <c r="C66" s="16" t="s">
        <v>635</v>
      </c>
      <c r="D66" s="182">
        <v>0</v>
      </c>
      <c r="E66" s="182">
        <v>0</v>
      </c>
      <c r="F66" s="85">
        <v>714</v>
      </c>
      <c r="G66" s="60">
        <v>137.91661133189214</v>
      </c>
      <c r="H66" s="60">
        <v>100.04836362300793</v>
      </c>
      <c r="I66" s="3">
        <v>91.503234013688242</v>
      </c>
      <c r="J66" s="60">
        <v>93.043839045161491</v>
      </c>
      <c r="K66" s="3">
        <v>123.28006778358208</v>
      </c>
      <c r="L66" s="60">
        <v>107.79338569145168</v>
      </c>
      <c r="M66" s="51">
        <v>120.05857132709977</v>
      </c>
      <c r="N66" s="60">
        <v>102.80303849400288</v>
      </c>
      <c r="O66" s="4">
        <v>434.26502579860255</v>
      </c>
      <c r="P66" s="60">
        <v>102.74632096271938</v>
      </c>
      <c r="Q66" s="56">
        <v>119.91721254310522</v>
      </c>
      <c r="R66" s="60">
        <v>129.33732643998533</v>
      </c>
      <c r="S66" s="5">
        <v>105.96204570938811</v>
      </c>
      <c r="W66" s="571"/>
      <c r="X66" s="190" t="s">
        <v>635</v>
      </c>
      <c r="Y66" s="191">
        <v>92.363303940765306</v>
      </c>
    </row>
    <row r="67" spans="1:29" ht="15" customHeight="1">
      <c r="A67" s="24" t="s">
        <v>560</v>
      </c>
      <c r="B67" s="16" t="s">
        <v>561</v>
      </c>
      <c r="C67" s="16" t="s">
        <v>643</v>
      </c>
      <c r="D67" s="181" t="s">
        <v>650</v>
      </c>
      <c r="E67" s="181">
        <v>0</v>
      </c>
      <c r="F67" s="85">
        <v>2039</v>
      </c>
      <c r="G67" s="60">
        <v>155.10650243652188</v>
      </c>
      <c r="H67" s="60">
        <v>104.23370984223946</v>
      </c>
      <c r="I67" s="3">
        <v>105.95259889102672</v>
      </c>
      <c r="J67" s="60">
        <v>110.17625411438563</v>
      </c>
      <c r="K67" s="3">
        <v>87.324419963909008</v>
      </c>
      <c r="L67" s="60">
        <v>73.000639934392566</v>
      </c>
      <c r="M67" s="51">
        <v>194.90027812840876</v>
      </c>
      <c r="N67" s="60">
        <v>144.78104574977266</v>
      </c>
      <c r="O67" s="4">
        <v>496.05960089823571</v>
      </c>
      <c r="P67" s="60">
        <v>105.20574356238673</v>
      </c>
      <c r="Q67" s="56">
        <v>99.931010452587685</v>
      </c>
      <c r="R67" s="60">
        <v>96.99261261868385</v>
      </c>
      <c r="S67" s="5">
        <v>105.73166763697681</v>
      </c>
      <c r="W67" s="571"/>
      <c r="X67" s="190" t="s">
        <v>638</v>
      </c>
      <c r="Y67" s="191">
        <v>90.704769961489077</v>
      </c>
    </row>
    <row r="68" spans="1:29" ht="15" customHeight="1">
      <c r="A68" s="24" t="s">
        <v>79</v>
      </c>
      <c r="B68" s="16" t="s">
        <v>80</v>
      </c>
      <c r="C68" s="16" t="s">
        <v>633</v>
      </c>
      <c r="D68" s="181">
        <v>0</v>
      </c>
      <c r="E68" s="181">
        <v>0</v>
      </c>
      <c r="F68" s="85">
        <v>2212</v>
      </c>
      <c r="G68" s="60">
        <v>153.1031154884613</v>
      </c>
      <c r="H68" s="60">
        <v>103.74593083667818</v>
      </c>
      <c r="I68" s="3">
        <v>82.056591820208652</v>
      </c>
      <c r="J68" s="60">
        <v>81.843084102432854</v>
      </c>
      <c r="K68" s="3">
        <v>149.31302278341141</v>
      </c>
      <c r="L68" s="60">
        <v>132.98436512134919</v>
      </c>
      <c r="M68" s="51">
        <v>120.05857132709977</v>
      </c>
      <c r="N68" s="60">
        <v>102.80303849400288</v>
      </c>
      <c r="O68" s="4">
        <v>184.29727122261406</v>
      </c>
      <c r="P68" s="60">
        <v>92.79761035501528</v>
      </c>
      <c r="Q68" s="56">
        <v>114.20686908867162</v>
      </c>
      <c r="R68" s="60">
        <v>120.09597963389916</v>
      </c>
      <c r="S68" s="5">
        <v>105.71166809056291</v>
      </c>
      <c r="W68" s="571"/>
      <c r="X68" s="190" t="s">
        <v>640</v>
      </c>
      <c r="Y68" s="191">
        <v>90.623305708979672</v>
      </c>
    </row>
    <row r="69" spans="1:29" ht="15" customHeight="1">
      <c r="A69" s="27" t="s">
        <v>501</v>
      </c>
      <c r="B69" s="19" t="s">
        <v>502</v>
      </c>
      <c r="C69" s="19" t="s">
        <v>636</v>
      </c>
      <c r="D69" s="181">
        <v>0</v>
      </c>
      <c r="E69" s="181">
        <v>0</v>
      </c>
      <c r="F69" s="87">
        <v>861</v>
      </c>
      <c r="G69" s="60">
        <v>94.695957791212763</v>
      </c>
      <c r="H69" s="60">
        <v>89.525120759620691</v>
      </c>
      <c r="I69" s="3">
        <v>99.923087961727575</v>
      </c>
      <c r="J69" s="60">
        <v>103.02714515478104</v>
      </c>
      <c r="K69" s="3">
        <v>101.49865120822025</v>
      </c>
      <c r="L69" s="60">
        <v>86.716438533222231</v>
      </c>
      <c r="M69" s="51">
        <v>159.03862695278153</v>
      </c>
      <c r="N69" s="60">
        <v>124.6665839397163</v>
      </c>
      <c r="O69" s="4">
        <v>361.15346973108939</v>
      </c>
      <c r="P69" s="60">
        <v>99.836482793278577</v>
      </c>
      <c r="Q69" s="56">
        <v>119.91721254310522</v>
      </c>
      <c r="R69" s="60">
        <v>129.33732643998533</v>
      </c>
      <c r="S69" s="5">
        <v>105.51818293676736</v>
      </c>
      <c r="W69" s="571"/>
      <c r="X69" s="190"/>
      <c r="Y69" s="191"/>
    </row>
    <row r="70" spans="1:29" ht="15" customHeight="1" thickBot="1">
      <c r="A70" s="24" t="s">
        <v>290</v>
      </c>
      <c r="B70" s="16" t="s">
        <v>291</v>
      </c>
      <c r="C70" s="16" t="s">
        <v>636</v>
      </c>
      <c r="D70" s="181">
        <v>0</v>
      </c>
      <c r="E70" s="181">
        <v>0</v>
      </c>
      <c r="F70" s="85">
        <v>1092</v>
      </c>
      <c r="G70" s="60">
        <v>77.025482794537567</v>
      </c>
      <c r="H70" s="60">
        <v>85.22276332936093</v>
      </c>
      <c r="I70" s="3">
        <v>95.170073943418984</v>
      </c>
      <c r="J70" s="60">
        <v>97.391561190864778</v>
      </c>
      <c r="K70" s="3">
        <v>125.96446201551356</v>
      </c>
      <c r="L70" s="60">
        <v>110.39095941593915</v>
      </c>
      <c r="M70" s="51">
        <v>194.90027812840876</v>
      </c>
      <c r="N70" s="60">
        <v>144.78104574977266</v>
      </c>
      <c r="O70" s="4">
        <v>89.752708034687345</v>
      </c>
      <c r="P70" s="60">
        <v>89.034739018734413</v>
      </c>
      <c r="Q70" s="56">
        <v>104.92756097521706</v>
      </c>
      <c r="R70" s="60">
        <v>105.0787910740092</v>
      </c>
      <c r="S70" s="5">
        <v>105.31664329644684</v>
      </c>
      <c r="W70" s="572"/>
      <c r="X70" s="192" t="s">
        <v>641</v>
      </c>
      <c r="Y70" s="204">
        <v>117.86880081762435</v>
      </c>
    </row>
    <row r="71" spans="1:29" ht="15" customHeight="1" thickTop="1">
      <c r="A71" s="28" t="s">
        <v>249</v>
      </c>
      <c r="B71" s="20" t="s">
        <v>250</v>
      </c>
      <c r="C71" s="20" t="s">
        <v>636</v>
      </c>
      <c r="D71" s="181">
        <v>0</v>
      </c>
      <c r="E71" s="181">
        <v>0</v>
      </c>
      <c r="F71" s="88">
        <v>6370</v>
      </c>
      <c r="G71" s="60">
        <v>119.24814574260455</v>
      </c>
      <c r="H71" s="60">
        <v>95.503018257094865</v>
      </c>
      <c r="I71" s="3">
        <v>101.77363126965042</v>
      </c>
      <c r="J71" s="60">
        <v>105.22130914219839</v>
      </c>
      <c r="K71" s="3">
        <v>86.861609582207691</v>
      </c>
      <c r="L71" s="60">
        <v>72.552798081423617</v>
      </c>
      <c r="M71" s="51">
        <v>179.87523850541871</v>
      </c>
      <c r="N71" s="60">
        <v>136.35364277797038</v>
      </c>
      <c r="O71" s="4">
        <v>376.14808059844694</v>
      </c>
      <c r="P71" s="60">
        <v>100.43326794441745</v>
      </c>
      <c r="Q71" s="56">
        <v>114.98910791804609</v>
      </c>
      <c r="R71" s="60">
        <v>121.3619175525411</v>
      </c>
      <c r="S71" s="5">
        <v>105.2376589592743</v>
      </c>
    </row>
    <row r="72" spans="1:29" ht="15" customHeight="1" thickBot="1">
      <c r="A72" s="27" t="s">
        <v>541</v>
      </c>
      <c r="B72" s="19" t="s">
        <v>542</v>
      </c>
      <c r="C72" s="19" t="s">
        <v>635</v>
      </c>
      <c r="D72" s="183">
        <v>0</v>
      </c>
      <c r="E72" s="183">
        <v>0</v>
      </c>
      <c r="F72" s="87">
        <v>6321</v>
      </c>
      <c r="G72" s="60">
        <v>157.91444894987933</v>
      </c>
      <c r="H72" s="60">
        <v>104.91738074230234</v>
      </c>
      <c r="I72" s="3">
        <v>97.678440121815854</v>
      </c>
      <c r="J72" s="60">
        <v>100.36569679327434</v>
      </c>
      <c r="K72" s="3">
        <v>135.23394250138111</v>
      </c>
      <c r="L72" s="60">
        <v>119.36064004754076</v>
      </c>
      <c r="M72" s="51">
        <v>107.7720577938849</v>
      </c>
      <c r="N72" s="60">
        <v>95.911648969514019</v>
      </c>
      <c r="O72" s="4">
        <v>214.77780605550342</v>
      </c>
      <c r="P72" s="60">
        <v>94.010734906759325</v>
      </c>
      <c r="Q72" s="56">
        <v>111.8146981820846</v>
      </c>
      <c r="R72" s="60">
        <v>116.22460462053878</v>
      </c>
      <c r="S72" s="5">
        <v>105.13178434665492</v>
      </c>
    </row>
    <row r="73" spans="1:29" ht="15" customHeight="1" thickTop="1">
      <c r="A73" s="24" t="s">
        <v>499</v>
      </c>
      <c r="B73" s="16" t="s">
        <v>500</v>
      </c>
      <c r="C73" s="16" t="s">
        <v>638</v>
      </c>
      <c r="D73" s="181">
        <v>0</v>
      </c>
      <c r="E73" s="181">
        <v>0</v>
      </c>
      <c r="F73" s="85">
        <v>178</v>
      </c>
      <c r="G73" s="60">
        <v>176.83554548856307</v>
      </c>
      <c r="H73" s="60">
        <v>109.52423597948103</v>
      </c>
      <c r="I73" s="3">
        <v>82.467184106952601</v>
      </c>
      <c r="J73" s="60">
        <v>82.329917782697351</v>
      </c>
      <c r="K73" s="3">
        <v>142.51622352526257</v>
      </c>
      <c r="L73" s="60">
        <v>126.40739257626959</v>
      </c>
      <c r="M73" s="51">
        <v>87.009052735896759</v>
      </c>
      <c r="N73" s="60">
        <v>84.265875319673015</v>
      </c>
      <c r="O73" s="4">
        <v>541.31074644363628</v>
      </c>
      <c r="P73" s="60">
        <v>107.00673806450534</v>
      </c>
      <c r="Q73" s="56">
        <v>114.83272273127756</v>
      </c>
      <c r="R73" s="60">
        <v>121.10883124384623</v>
      </c>
      <c r="S73" s="5">
        <v>105.10716516107877</v>
      </c>
      <c r="W73" s="577" t="s">
        <v>723</v>
      </c>
      <c r="X73" s="578"/>
      <c r="Y73" s="575" t="s">
        <v>734</v>
      </c>
      <c r="AC73" s="200" t="s">
        <v>682</v>
      </c>
    </row>
    <row r="74" spans="1:29" ht="15" customHeight="1" thickBot="1">
      <c r="A74" s="24" t="s">
        <v>321</v>
      </c>
      <c r="B74" s="16" t="s">
        <v>322</v>
      </c>
      <c r="C74" s="16" t="s">
        <v>635</v>
      </c>
      <c r="D74" s="181">
        <v>0</v>
      </c>
      <c r="E74" s="181">
        <v>0</v>
      </c>
      <c r="F74" s="85">
        <v>547</v>
      </c>
      <c r="G74" s="60">
        <v>226.14545721133547</v>
      </c>
      <c r="H74" s="60">
        <v>121.53007425637172</v>
      </c>
      <c r="I74" s="3">
        <v>91.503234013688242</v>
      </c>
      <c r="J74" s="60">
        <v>93.043839045161491</v>
      </c>
      <c r="K74" s="3">
        <v>123.28006778358208</v>
      </c>
      <c r="L74" s="60">
        <v>107.79338569145168</v>
      </c>
      <c r="M74" s="51">
        <v>121.61777355212705</v>
      </c>
      <c r="N74" s="60">
        <v>103.67758031183142</v>
      </c>
      <c r="O74" s="4">
        <v>511.83574469259992</v>
      </c>
      <c r="P74" s="60">
        <v>105.83363370518491</v>
      </c>
      <c r="Q74" s="56">
        <v>100.93431779753166</v>
      </c>
      <c r="R74" s="60">
        <v>98.61631725251317</v>
      </c>
      <c r="S74" s="5">
        <v>105.08247171041904</v>
      </c>
      <c r="W74" s="579"/>
      <c r="X74" s="580"/>
      <c r="Y74" s="576"/>
    </row>
    <row r="75" spans="1:29" ht="15" customHeight="1" thickTop="1">
      <c r="A75" s="24" t="s">
        <v>151</v>
      </c>
      <c r="B75" s="16" t="s">
        <v>152</v>
      </c>
      <c r="C75" s="16" t="s">
        <v>638</v>
      </c>
      <c r="D75" s="181">
        <v>0</v>
      </c>
      <c r="E75" s="181">
        <v>0</v>
      </c>
      <c r="F75" s="85">
        <v>157</v>
      </c>
      <c r="G75" s="60">
        <v>104.93537864156491</v>
      </c>
      <c r="H75" s="60">
        <v>92.018186078202007</v>
      </c>
      <c r="I75" s="3">
        <v>82.467184106952601</v>
      </c>
      <c r="J75" s="60">
        <v>82.329917782697351</v>
      </c>
      <c r="K75" s="3">
        <v>142.51622352526257</v>
      </c>
      <c r="L75" s="60">
        <v>126.40739257626959</v>
      </c>
      <c r="M75" s="51">
        <v>87.009052735896759</v>
      </c>
      <c r="N75" s="60">
        <v>84.265875319673015</v>
      </c>
      <c r="O75" s="4">
        <v>954.89648529944816</v>
      </c>
      <c r="P75" s="60">
        <v>123.46744050322381</v>
      </c>
      <c r="Q75" s="56">
        <v>114.83272273127756</v>
      </c>
      <c r="R75" s="60">
        <v>121.10883124384623</v>
      </c>
      <c r="S75" s="5">
        <v>104.93294058398533</v>
      </c>
      <c r="W75" s="570" t="s">
        <v>630</v>
      </c>
      <c r="X75" s="188" t="s">
        <v>638</v>
      </c>
      <c r="Y75" s="189">
        <v>315.70089473684214</v>
      </c>
    </row>
    <row r="76" spans="1:29" ht="15" customHeight="1">
      <c r="A76" s="24" t="s">
        <v>600</v>
      </c>
      <c r="B76" s="16" t="s">
        <v>601</v>
      </c>
      <c r="C76" s="16" t="s">
        <v>643</v>
      </c>
      <c r="D76" s="181">
        <v>0</v>
      </c>
      <c r="E76" s="181">
        <v>0</v>
      </c>
      <c r="F76" s="85">
        <v>13482</v>
      </c>
      <c r="G76" s="60">
        <v>64.865758890381841</v>
      </c>
      <c r="H76" s="60">
        <v>82.262148037536846</v>
      </c>
      <c r="I76" s="3">
        <v>78.744957101382141</v>
      </c>
      <c r="J76" s="60">
        <v>77.916523935793904</v>
      </c>
      <c r="K76" s="3">
        <v>202.61901013022901</v>
      </c>
      <c r="L76" s="60">
        <v>184.56629390173009</v>
      </c>
      <c r="M76" s="51">
        <v>94.154031419385703</v>
      </c>
      <c r="N76" s="60">
        <v>88.273426454417759</v>
      </c>
      <c r="O76" s="4">
        <v>176.91360274300581</v>
      </c>
      <c r="P76" s="60">
        <v>92.50374052747911</v>
      </c>
      <c r="Q76" s="56">
        <v>103.99070775222405</v>
      </c>
      <c r="R76" s="60">
        <v>103.5626326136357</v>
      </c>
      <c r="S76" s="5">
        <v>104.84746091176557</v>
      </c>
      <c r="W76" s="571"/>
      <c r="X76" s="190" t="s">
        <v>633</v>
      </c>
      <c r="Y76" s="191">
        <v>189.49254534610995</v>
      </c>
    </row>
    <row r="77" spans="1:29" ht="15" customHeight="1">
      <c r="A77" s="27" t="s">
        <v>410</v>
      </c>
      <c r="B77" s="19" t="s">
        <v>411</v>
      </c>
      <c r="C77" s="19" t="s">
        <v>636</v>
      </c>
      <c r="D77" s="181">
        <v>0</v>
      </c>
      <c r="E77" s="181">
        <v>0</v>
      </c>
      <c r="F77" s="87">
        <v>2599</v>
      </c>
      <c r="G77" s="60">
        <v>140.77546690925521</v>
      </c>
      <c r="H77" s="60">
        <v>100.74442971843671</v>
      </c>
      <c r="I77" s="3">
        <v>111.42270981051695</v>
      </c>
      <c r="J77" s="60">
        <v>116.66209010392319</v>
      </c>
      <c r="K77" s="3">
        <v>116.94281777087207</v>
      </c>
      <c r="L77" s="60">
        <v>101.66109933696976</v>
      </c>
      <c r="M77" s="51">
        <v>88.154895030387962</v>
      </c>
      <c r="N77" s="60">
        <v>84.908567452280536</v>
      </c>
      <c r="O77" s="4">
        <v>225.82128892568389</v>
      </c>
      <c r="P77" s="60">
        <v>94.450265258835842</v>
      </c>
      <c r="Q77" s="56">
        <v>119.91721254310522</v>
      </c>
      <c r="R77" s="60">
        <v>129.33732643998533</v>
      </c>
      <c r="S77" s="5">
        <v>104.62729638507189</v>
      </c>
      <c r="W77" s="571"/>
      <c r="X77" s="190" t="s">
        <v>637</v>
      </c>
      <c r="Y77" s="191">
        <v>187.78458690767971</v>
      </c>
    </row>
    <row r="78" spans="1:29" ht="15" customHeight="1">
      <c r="A78" s="24" t="s">
        <v>77</v>
      </c>
      <c r="B78" s="16" t="s">
        <v>78</v>
      </c>
      <c r="C78" s="16" t="s">
        <v>638</v>
      </c>
      <c r="D78" s="181">
        <v>0</v>
      </c>
      <c r="E78" s="181">
        <v>0</v>
      </c>
      <c r="F78" s="85">
        <v>2257</v>
      </c>
      <c r="G78" s="60">
        <v>165.73446349944902</v>
      </c>
      <c r="H78" s="60">
        <v>106.82137583628884</v>
      </c>
      <c r="I78" s="3">
        <v>82.352273491532458</v>
      </c>
      <c r="J78" s="60">
        <v>82.193669831597063</v>
      </c>
      <c r="K78" s="3">
        <v>144.90773715753039</v>
      </c>
      <c r="L78" s="60">
        <v>128.72155824502187</v>
      </c>
      <c r="M78" s="51">
        <v>127.0291224507511</v>
      </c>
      <c r="N78" s="60">
        <v>106.71275485605987</v>
      </c>
      <c r="O78" s="4">
        <v>351.98454472004812</v>
      </c>
      <c r="P78" s="60">
        <v>99.471559798817466</v>
      </c>
      <c r="Q78" s="56">
        <v>103.9282508706912</v>
      </c>
      <c r="R78" s="60">
        <v>103.46155538294416</v>
      </c>
      <c r="S78" s="5">
        <v>104.56374565845488</v>
      </c>
      <c r="W78" s="571"/>
      <c r="X78" s="190" t="s">
        <v>635</v>
      </c>
      <c r="Y78" s="191">
        <v>170.2770571988018</v>
      </c>
    </row>
    <row r="79" spans="1:29" ht="15" customHeight="1">
      <c r="A79" s="24" t="s">
        <v>453</v>
      </c>
      <c r="B79" s="16" t="s">
        <v>454</v>
      </c>
      <c r="C79" s="16" t="s">
        <v>634</v>
      </c>
      <c r="D79" s="181" t="s">
        <v>650</v>
      </c>
      <c r="E79" s="181">
        <v>0</v>
      </c>
      <c r="F79" s="85">
        <v>10446</v>
      </c>
      <c r="G79" s="60">
        <v>125.50396755071094</v>
      </c>
      <c r="H79" s="60">
        <v>97.026168112633655</v>
      </c>
      <c r="I79" s="3">
        <v>137.46240899843255</v>
      </c>
      <c r="J79" s="60">
        <v>147.53700665231636</v>
      </c>
      <c r="K79" s="3">
        <v>96.848530314591471</v>
      </c>
      <c r="L79" s="60">
        <v>82.216715018211843</v>
      </c>
      <c r="M79" s="51">
        <v>136.63535287738969</v>
      </c>
      <c r="N79" s="60">
        <v>112.10079887302206</v>
      </c>
      <c r="O79" s="4">
        <v>138.87227991281941</v>
      </c>
      <c r="P79" s="60">
        <v>90.989696795663605</v>
      </c>
      <c r="Q79" s="56">
        <v>99.241831070156053</v>
      </c>
      <c r="R79" s="60">
        <v>95.877277659328627</v>
      </c>
      <c r="S79" s="5">
        <v>104.29127718519602</v>
      </c>
      <c r="W79" s="571"/>
      <c r="X79" s="190" t="s">
        <v>639</v>
      </c>
      <c r="Y79" s="191">
        <v>146.96230185838624</v>
      </c>
    </row>
    <row r="80" spans="1:29" ht="15" customHeight="1">
      <c r="A80" s="29" t="s">
        <v>141</v>
      </c>
      <c r="B80" s="21" t="s">
        <v>142</v>
      </c>
      <c r="C80" s="21" t="s">
        <v>633</v>
      </c>
      <c r="D80" s="181" t="s">
        <v>650</v>
      </c>
      <c r="E80" s="181">
        <v>0</v>
      </c>
      <c r="F80" s="86">
        <v>4775</v>
      </c>
      <c r="G80" s="60">
        <v>130.04465863030012</v>
      </c>
      <c r="H80" s="60">
        <v>98.131722774206736</v>
      </c>
      <c r="I80" s="3">
        <v>87.802672299601085</v>
      </c>
      <c r="J80" s="60">
        <v>88.656133439190327</v>
      </c>
      <c r="K80" s="3">
        <v>174.32724979220211</v>
      </c>
      <c r="L80" s="60">
        <v>157.18956495507391</v>
      </c>
      <c r="M80" s="51">
        <v>78.099325735740933</v>
      </c>
      <c r="N80" s="60">
        <v>79.268493503509958</v>
      </c>
      <c r="O80" s="4">
        <v>271.42274643162483</v>
      </c>
      <c r="P80" s="60">
        <v>96.265202168541165</v>
      </c>
      <c r="Q80" s="56">
        <v>105.29316223297045</v>
      </c>
      <c r="R80" s="60">
        <v>105.67046266830133</v>
      </c>
      <c r="S80" s="5">
        <v>104.19692991813724</v>
      </c>
      <c r="W80" s="571"/>
      <c r="X80" s="190" t="s">
        <v>636</v>
      </c>
      <c r="Y80" s="191">
        <v>142.1377069396938</v>
      </c>
    </row>
    <row r="81" spans="1:29" ht="15" customHeight="1">
      <c r="A81" s="24" t="s">
        <v>437</v>
      </c>
      <c r="B81" s="16" t="s">
        <v>438</v>
      </c>
      <c r="C81" s="16" t="s">
        <v>639</v>
      </c>
      <c r="D81" s="181">
        <v>0</v>
      </c>
      <c r="E81" s="181">
        <v>0</v>
      </c>
      <c r="F81" s="85">
        <v>2562</v>
      </c>
      <c r="G81" s="60">
        <v>124.9184430310234</v>
      </c>
      <c r="H81" s="60">
        <v>96.883606253467391</v>
      </c>
      <c r="I81" s="3">
        <v>105.7061974982569</v>
      </c>
      <c r="J81" s="60">
        <v>109.88409934008214</v>
      </c>
      <c r="K81" s="3">
        <v>121.24891174980466</v>
      </c>
      <c r="L81" s="60">
        <v>105.82792269018523</v>
      </c>
      <c r="M81" s="51">
        <v>94.083679714713682</v>
      </c>
      <c r="N81" s="60">
        <v>88.233966846995685</v>
      </c>
      <c r="O81" s="4">
        <v>237.9000141330468</v>
      </c>
      <c r="P81" s="60">
        <v>94.93099823098207</v>
      </c>
      <c r="Q81" s="56">
        <v>119.91721254310522</v>
      </c>
      <c r="R81" s="60">
        <v>129.33732643998533</v>
      </c>
      <c r="S81" s="5">
        <v>104.1829866336163</v>
      </c>
      <c r="W81" s="571"/>
      <c r="X81" s="190" t="s">
        <v>634</v>
      </c>
      <c r="Y81" s="191">
        <v>129.47300186860852</v>
      </c>
    </row>
    <row r="82" spans="1:29" ht="15" customHeight="1">
      <c r="A82" s="24" t="s">
        <v>295</v>
      </c>
      <c r="B82" s="16" t="s">
        <v>296</v>
      </c>
      <c r="C82" s="16" t="s">
        <v>636</v>
      </c>
      <c r="D82" s="182">
        <v>0</v>
      </c>
      <c r="E82" s="182">
        <v>0</v>
      </c>
      <c r="F82" s="85">
        <v>320</v>
      </c>
      <c r="G82" s="60">
        <v>310.14234131840294</v>
      </c>
      <c r="H82" s="60">
        <v>141.98139876942</v>
      </c>
      <c r="I82" s="3">
        <v>99.923087961727575</v>
      </c>
      <c r="J82" s="60">
        <v>103.02714515478104</v>
      </c>
      <c r="K82" s="3">
        <v>101.49865120822025</v>
      </c>
      <c r="L82" s="60">
        <v>86.716438533222231</v>
      </c>
      <c r="M82" s="51">
        <v>112.26256020196342</v>
      </c>
      <c r="N82" s="60">
        <v>98.430329404860203</v>
      </c>
      <c r="O82" s="4">
        <v>299.42858921687747</v>
      </c>
      <c r="P82" s="60">
        <v>97.379834036431305</v>
      </c>
      <c r="Q82" s="56">
        <v>100.27477312854458</v>
      </c>
      <c r="R82" s="60">
        <v>97.548941696410225</v>
      </c>
      <c r="S82" s="5">
        <v>104.18068126585416</v>
      </c>
      <c r="W82" s="571"/>
      <c r="X82" s="190" t="s">
        <v>632</v>
      </c>
      <c r="Y82" s="191">
        <v>128.95305945426682</v>
      </c>
    </row>
    <row r="83" spans="1:29" ht="15" customHeight="1">
      <c r="A83" s="24" t="s">
        <v>405</v>
      </c>
      <c r="B83" s="16" t="s">
        <v>406</v>
      </c>
      <c r="C83" s="16" t="s">
        <v>632</v>
      </c>
      <c r="D83" s="181" t="s">
        <v>650</v>
      </c>
      <c r="E83" s="181">
        <v>0</v>
      </c>
      <c r="F83" s="85">
        <v>4024</v>
      </c>
      <c r="G83" s="60">
        <v>135.95649510919574</v>
      </c>
      <c r="H83" s="60">
        <v>99.571120051656436</v>
      </c>
      <c r="I83" s="3">
        <v>104.18836491879475</v>
      </c>
      <c r="J83" s="60">
        <v>108.08442593037262</v>
      </c>
      <c r="K83" s="3">
        <v>95.229049066639348</v>
      </c>
      <c r="L83" s="60">
        <v>80.649612136324862</v>
      </c>
      <c r="M83" s="51">
        <v>119.01910317708162</v>
      </c>
      <c r="N83" s="60">
        <v>102.22001061545055</v>
      </c>
      <c r="O83" s="4">
        <v>461.78385492668912</v>
      </c>
      <c r="P83" s="60">
        <v>103.84156969879172</v>
      </c>
      <c r="Q83" s="56">
        <v>119.91721254310522</v>
      </c>
      <c r="R83" s="60">
        <v>129.33732643998533</v>
      </c>
      <c r="S83" s="5">
        <v>103.95067747876358</v>
      </c>
      <c r="W83" s="571"/>
      <c r="X83" s="190" t="s">
        <v>643</v>
      </c>
      <c r="Y83" s="191">
        <v>126.28020734539506</v>
      </c>
    </row>
    <row r="84" spans="1:29" ht="15" customHeight="1">
      <c r="A84" s="24" t="s">
        <v>331</v>
      </c>
      <c r="B84" s="16" t="s">
        <v>14</v>
      </c>
      <c r="C84" s="16" t="s">
        <v>643</v>
      </c>
      <c r="D84" s="182" t="s">
        <v>650</v>
      </c>
      <c r="E84" s="182" t="s">
        <v>691</v>
      </c>
      <c r="F84" s="85">
        <v>14494</v>
      </c>
      <c r="G84" s="60">
        <v>117.57137156564687</v>
      </c>
      <c r="H84" s="60">
        <v>95.094762008156522</v>
      </c>
      <c r="I84" s="3">
        <v>103.6857060775443</v>
      </c>
      <c r="J84" s="60">
        <v>107.48843019079349</v>
      </c>
      <c r="K84" s="3">
        <v>93.576698989424315</v>
      </c>
      <c r="L84" s="60">
        <v>79.050703491248413</v>
      </c>
      <c r="M84" s="51">
        <v>160.01453050369787</v>
      </c>
      <c r="N84" s="60">
        <v>125.2139590343284</v>
      </c>
      <c r="O84" s="4">
        <v>206.20955276835704</v>
      </c>
      <c r="P84" s="60">
        <v>93.669718632432563</v>
      </c>
      <c r="Q84" s="56">
        <v>115.94644391585008</v>
      </c>
      <c r="R84" s="60">
        <v>122.91122435628306</v>
      </c>
      <c r="S84" s="5">
        <v>103.90479961887372</v>
      </c>
      <c r="W84" s="571"/>
      <c r="X84" s="190" t="s">
        <v>642</v>
      </c>
      <c r="Y84" s="191">
        <v>112.48740849424004</v>
      </c>
    </row>
    <row r="85" spans="1:29" ht="15" customHeight="1">
      <c r="A85" s="27" t="s">
        <v>143</v>
      </c>
      <c r="B85" s="19" t="s">
        <v>144</v>
      </c>
      <c r="C85" s="19" t="s">
        <v>637</v>
      </c>
      <c r="D85" s="183">
        <v>0</v>
      </c>
      <c r="E85" s="183">
        <v>0</v>
      </c>
      <c r="F85" s="87">
        <v>791</v>
      </c>
      <c r="G85" s="60">
        <v>92.603229442235687</v>
      </c>
      <c r="H85" s="60">
        <v>89.015589161662461</v>
      </c>
      <c r="I85" s="3">
        <v>90.018872402490047</v>
      </c>
      <c r="J85" s="60">
        <v>91.28385170649625</v>
      </c>
      <c r="K85" s="3">
        <v>124.36060208444837</v>
      </c>
      <c r="L85" s="60">
        <v>108.83897261566369</v>
      </c>
      <c r="M85" s="51">
        <v>115.82645100202576</v>
      </c>
      <c r="N85" s="60">
        <v>100.42928213132544</v>
      </c>
      <c r="O85" s="4">
        <v>458.18812245790934</v>
      </c>
      <c r="P85" s="60">
        <v>103.69845963319428</v>
      </c>
      <c r="Q85" s="56">
        <v>119.91721254310522</v>
      </c>
      <c r="R85" s="60">
        <v>129.33732643998533</v>
      </c>
      <c r="S85" s="5">
        <v>103.76724694805456</v>
      </c>
      <c r="W85" s="571"/>
      <c r="X85" s="190" t="s">
        <v>640</v>
      </c>
      <c r="Y85" s="191">
        <v>65.364555102093135</v>
      </c>
    </row>
    <row r="86" spans="1:29">
      <c r="A86" s="24" t="s">
        <v>231</v>
      </c>
      <c r="B86" s="16" t="s">
        <v>232</v>
      </c>
      <c r="C86" s="16" t="s">
        <v>636</v>
      </c>
      <c r="D86" s="181">
        <v>0</v>
      </c>
      <c r="E86" s="181">
        <v>0</v>
      </c>
      <c r="F86" s="85">
        <v>1426</v>
      </c>
      <c r="G86" s="60">
        <v>111.99584547608994</v>
      </c>
      <c r="H86" s="60">
        <v>93.73724863607535</v>
      </c>
      <c r="I86" s="3">
        <v>107.07126121420175</v>
      </c>
      <c r="J86" s="60">
        <v>111.5026367897235</v>
      </c>
      <c r="K86" s="3">
        <v>110.55120117681571</v>
      </c>
      <c r="L86" s="60">
        <v>95.476204762161757</v>
      </c>
      <c r="M86" s="51">
        <v>130.09593565071282</v>
      </c>
      <c r="N86" s="60">
        <v>108.43290144627409</v>
      </c>
      <c r="O86" s="4">
        <v>225.27626570221082</v>
      </c>
      <c r="P86" s="60">
        <v>94.428573347677101</v>
      </c>
      <c r="Q86" s="56">
        <v>113.25514517959935</v>
      </c>
      <c r="R86" s="60">
        <v>118.55575516621813</v>
      </c>
      <c r="S86" s="5">
        <v>103.68888669135498</v>
      </c>
      <c r="W86" s="571"/>
      <c r="X86" s="190"/>
      <c r="Y86" s="191"/>
    </row>
    <row r="87" spans="1:29" ht="15" customHeight="1" thickBot="1">
      <c r="A87" s="24" t="s">
        <v>219</v>
      </c>
      <c r="B87" s="16" t="s">
        <v>220</v>
      </c>
      <c r="C87" s="16" t="s">
        <v>633</v>
      </c>
      <c r="D87" s="181">
        <v>0</v>
      </c>
      <c r="E87" s="181">
        <v>0</v>
      </c>
      <c r="F87" s="85">
        <v>160</v>
      </c>
      <c r="G87" s="60">
        <v>198.59992031792467</v>
      </c>
      <c r="H87" s="60">
        <v>114.82336459824657</v>
      </c>
      <c r="I87" s="3">
        <v>94.128405289618442</v>
      </c>
      <c r="J87" s="60">
        <v>96.156468860301516</v>
      </c>
      <c r="K87" s="3">
        <v>142.05744520646579</v>
      </c>
      <c r="L87" s="60">
        <v>125.96345237847918</v>
      </c>
      <c r="M87" s="51">
        <v>94.841984490709848</v>
      </c>
      <c r="N87" s="60">
        <v>88.659292841676177</v>
      </c>
      <c r="O87" s="4">
        <v>216.25398110107818</v>
      </c>
      <c r="P87" s="60">
        <v>94.069486637996206</v>
      </c>
      <c r="Q87" s="56">
        <v>103.08083590205324</v>
      </c>
      <c r="R87" s="60">
        <v>102.09013951692094</v>
      </c>
      <c r="S87" s="5">
        <v>103.62703413893676</v>
      </c>
      <c r="W87" s="572"/>
      <c r="X87" s="192" t="s">
        <v>641</v>
      </c>
      <c r="Y87" s="204">
        <v>231.0943243243243</v>
      </c>
    </row>
    <row r="88" spans="1:29" ht="15" customHeight="1" thickTop="1">
      <c r="A88" s="24" t="s">
        <v>212</v>
      </c>
      <c r="B88" s="16" t="s">
        <v>213</v>
      </c>
      <c r="C88" s="16" t="s">
        <v>639</v>
      </c>
      <c r="D88" s="184">
        <v>0</v>
      </c>
      <c r="E88" s="184">
        <v>0</v>
      </c>
      <c r="F88" s="85">
        <v>1363</v>
      </c>
      <c r="G88" s="60">
        <v>146.95811129200641</v>
      </c>
      <c r="H88" s="60">
        <v>102.24976254077387</v>
      </c>
      <c r="I88" s="3">
        <v>91.547973469702498</v>
      </c>
      <c r="J88" s="60">
        <v>93.096886008603434</v>
      </c>
      <c r="K88" s="3">
        <v>108.29718800566579</v>
      </c>
      <c r="L88" s="60">
        <v>93.295092420918593</v>
      </c>
      <c r="M88" s="51">
        <v>134.09139135234523</v>
      </c>
      <c r="N88" s="60">
        <v>110.67391485445972</v>
      </c>
      <c r="O88" s="4">
        <v>172.70752514107591</v>
      </c>
      <c r="P88" s="60">
        <v>92.336338740292092</v>
      </c>
      <c r="Q88" s="56">
        <v>119.91721254310522</v>
      </c>
      <c r="R88" s="60">
        <v>129.33732643998533</v>
      </c>
      <c r="S88" s="5">
        <v>103.49822016750551</v>
      </c>
    </row>
    <row r="89" spans="1:29" ht="15" customHeight="1">
      <c r="A89" s="24" t="s">
        <v>251</v>
      </c>
      <c r="B89" s="16" t="s">
        <v>252</v>
      </c>
      <c r="C89" s="16" t="s">
        <v>635</v>
      </c>
      <c r="D89" s="182">
        <v>0</v>
      </c>
      <c r="E89" s="182">
        <v>0</v>
      </c>
      <c r="F89" s="85">
        <v>280</v>
      </c>
      <c r="G89" s="60">
        <v>208.57525878138208</v>
      </c>
      <c r="H89" s="60">
        <v>117.25213188184745</v>
      </c>
      <c r="I89" s="3">
        <v>91.503234013688242</v>
      </c>
      <c r="J89" s="60">
        <v>93.043839045161491</v>
      </c>
      <c r="K89" s="3">
        <v>123.28006778358208</v>
      </c>
      <c r="L89" s="60">
        <v>107.79338569145168</v>
      </c>
      <c r="M89" s="51">
        <v>87.04143422184238</v>
      </c>
      <c r="N89" s="60">
        <v>84.284037789638958</v>
      </c>
      <c r="O89" s="4">
        <v>851.50005058549527</v>
      </c>
      <c r="P89" s="60">
        <v>119.3522648935442</v>
      </c>
      <c r="Q89" s="56">
        <v>100.93431779753166</v>
      </c>
      <c r="R89" s="60">
        <v>98.61631725251317</v>
      </c>
      <c r="S89" s="5">
        <v>103.39032942569281</v>
      </c>
    </row>
    <row r="90" spans="1:29" ht="15" customHeight="1" thickBot="1">
      <c r="A90" s="24" t="s">
        <v>472</v>
      </c>
      <c r="B90" s="16" t="s">
        <v>473</v>
      </c>
      <c r="C90" s="16" t="s">
        <v>639</v>
      </c>
      <c r="D90" s="181" t="s">
        <v>650</v>
      </c>
      <c r="E90" s="181">
        <v>0</v>
      </c>
      <c r="F90" s="85">
        <v>12654</v>
      </c>
      <c r="G90" s="60">
        <v>156.15228349470846</v>
      </c>
      <c r="H90" s="60">
        <v>104.48833366570548</v>
      </c>
      <c r="I90" s="3">
        <v>105.78504594394325</v>
      </c>
      <c r="J90" s="60">
        <v>109.97758886785927</v>
      </c>
      <c r="K90" s="3">
        <v>126.42854433843684</v>
      </c>
      <c r="L90" s="60">
        <v>110.84003207214033</v>
      </c>
      <c r="M90" s="51">
        <v>98.485546791761536</v>
      </c>
      <c r="N90" s="60">
        <v>90.702932561390867</v>
      </c>
      <c r="O90" s="4">
        <v>149.73431962352498</v>
      </c>
      <c r="P90" s="60">
        <v>91.422005714365952</v>
      </c>
      <c r="Q90" s="56">
        <v>109.17835768849876</v>
      </c>
      <c r="R90" s="60">
        <v>111.95807722256957</v>
      </c>
      <c r="S90" s="5">
        <v>103.23149501733857</v>
      </c>
    </row>
    <row r="91" spans="1:29" ht="15" customHeight="1" thickTop="1">
      <c r="A91" s="24" t="s">
        <v>206</v>
      </c>
      <c r="B91" s="16" t="s">
        <v>207</v>
      </c>
      <c r="C91" s="16" t="s">
        <v>631</v>
      </c>
      <c r="D91" s="181">
        <v>0</v>
      </c>
      <c r="E91" s="181">
        <v>0</v>
      </c>
      <c r="F91" s="85">
        <v>1452</v>
      </c>
      <c r="G91" s="60">
        <v>62.74809678626432</v>
      </c>
      <c r="H91" s="60">
        <v>81.746545639177782</v>
      </c>
      <c r="I91" s="3">
        <v>88.098353970924876</v>
      </c>
      <c r="J91" s="60">
        <v>89.006719168354522</v>
      </c>
      <c r="K91" s="3">
        <v>77.524921096170317</v>
      </c>
      <c r="L91" s="60">
        <v>63.518083136590413</v>
      </c>
      <c r="M91" s="51">
        <v>215.16990705376324</v>
      </c>
      <c r="N91" s="60">
        <v>156.15008938154361</v>
      </c>
      <c r="O91" s="4">
        <v>353.25087812861119</v>
      </c>
      <c r="P91" s="60">
        <v>99.521959837958647</v>
      </c>
      <c r="Q91" s="56">
        <v>119.91721254310522</v>
      </c>
      <c r="R91" s="60">
        <v>129.33732643998533</v>
      </c>
      <c r="S91" s="5">
        <v>103.21345393393504</v>
      </c>
      <c r="W91" s="577" t="s">
        <v>723</v>
      </c>
      <c r="X91" s="578"/>
      <c r="Y91" s="575" t="s">
        <v>735</v>
      </c>
      <c r="AC91" s="200" t="s">
        <v>645</v>
      </c>
    </row>
    <row r="92" spans="1:29" ht="15" customHeight="1" thickBot="1">
      <c r="A92" s="24" t="s">
        <v>572</v>
      </c>
      <c r="B92" s="16" t="s">
        <v>573</v>
      </c>
      <c r="C92" s="16" t="s">
        <v>636</v>
      </c>
      <c r="D92" s="181">
        <v>0</v>
      </c>
      <c r="E92" s="181">
        <v>0</v>
      </c>
      <c r="F92" s="85">
        <v>2525</v>
      </c>
      <c r="G92" s="60">
        <v>169.06255447807678</v>
      </c>
      <c r="H92" s="60">
        <v>107.63169004420763</v>
      </c>
      <c r="I92" s="3">
        <v>144.77560233584109</v>
      </c>
      <c r="J92" s="60">
        <v>156.20816035364405</v>
      </c>
      <c r="K92" s="3">
        <v>86.065982646719505</v>
      </c>
      <c r="L92" s="60">
        <v>71.782903854437592</v>
      </c>
      <c r="M92" s="51">
        <v>86.201608726507644</v>
      </c>
      <c r="N92" s="60">
        <v>83.812987592583255</v>
      </c>
      <c r="O92" s="4">
        <v>193.1749890142296</v>
      </c>
      <c r="P92" s="60">
        <v>93.150943309161562</v>
      </c>
      <c r="Q92" s="56">
        <v>105.80930518509284</v>
      </c>
      <c r="R92" s="60">
        <v>106.50576374259605</v>
      </c>
      <c r="S92" s="5">
        <v>103.18207481610501</v>
      </c>
      <c r="W92" s="579"/>
      <c r="X92" s="580"/>
      <c r="Y92" s="576"/>
    </row>
    <row r="93" spans="1:29" ht="15" customHeight="1" thickTop="1">
      <c r="A93" s="24" t="s">
        <v>421</v>
      </c>
      <c r="B93" s="16" t="s">
        <v>422</v>
      </c>
      <c r="C93" s="16" t="s">
        <v>633</v>
      </c>
      <c r="D93" s="181" t="s">
        <v>650</v>
      </c>
      <c r="E93" s="181">
        <v>0</v>
      </c>
      <c r="F93" s="85">
        <v>8387</v>
      </c>
      <c r="G93" s="60">
        <v>128.25888138806485</v>
      </c>
      <c r="H93" s="60">
        <v>97.696926766268902</v>
      </c>
      <c r="I93" s="3">
        <v>107.78582525323426</v>
      </c>
      <c r="J93" s="60">
        <v>112.34988563520363</v>
      </c>
      <c r="K93" s="3">
        <v>133.32249157061943</v>
      </c>
      <c r="L93" s="60">
        <v>117.51101056527909</v>
      </c>
      <c r="M93" s="51">
        <v>117.1489886036114</v>
      </c>
      <c r="N93" s="60">
        <v>101.17108099466215</v>
      </c>
      <c r="O93" s="4">
        <v>227.7273891664716</v>
      </c>
      <c r="P93" s="60">
        <v>94.526128002480675</v>
      </c>
      <c r="Q93" s="56">
        <v>97.996861863182758</v>
      </c>
      <c r="R93" s="60">
        <v>93.862479023074016</v>
      </c>
      <c r="S93" s="5">
        <v>102.85291849782806</v>
      </c>
      <c r="W93" s="570" t="s">
        <v>630</v>
      </c>
      <c r="X93" s="188" t="s">
        <v>638</v>
      </c>
      <c r="Y93" s="189">
        <v>114.84089011553269</v>
      </c>
    </row>
    <row r="94" spans="1:29" ht="15" customHeight="1">
      <c r="A94" s="27" t="s">
        <v>117</v>
      </c>
      <c r="B94" s="19" t="s">
        <v>118</v>
      </c>
      <c r="C94" s="19" t="s">
        <v>641</v>
      </c>
      <c r="D94" s="181">
        <v>0</v>
      </c>
      <c r="E94" s="181">
        <v>0</v>
      </c>
      <c r="F94" s="87">
        <v>953</v>
      </c>
      <c r="G94" s="60">
        <v>141.99927480132271</v>
      </c>
      <c r="H94" s="60">
        <v>101.04239901346912</v>
      </c>
      <c r="I94" s="3">
        <v>88.929144088837063</v>
      </c>
      <c r="J94" s="60">
        <v>89.991775692036342</v>
      </c>
      <c r="K94" s="3">
        <v>122.46658584525541</v>
      </c>
      <c r="L94" s="60">
        <v>107.00621394029571</v>
      </c>
      <c r="M94" s="51">
        <v>136.43019468988612</v>
      </c>
      <c r="N94" s="60">
        <v>111.98572758120253</v>
      </c>
      <c r="O94" s="4">
        <v>552.02690354284152</v>
      </c>
      <c r="P94" s="60">
        <v>107.43324085878587</v>
      </c>
      <c r="Q94" s="56">
        <v>101.46841061339671</v>
      </c>
      <c r="R94" s="60">
        <v>99.480667528014706</v>
      </c>
      <c r="S94" s="5">
        <v>102.82333743563404</v>
      </c>
      <c r="W94" s="571"/>
      <c r="X94" s="190" t="s">
        <v>639</v>
      </c>
      <c r="Y94" s="191">
        <v>103.81414838861446</v>
      </c>
    </row>
    <row r="95" spans="1:29" ht="15" customHeight="1">
      <c r="A95" s="24" t="s">
        <v>432</v>
      </c>
      <c r="B95" s="16" t="s">
        <v>433</v>
      </c>
      <c r="C95" s="16" t="s">
        <v>634</v>
      </c>
      <c r="D95" s="181" t="s">
        <v>650</v>
      </c>
      <c r="E95" s="181">
        <v>0</v>
      </c>
      <c r="F95" s="85">
        <v>20678</v>
      </c>
      <c r="G95" s="60">
        <v>143.67983918847864</v>
      </c>
      <c r="H95" s="60">
        <v>101.45157809210004</v>
      </c>
      <c r="I95" s="3">
        <v>124.37356701449919</v>
      </c>
      <c r="J95" s="60">
        <v>132.01774504131478</v>
      </c>
      <c r="K95" s="3">
        <v>95.004040412570731</v>
      </c>
      <c r="L95" s="60">
        <v>80.431880865471115</v>
      </c>
      <c r="M95" s="51">
        <v>105.43476336172304</v>
      </c>
      <c r="N95" s="60">
        <v>94.600682573562665</v>
      </c>
      <c r="O95" s="4">
        <v>144.89234731737056</v>
      </c>
      <c r="P95" s="60">
        <v>91.229295333276355</v>
      </c>
      <c r="Q95" s="56">
        <v>112.27542939084853</v>
      </c>
      <c r="R95" s="60">
        <v>116.9702299788995</v>
      </c>
      <c r="S95" s="5">
        <v>102.78356864743741</v>
      </c>
      <c r="W95" s="571"/>
      <c r="X95" s="190" t="s">
        <v>633</v>
      </c>
      <c r="Y95" s="191">
        <v>103.08699439732541</v>
      </c>
    </row>
    <row r="96" spans="1:29" ht="15" customHeight="1">
      <c r="A96" s="24" t="s">
        <v>476</v>
      </c>
      <c r="B96" s="16" t="s">
        <v>477</v>
      </c>
      <c r="C96" s="16" t="s">
        <v>633</v>
      </c>
      <c r="D96" s="181">
        <v>0</v>
      </c>
      <c r="E96" s="181">
        <v>0</v>
      </c>
      <c r="F96" s="85">
        <v>277</v>
      </c>
      <c r="G96" s="60">
        <v>71.036501179166351</v>
      </c>
      <c r="H96" s="60">
        <v>83.764582971592972</v>
      </c>
      <c r="I96" s="3">
        <v>94.128405289618442</v>
      </c>
      <c r="J96" s="60">
        <v>96.156468860301516</v>
      </c>
      <c r="K96" s="3">
        <v>142.05744520646579</v>
      </c>
      <c r="L96" s="60">
        <v>125.96345237847918</v>
      </c>
      <c r="M96" s="51">
        <v>136.43019468988612</v>
      </c>
      <c r="N96" s="60">
        <v>111.98572758120253</v>
      </c>
      <c r="O96" s="4">
        <v>280.79227858593123</v>
      </c>
      <c r="P96" s="60">
        <v>96.638109322469433</v>
      </c>
      <c r="Q96" s="56">
        <v>103.08083590205324</v>
      </c>
      <c r="R96" s="60">
        <v>102.09013951692094</v>
      </c>
      <c r="S96" s="5">
        <v>102.76641343849442</v>
      </c>
      <c r="W96" s="571"/>
      <c r="X96" s="190" t="s">
        <v>634</v>
      </c>
      <c r="Y96" s="191">
        <v>102.40451741203385</v>
      </c>
    </row>
    <row r="97" spans="1:29" ht="15" customHeight="1">
      <c r="A97" s="24" t="s">
        <v>132</v>
      </c>
      <c r="B97" s="16" t="s">
        <v>133</v>
      </c>
      <c r="C97" s="16" t="s">
        <v>636</v>
      </c>
      <c r="D97" s="181">
        <v>0</v>
      </c>
      <c r="E97" s="181">
        <v>0</v>
      </c>
      <c r="F97" s="85">
        <v>2873</v>
      </c>
      <c r="G97" s="60">
        <v>106.77701866855918</v>
      </c>
      <c r="H97" s="60">
        <v>92.466583399467766</v>
      </c>
      <c r="I97" s="3">
        <v>101.64057451755471</v>
      </c>
      <c r="J97" s="60">
        <v>105.0635455640745</v>
      </c>
      <c r="K97" s="3">
        <v>78.143349229731314</v>
      </c>
      <c r="L97" s="60">
        <v>64.116509646047646</v>
      </c>
      <c r="M97" s="51">
        <v>166.3149040029088</v>
      </c>
      <c r="N97" s="60">
        <v>128.74777908958282</v>
      </c>
      <c r="O97" s="4">
        <v>273.03121041653208</v>
      </c>
      <c r="P97" s="60">
        <v>96.329218996375218</v>
      </c>
      <c r="Q97" s="56">
        <v>119.91721254310522</v>
      </c>
      <c r="R97" s="60">
        <v>129.33732643998533</v>
      </c>
      <c r="S97" s="5">
        <v>102.67682718925555</v>
      </c>
      <c r="W97" s="571"/>
      <c r="X97" s="190" t="s">
        <v>643</v>
      </c>
      <c r="Y97" s="191">
        <v>102.04547575864812</v>
      </c>
    </row>
    <row r="98" spans="1:29" ht="15" customHeight="1">
      <c r="A98" s="27" t="s">
        <v>301</v>
      </c>
      <c r="B98" s="19" t="s">
        <v>302</v>
      </c>
      <c r="C98" s="19" t="s">
        <v>633</v>
      </c>
      <c r="D98" s="181">
        <v>0</v>
      </c>
      <c r="E98" s="181">
        <v>0</v>
      </c>
      <c r="F98" s="87">
        <v>5988</v>
      </c>
      <c r="G98" s="60">
        <v>120.46921536408358</v>
      </c>
      <c r="H98" s="60">
        <v>95.800320845724954</v>
      </c>
      <c r="I98" s="3">
        <v>87.048684037725408</v>
      </c>
      <c r="J98" s="60">
        <v>87.762139829821649</v>
      </c>
      <c r="K98" s="3">
        <v>130.02627072690331</v>
      </c>
      <c r="L98" s="60">
        <v>114.32139834219505</v>
      </c>
      <c r="M98" s="51">
        <v>113.31411519093531</v>
      </c>
      <c r="N98" s="60">
        <v>99.020136677349214</v>
      </c>
      <c r="O98" s="4">
        <v>270.77972930992809</v>
      </c>
      <c r="P98" s="60">
        <v>96.239610102594852</v>
      </c>
      <c r="Q98" s="56">
        <v>115.85222228740675</v>
      </c>
      <c r="R98" s="60">
        <v>122.75874057802572</v>
      </c>
      <c r="S98" s="5">
        <v>102.65039106261858</v>
      </c>
      <c r="W98" s="571"/>
      <c r="X98" s="190" t="s">
        <v>635</v>
      </c>
      <c r="Y98" s="191">
        <v>101.13811280262456</v>
      </c>
    </row>
    <row r="99" spans="1:29" ht="15" customHeight="1">
      <c r="A99" s="27" t="s">
        <v>103</v>
      </c>
      <c r="B99" s="18" t="s">
        <v>606</v>
      </c>
      <c r="C99" s="18" t="s">
        <v>635</v>
      </c>
      <c r="D99" s="181">
        <v>0</v>
      </c>
      <c r="E99" s="181">
        <v>0</v>
      </c>
      <c r="F99" s="85">
        <v>263</v>
      </c>
      <c r="G99" s="60">
        <v>285.65741963537113</v>
      </c>
      <c r="H99" s="60">
        <v>136.01987907330874</v>
      </c>
      <c r="I99" s="3">
        <v>91.503234013688242</v>
      </c>
      <c r="J99" s="60">
        <v>93.043839045161491</v>
      </c>
      <c r="K99" s="3">
        <v>123.28006778358208</v>
      </c>
      <c r="L99" s="60">
        <v>107.79338569145168</v>
      </c>
      <c r="M99" s="51">
        <v>87.04143422184238</v>
      </c>
      <c r="N99" s="60">
        <v>84.284037789638958</v>
      </c>
      <c r="O99" s="4">
        <v>266.60061107617292</v>
      </c>
      <c r="P99" s="60">
        <v>96.073281297611445</v>
      </c>
      <c r="Q99" s="56">
        <v>100.93431779753166</v>
      </c>
      <c r="R99" s="60">
        <v>98.61631725251317</v>
      </c>
      <c r="S99" s="5">
        <v>102.63845669161424</v>
      </c>
      <c r="W99" s="571"/>
      <c r="X99" s="190" t="s">
        <v>632</v>
      </c>
      <c r="Y99" s="191">
        <v>100.35374747957422</v>
      </c>
    </row>
    <row r="100" spans="1:29" ht="15" customHeight="1">
      <c r="A100" s="24" t="s">
        <v>327</v>
      </c>
      <c r="B100" s="16" t="s">
        <v>328</v>
      </c>
      <c r="C100" s="16" t="s">
        <v>639</v>
      </c>
      <c r="D100" s="182">
        <v>0</v>
      </c>
      <c r="E100" s="182">
        <v>0</v>
      </c>
      <c r="F100" s="85">
        <v>894</v>
      </c>
      <c r="G100" s="60">
        <v>129.7004895354398</v>
      </c>
      <c r="H100" s="60">
        <v>98.047925453375427</v>
      </c>
      <c r="I100" s="3">
        <v>96.48720498116549</v>
      </c>
      <c r="J100" s="60">
        <v>98.953265517026651</v>
      </c>
      <c r="K100" s="3">
        <v>120.53115028146453</v>
      </c>
      <c r="L100" s="60">
        <v>105.13337555234983</v>
      </c>
      <c r="M100" s="51">
        <v>158.51889287777246</v>
      </c>
      <c r="N100" s="60">
        <v>124.37507000044013</v>
      </c>
      <c r="O100" s="4">
        <v>329.54157801880206</v>
      </c>
      <c r="P100" s="60">
        <v>98.578330265001085</v>
      </c>
      <c r="Q100" s="56">
        <v>95.933770034484169</v>
      </c>
      <c r="R100" s="60">
        <v>90.523669854423531</v>
      </c>
      <c r="S100" s="5">
        <v>102.60193944043608</v>
      </c>
      <c r="W100" s="571"/>
      <c r="X100" s="190" t="s">
        <v>637</v>
      </c>
      <c r="Y100" s="191">
        <v>100.18883910334966</v>
      </c>
    </row>
    <row r="101" spans="1:29" ht="15" customHeight="1">
      <c r="A101" s="24" t="s">
        <v>423</v>
      </c>
      <c r="B101" s="16" t="s">
        <v>424</v>
      </c>
      <c r="C101" s="16" t="s">
        <v>634</v>
      </c>
      <c r="D101" s="181" t="s">
        <v>650</v>
      </c>
      <c r="E101" s="181">
        <v>0</v>
      </c>
      <c r="F101" s="85">
        <v>8953</v>
      </c>
      <c r="G101" s="60">
        <v>131.26799357779859</v>
      </c>
      <c r="H101" s="60">
        <v>98.429576918028943</v>
      </c>
      <c r="I101" s="3">
        <v>123.02821540997593</v>
      </c>
      <c r="J101" s="60">
        <v>130.42257997361773</v>
      </c>
      <c r="K101" s="3">
        <v>100.42692210453271</v>
      </c>
      <c r="L101" s="60">
        <v>85.679372022501781</v>
      </c>
      <c r="M101" s="51">
        <v>113.73004464904791</v>
      </c>
      <c r="N101" s="60">
        <v>99.253427586345879</v>
      </c>
      <c r="O101" s="4">
        <v>215.65714152452443</v>
      </c>
      <c r="P101" s="60">
        <v>94.045732437233681</v>
      </c>
      <c r="Q101" s="56">
        <v>106.45711725765462</v>
      </c>
      <c r="R101" s="60">
        <v>107.55415182563939</v>
      </c>
      <c r="S101" s="5">
        <v>102.5641401272279</v>
      </c>
      <c r="W101" s="571"/>
      <c r="X101" s="190" t="s">
        <v>642</v>
      </c>
      <c r="Y101" s="191">
        <v>94.8763563822544</v>
      </c>
    </row>
    <row r="102" spans="1:29" ht="15" customHeight="1">
      <c r="A102" s="24" t="s">
        <v>182</v>
      </c>
      <c r="B102" s="16" t="s">
        <v>183</v>
      </c>
      <c r="C102" s="16" t="s">
        <v>632</v>
      </c>
      <c r="D102" s="181">
        <v>0</v>
      </c>
      <c r="E102" s="181">
        <v>0</v>
      </c>
      <c r="F102" s="85">
        <v>8861</v>
      </c>
      <c r="G102" s="60">
        <v>129.78499202611607</v>
      </c>
      <c r="H102" s="60">
        <v>98.06849988155038</v>
      </c>
      <c r="I102" s="3">
        <v>109.22973741486547</v>
      </c>
      <c r="J102" s="60">
        <v>114.06191261262211</v>
      </c>
      <c r="K102" s="3">
        <v>85.396213327012177</v>
      </c>
      <c r="L102" s="60">
        <v>71.134796670461199</v>
      </c>
      <c r="M102" s="51">
        <v>164.51355294747955</v>
      </c>
      <c r="N102" s="60">
        <v>127.73741827731877</v>
      </c>
      <c r="O102" s="4">
        <v>200.72205236068299</v>
      </c>
      <c r="P102" s="60">
        <v>93.45131624846023</v>
      </c>
      <c r="Q102" s="56">
        <v>108.25859465697</v>
      </c>
      <c r="R102" s="60">
        <v>110.46957671089282</v>
      </c>
      <c r="S102" s="5">
        <v>102.48725340021758</v>
      </c>
      <c r="W102" s="571"/>
      <c r="X102" s="190" t="s">
        <v>640</v>
      </c>
      <c r="Y102" s="191">
        <v>93.240514383411281</v>
      </c>
    </row>
    <row r="103" spans="1:29" ht="15" customHeight="1">
      <c r="A103" s="24" t="s">
        <v>456</v>
      </c>
      <c r="B103" s="16" t="s">
        <v>457</v>
      </c>
      <c r="C103" s="16" t="s">
        <v>639</v>
      </c>
      <c r="D103" s="181">
        <v>0</v>
      </c>
      <c r="E103" s="181">
        <v>0</v>
      </c>
      <c r="F103" s="85">
        <v>2369</v>
      </c>
      <c r="G103" s="60">
        <v>136.90900138608836</v>
      </c>
      <c r="H103" s="60">
        <v>99.803033594361381</v>
      </c>
      <c r="I103" s="3">
        <v>92.277321592301192</v>
      </c>
      <c r="J103" s="60">
        <v>93.961664140541771</v>
      </c>
      <c r="K103" s="3">
        <v>142.13545684638854</v>
      </c>
      <c r="L103" s="60">
        <v>126.03894091278499</v>
      </c>
      <c r="M103" s="51">
        <v>113.66584220448797</v>
      </c>
      <c r="N103" s="60">
        <v>99.217417040905886</v>
      </c>
      <c r="O103" s="4">
        <v>266.82587563981991</v>
      </c>
      <c r="P103" s="60">
        <v>96.082246821815545</v>
      </c>
      <c r="Q103" s="56">
        <v>101.46841061339671</v>
      </c>
      <c r="R103" s="60">
        <v>99.480667528014706</v>
      </c>
      <c r="S103" s="5">
        <v>102.4306616730707</v>
      </c>
      <c r="W103" s="571"/>
      <c r="X103" s="190" t="s">
        <v>636</v>
      </c>
      <c r="Y103" s="191">
        <v>92.385783820389761</v>
      </c>
    </row>
    <row r="104" spans="1:29" ht="15" customHeight="1">
      <c r="A104" s="27" t="s">
        <v>414</v>
      </c>
      <c r="B104" s="19" t="s">
        <v>415</v>
      </c>
      <c r="C104" s="19" t="s">
        <v>636</v>
      </c>
      <c r="D104" s="181">
        <v>0</v>
      </c>
      <c r="E104" s="181">
        <v>0</v>
      </c>
      <c r="F104" s="87">
        <v>8650</v>
      </c>
      <c r="G104" s="60">
        <v>112.61522923689284</v>
      </c>
      <c r="H104" s="60">
        <v>93.888054447802205</v>
      </c>
      <c r="I104" s="3">
        <v>106.81500376572113</v>
      </c>
      <c r="J104" s="60">
        <v>111.19879582444787</v>
      </c>
      <c r="K104" s="3">
        <v>79.410590295394144</v>
      </c>
      <c r="L104" s="60">
        <v>65.342764737643776</v>
      </c>
      <c r="M104" s="51">
        <v>172.13592564301064</v>
      </c>
      <c r="N104" s="60">
        <v>132.01273520947603</v>
      </c>
      <c r="O104" s="4">
        <v>319.82090480089164</v>
      </c>
      <c r="P104" s="60">
        <v>98.191447705204155</v>
      </c>
      <c r="Q104" s="56">
        <v>109.15541141744191</v>
      </c>
      <c r="R104" s="60">
        <v>111.92094207466911</v>
      </c>
      <c r="S104" s="5">
        <v>102.09245666654053</v>
      </c>
      <c r="W104" s="571"/>
      <c r="X104" s="190"/>
      <c r="Y104" s="191"/>
    </row>
    <row r="105" spans="1:29" ht="15" customHeight="1" thickBot="1">
      <c r="A105" s="24" t="s">
        <v>394</v>
      </c>
      <c r="B105" s="16" t="s">
        <v>395</v>
      </c>
      <c r="C105" s="16" t="s">
        <v>636</v>
      </c>
      <c r="D105" s="183" t="s">
        <v>650</v>
      </c>
      <c r="E105" s="183">
        <v>0</v>
      </c>
      <c r="F105" s="85">
        <v>5862</v>
      </c>
      <c r="G105" s="60">
        <v>112.23349238774496</v>
      </c>
      <c r="H105" s="60">
        <v>93.795110236079296</v>
      </c>
      <c r="I105" s="3">
        <v>110.74756999432762</v>
      </c>
      <c r="J105" s="60">
        <v>115.86158602233162</v>
      </c>
      <c r="K105" s="3">
        <v>107.91231076835327</v>
      </c>
      <c r="L105" s="60">
        <v>92.922663145477557</v>
      </c>
      <c r="M105" s="51">
        <v>135.98470833987832</v>
      </c>
      <c r="N105" s="60">
        <v>111.73585849039436</v>
      </c>
      <c r="O105" s="4">
        <v>202.00296627001916</v>
      </c>
      <c r="P105" s="60">
        <v>93.502296591180766</v>
      </c>
      <c r="Q105" s="56">
        <v>104.44402382786583</v>
      </c>
      <c r="R105" s="60">
        <v>104.29625767510676</v>
      </c>
      <c r="S105" s="5">
        <v>102.01896202676173</v>
      </c>
      <c r="W105" s="572"/>
      <c r="X105" s="192" t="s">
        <v>641</v>
      </c>
      <c r="Y105" s="204">
        <v>93.440139298962833</v>
      </c>
    </row>
    <row r="106" spans="1:29" ht="15" customHeight="1" thickTop="1">
      <c r="A106" s="24" t="s">
        <v>176</v>
      </c>
      <c r="B106" s="16" t="s">
        <v>177</v>
      </c>
      <c r="C106" s="16" t="s">
        <v>639</v>
      </c>
      <c r="D106" s="181">
        <v>0</v>
      </c>
      <c r="E106" s="181">
        <v>0</v>
      </c>
      <c r="F106" s="85">
        <v>1545</v>
      </c>
      <c r="G106" s="60">
        <v>145.68725542480277</v>
      </c>
      <c r="H106" s="60">
        <v>101.94033813740715</v>
      </c>
      <c r="I106" s="3">
        <v>88.093425943069477</v>
      </c>
      <c r="J106" s="60">
        <v>89.000876072868436</v>
      </c>
      <c r="K106" s="3">
        <v>117.64572286770876</v>
      </c>
      <c r="L106" s="60">
        <v>102.34127059819227</v>
      </c>
      <c r="M106" s="51">
        <v>108.16965436126686</v>
      </c>
      <c r="N106" s="60">
        <v>96.134657133060301</v>
      </c>
      <c r="O106" s="4">
        <v>195.76898484443308</v>
      </c>
      <c r="P106" s="60">
        <v>93.254184280686317</v>
      </c>
      <c r="Q106" s="56">
        <v>119.91721254310522</v>
      </c>
      <c r="R106" s="60">
        <v>129.33732643998533</v>
      </c>
      <c r="S106" s="5">
        <v>102.00144211036663</v>
      </c>
    </row>
    <row r="107" spans="1:29" ht="15" customHeight="1">
      <c r="A107" s="24" t="s">
        <v>90</v>
      </c>
      <c r="B107" s="16" t="s">
        <v>91</v>
      </c>
      <c r="C107" s="16" t="s">
        <v>633</v>
      </c>
      <c r="D107" s="181">
        <v>0</v>
      </c>
      <c r="E107" s="181">
        <v>0</v>
      </c>
      <c r="F107" s="85">
        <v>3285</v>
      </c>
      <c r="G107" s="60">
        <v>123.00877491748086</v>
      </c>
      <c r="H107" s="60">
        <v>96.418645645494166</v>
      </c>
      <c r="I107" s="3">
        <v>86.294695775849718</v>
      </c>
      <c r="J107" s="60">
        <v>86.868146220452942</v>
      </c>
      <c r="K107" s="3">
        <v>135.5069304883971</v>
      </c>
      <c r="L107" s="60">
        <v>119.62479887106173</v>
      </c>
      <c r="M107" s="51">
        <v>97.488733178685251</v>
      </c>
      <c r="N107" s="60">
        <v>90.143829210187846</v>
      </c>
      <c r="O107" s="4">
        <v>407.75184638095516</v>
      </c>
      <c r="P107" s="60">
        <v>101.69109706088557</v>
      </c>
      <c r="Q107" s="56">
        <v>111.92273170689819</v>
      </c>
      <c r="R107" s="60">
        <v>116.39944091146471</v>
      </c>
      <c r="S107" s="5">
        <v>101.85765965325783</v>
      </c>
    </row>
    <row r="108" spans="1:29" ht="15" customHeight="1" thickBot="1">
      <c r="A108" s="24" t="s">
        <v>159</v>
      </c>
      <c r="B108" s="16" t="s">
        <v>23</v>
      </c>
      <c r="C108" s="16" t="s">
        <v>632</v>
      </c>
      <c r="D108" s="181" t="s">
        <v>650</v>
      </c>
      <c r="E108" s="181" t="s">
        <v>691</v>
      </c>
      <c r="F108" s="85">
        <v>64892</v>
      </c>
      <c r="G108" s="60">
        <v>120.54174406727995</v>
      </c>
      <c r="H108" s="60">
        <v>95.81797992988443</v>
      </c>
      <c r="I108" s="3">
        <v>136.74291693154464</v>
      </c>
      <c r="J108" s="60">
        <v>146.68391471135016</v>
      </c>
      <c r="K108" s="3">
        <v>90.9912519199803</v>
      </c>
      <c r="L108" s="60">
        <v>76.548876712694849</v>
      </c>
      <c r="M108" s="51">
        <v>121.75632043531002</v>
      </c>
      <c r="N108" s="60">
        <v>103.75528995149743</v>
      </c>
      <c r="O108" s="4">
        <v>77.139145457405263</v>
      </c>
      <c r="P108" s="60">
        <v>88.532719532155397</v>
      </c>
      <c r="Q108" s="56">
        <v>100.24825175561176</v>
      </c>
      <c r="R108" s="60">
        <v>97.506020774577493</v>
      </c>
      <c r="S108" s="5">
        <v>101.47413360202661</v>
      </c>
    </row>
    <row r="109" spans="1:29" ht="15" customHeight="1" thickTop="1">
      <c r="A109" s="24" t="s">
        <v>178</v>
      </c>
      <c r="B109" s="16" t="s">
        <v>179</v>
      </c>
      <c r="C109" s="16" t="s">
        <v>632</v>
      </c>
      <c r="D109" s="181">
        <v>0</v>
      </c>
      <c r="E109" s="181">
        <v>0</v>
      </c>
      <c r="F109" s="85">
        <v>1807</v>
      </c>
      <c r="G109" s="60">
        <v>142.46106835097336</v>
      </c>
      <c r="H109" s="60">
        <v>101.15483520491046</v>
      </c>
      <c r="I109" s="3">
        <v>117.09486987207842</v>
      </c>
      <c r="J109" s="60">
        <v>123.3874930083896</v>
      </c>
      <c r="K109" s="3">
        <v>100.6131459785163</v>
      </c>
      <c r="L109" s="60">
        <v>85.859572917056681</v>
      </c>
      <c r="M109" s="51">
        <v>121.81267383025548</v>
      </c>
      <c r="N109" s="60">
        <v>103.78689803906001</v>
      </c>
      <c r="O109" s="4">
        <v>224.29454685247669</v>
      </c>
      <c r="P109" s="60">
        <v>94.389500961117889</v>
      </c>
      <c r="Q109" s="56">
        <v>101.92963066163944</v>
      </c>
      <c r="R109" s="60">
        <v>100.22708400081399</v>
      </c>
      <c r="S109" s="5">
        <v>101.46756402189142</v>
      </c>
      <c r="W109" s="577" t="s">
        <v>723</v>
      </c>
      <c r="X109" s="578"/>
      <c r="Y109" s="573" t="s">
        <v>736</v>
      </c>
      <c r="Z109" s="575" t="s">
        <v>738</v>
      </c>
      <c r="AC109" s="200" t="s">
        <v>737</v>
      </c>
    </row>
    <row r="110" spans="1:29" ht="15" customHeight="1" thickBot="1">
      <c r="A110" s="27" t="s">
        <v>549</v>
      </c>
      <c r="B110" s="19" t="s">
        <v>550</v>
      </c>
      <c r="C110" s="19" t="s">
        <v>635</v>
      </c>
      <c r="D110" s="182" t="s">
        <v>650</v>
      </c>
      <c r="E110" s="182">
        <v>0</v>
      </c>
      <c r="F110" s="87">
        <v>7951</v>
      </c>
      <c r="G110" s="60">
        <v>126.39207257676141</v>
      </c>
      <c r="H110" s="60">
        <v>97.242401420362981</v>
      </c>
      <c r="I110" s="3">
        <v>95.845213759608313</v>
      </c>
      <c r="J110" s="60">
        <v>98.192065272456333</v>
      </c>
      <c r="K110" s="3">
        <v>133.75821264948124</v>
      </c>
      <c r="L110" s="60">
        <v>117.9326392561001</v>
      </c>
      <c r="M110" s="51">
        <v>104.94240949615359</v>
      </c>
      <c r="N110" s="60">
        <v>94.324525935444413</v>
      </c>
      <c r="O110" s="4">
        <v>167.33259768179121</v>
      </c>
      <c r="P110" s="60">
        <v>92.12241675695256</v>
      </c>
      <c r="Q110" s="56">
        <v>107.12604320517397</v>
      </c>
      <c r="R110" s="60">
        <v>108.63670959435234</v>
      </c>
      <c r="S110" s="5">
        <v>101.40845970594478</v>
      </c>
      <c r="W110" s="579"/>
      <c r="X110" s="580"/>
      <c r="Y110" s="574"/>
      <c r="Z110" s="576"/>
    </row>
    <row r="111" spans="1:29" ht="15" customHeight="1" thickTop="1">
      <c r="A111" s="24" t="s">
        <v>123</v>
      </c>
      <c r="B111" s="16" t="s">
        <v>124</v>
      </c>
      <c r="C111" s="16" t="s">
        <v>635</v>
      </c>
      <c r="D111" s="181">
        <v>0</v>
      </c>
      <c r="E111" s="181">
        <v>0</v>
      </c>
      <c r="F111" s="85">
        <v>2418</v>
      </c>
      <c r="G111" s="60">
        <v>142.77057847465844</v>
      </c>
      <c r="H111" s="60">
        <v>101.23019385716104</v>
      </c>
      <c r="I111" s="3">
        <v>92.272393564445792</v>
      </c>
      <c r="J111" s="60">
        <v>93.9558210450557</v>
      </c>
      <c r="K111" s="3">
        <v>120.98125983214487</v>
      </c>
      <c r="L111" s="60">
        <v>105.56892735322926</v>
      </c>
      <c r="M111" s="51">
        <v>85.437917840780003</v>
      </c>
      <c r="N111" s="60">
        <v>83.384640579769268</v>
      </c>
      <c r="O111" s="4">
        <v>222.82761064023026</v>
      </c>
      <c r="P111" s="60">
        <v>94.331116935224799</v>
      </c>
      <c r="Q111" s="56">
        <v>119.91721254310522</v>
      </c>
      <c r="R111" s="60">
        <v>129.33732643998533</v>
      </c>
      <c r="S111" s="5">
        <v>101.30133770173758</v>
      </c>
      <c r="W111" s="570" t="s">
        <v>630</v>
      </c>
      <c r="X111" s="188" t="s">
        <v>638</v>
      </c>
      <c r="Y111" s="189">
        <v>101.72294017971754</v>
      </c>
      <c r="Z111" s="189">
        <v>108.87</v>
      </c>
      <c r="AA111" s="38">
        <f>Z111-Y111</f>
        <v>7.1470598202824647</v>
      </c>
    </row>
    <row r="112" spans="1:29" ht="15" customHeight="1">
      <c r="A112" s="24" t="s">
        <v>264</v>
      </c>
      <c r="B112" s="16" t="s">
        <v>20</v>
      </c>
      <c r="C112" s="16" t="s">
        <v>634</v>
      </c>
      <c r="D112" s="181" t="s">
        <v>650</v>
      </c>
      <c r="E112" s="181" t="s">
        <v>691</v>
      </c>
      <c r="F112" s="85">
        <v>23119</v>
      </c>
      <c r="G112" s="60">
        <v>134.55381462042098</v>
      </c>
      <c r="H112" s="60">
        <v>99.229599361109294</v>
      </c>
      <c r="I112" s="3">
        <v>120.47056895302509</v>
      </c>
      <c r="J112" s="60">
        <v>127.39001341634747</v>
      </c>
      <c r="K112" s="3">
        <v>95.844717562265984</v>
      </c>
      <c r="L112" s="60">
        <v>81.245368261938268</v>
      </c>
      <c r="M112" s="51">
        <v>111.16260043751427</v>
      </c>
      <c r="N112" s="60">
        <v>97.813372350477607</v>
      </c>
      <c r="O112" s="4">
        <v>138.19466247445465</v>
      </c>
      <c r="P112" s="60">
        <v>90.962727637947808</v>
      </c>
      <c r="Q112" s="56">
        <v>108.65738037943336</v>
      </c>
      <c r="R112" s="60">
        <v>111.1149524561535</v>
      </c>
      <c r="S112" s="5">
        <v>101.29267224732899</v>
      </c>
      <c r="W112" s="571"/>
      <c r="X112" s="190" t="s">
        <v>633</v>
      </c>
      <c r="Y112" s="191">
        <v>100.3672879499487</v>
      </c>
      <c r="Z112" s="191">
        <v>102.66</v>
      </c>
      <c r="AA112" s="38">
        <f t="shared" ref="AA112:AA122" si="1">Z112-Y112</f>
        <v>2.2927120500512927</v>
      </c>
    </row>
    <row r="113" spans="1:27" ht="15" customHeight="1">
      <c r="A113" s="24" t="s">
        <v>462</v>
      </c>
      <c r="B113" s="16" t="s">
        <v>463</v>
      </c>
      <c r="C113" s="16" t="s">
        <v>634</v>
      </c>
      <c r="D113" s="181">
        <v>0</v>
      </c>
      <c r="E113" s="181">
        <v>0</v>
      </c>
      <c r="F113" s="85">
        <v>4951</v>
      </c>
      <c r="G113" s="60">
        <v>115.01050550312989</v>
      </c>
      <c r="H113" s="60">
        <v>94.471249559620588</v>
      </c>
      <c r="I113" s="3">
        <v>117.60245674118427</v>
      </c>
      <c r="J113" s="60">
        <v>123.98933184345481</v>
      </c>
      <c r="K113" s="3">
        <v>110.79770858716896</v>
      </c>
      <c r="L113" s="60">
        <v>95.714739461874743</v>
      </c>
      <c r="M113" s="51">
        <v>122.26908587397389</v>
      </c>
      <c r="N113" s="60">
        <v>104.04289524839271</v>
      </c>
      <c r="O113" s="4">
        <v>130.92474380275738</v>
      </c>
      <c r="P113" s="60">
        <v>90.673385050025033</v>
      </c>
      <c r="Q113" s="56">
        <v>100.83947418397484</v>
      </c>
      <c r="R113" s="60">
        <v>98.462826883288457</v>
      </c>
      <c r="S113" s="5">
        <v>101.22573800777604</v>
      </c>
      <c r="W113" s="571"/>
      <c r="X113" s="190" t="s">
        <v>639</v>
      </c>
      <c r="Y113" s="191">
        <v>97.680106516113881</v>
      </c>
      <c r="Z113" s="191">
        <v>98.33</v>
      </c>
      <c r="AA113" s="38">
        <f t="shared" si="1"/>
        <v>0.64989348388611745</v>
      </c>
    </row>
    <row r="114" spans="1:27" ht="15" customHeight="1">
      <c r="A114" s="24" t="s">
        <v>136</v>
      </c>
      <c r="B114" s="16" t="s">
        <v>137</v>
      </c>
      <c r="C114" s="16" t="s">
        <v>637</v>
      </c>
      <c r="D114" s="181" t="s">
        <v>650</v>
      </c>
      <c r="E114" s="181">
        <v>0</v>
      </c>
      <c r="F114" s="85">
        <v>5227</v>
      </c>
      <c r="G114" s="60">
        <v>109.21426071224124</v>
      </c>
      <c r="H114" s="60">
        <v>93.059996220455886</v>
      </c>
      <c r="I114" s="3">
        <v>93.090446188441632</v>
      </c>
      <c r="J114" s="60">
        <v>94.925774895743302</v>
      </c>
      <c r="K114" s="3">
        <v>150.27689343572274</v>
      </c>
      <c r="L114" s="60">
        <v>133.9170616122245</v>
      </c>
      <c r="M114" s="51">
        <v>109.72885658629413</v>
      </c>
      <c r="N114" s="60">
        <v>97.009198950888845</v>
      </c>
      <c r="O114" s="4">
        <v>188.67277509158052</v>
      </c>
      <c r="P114" s="60">
        <v>92.971755303547042</v>
      </c>
      <c r="Q114" s="56">
        <v>98.598596979886494</v>
      </c>
      <c r="R114" s="60">
        <v>94.836298363930382</v>
      </c>
      <c r="S114" s="5">
        <v>101.120014224465</v>
      </c>
      <c r="W114" s="571"/>
      <c r="X114" s="190" t="s">
        <v>643</v>
      </c>
      <c r="Y114" s="191">
        <v>96.530391610634354</v>
      </c>
      <c r="Z114" s="191">
        <v>100.01</v>
      </c>
      <c r="AA114" s="38">
        <f t="shared" si="1"/>
        <v>3.4796083893656515</v>
      </c>
    </row>
    <row r="115" spans="1:27" ht="15" customHeight="1">
      <c r="A115" s="24" t="s">
        <v>102</v>
      </c>
      <c r="B115" s="16" t="s">
        <v>605</v>
      </c>
      <c r="C115" s="16" t="s">
        <v>637</v>
      </c>
      <c r="D115" s="181">
        <v>0</v>
      </c>
      <c r="E115" s="181">
        <v>0</v>
      </c>
      <c r="F115" s="85">
        <v>2014</v>
      </c>
      <c r="G115" s="60">
        <v>114.63275092163759</v>
      </c>
      <c r="H115" s="60">
        <v>94.379274939198453</v>
      </c>
      <c r="I115" s="3">
        <v>107.39158302480253</v>
      </c>
      <c r="J115" s="60">
        <v>111.88243799631803</v>
      </c>
      <c r="K115" s="3">
        <v>97.905582969985502</v>
      </c>
      <c r="L115" s="60">
        <v>83.239579756330286</v>
      </c>
      <c r="M115" s="51">
        <v>104.11447115504674</v>
      </c>
      <c r="N115" s="60">
        <v>93.86014313104657</v>
      </c>
      <c r="O115" s="4">
        <v>205.87288137805373</v>
      </c>
      <c r="P115" s="60">
        <v>93.65631911921254</v>
      </c>
      <c r="Q115" s="56">
        <v>119.91721254310522</v>
      </c>
      <c r="R115" s="60">
        <v>129.33732643998533</v>
      </c>
      <c r="S115" s="5">
        <v>101.05918023034853</v>
      </c>
      <c r="W115" s="571"/>
      <c r="X115" s="190" t="s">
        <v>635</v>
      </c>
      <c r="Y115" s="191">
        <v>96.253637589636497</v>
      </c>
      <c r="Z115" s="191">
        <v>100.82</v>
      </c>
      <c r="AA115" s="38">
        <f t="shared" si="1"/>
        <v>4.5663624103634959</v>
      </c>
    </row>
    <row r="116" spans="1:27" ht="15.75" customHeight="1">
      <c r="A116" s="24" t="s">
        <v>362</v>
      </c>
      <c r="B116" s="16" t="s">
        <v>624</v>
      </c>
      <c r="C116" s="16" t="s">
        <v>638</v>
      </c>
      <c r="D116" s="182">
        <v>0</v>
      </c>
      <c r="E116" s="182">
        <v>0</v>
      </c>
      <c r="F116" s="85">
        <v>54</v>
      </c>
      <c r="G116" s="60">
        <v>57.811620640491775</v>
      </c>
      <c r="H116" s="60">
        <v>80.544626345606972</v>
      </c>
      <c r="I116" s="3">
        <v>82.467184106952601</v>
      </c>
      <c r="J116" s="60">
        <v>82.329917782697351</v>
      </c>
      <c r="K116" s="3">
        <v>142.51622352526257</v>
      </c>
      <c r="L116" s="60">
        <v>126.40739257626959</v>
      </c>
      <c r="M116" s="51">
        <v>87.009052735896759</v>
      </c>
      <c r="N116" s="60">
        <v>84.265875319673015</v>
      </c>
      <c r="O116" s="4">
        <v>656.87146759452503</v>
      </c>
      <c r="P116" s="60">
        <v>111.60605198120609</v>
      </c>
      <c r="Q116" s="56">
        <v>114.83272273127756</v>
      </c>
      <c r="R116" s="60">
        <v>121.10883124384623</v>
      </c>
      <c r="S116" s="5">
        <v>101.04378254154987</v>
      </c>
      <c r="W116" s="571"/>
      <c r="X116" s="190" t="s">
        <v>637</v>
      </c>
      <c r="Y116" s="191">
        <v>95.45537683823531</v>
      </c>
      <c r="Z116" s="191">
        <v>99.08</v>
      </c>
      <c r="AA116" s="38">
        <f t="shared" si="1"/>
        <v>3.6246231617646885</v>
      </c>
    </row>
    <row r="117" spans="1:27" ht="15" customHeight="1">
      <c r="A117" s="24" t="s">
        <v>96</v>
      </c>
      <c r="B117" s="16" t="s">
        <v>97</v>
      </c>
      <c r="C117" s="16" t="s">
        <v>638</v>
      </c>
      <c r="D117" s="182" t="s">
        <v>650</v>
      </c>
      <c r="E117" s="182">
        <v>0</v>
      </c>
      <c r="F117" s="85">
        <v>16175</v>
      </c>
      <c r="G117" s="60">
        <v>98.765946567568079</v>
      </c>
      <c r="H117" s="60">
        <v>90.516070151548234</v>
      </c>
      <c r="I117" s="3">
        <v>87.068396149146992</v>
      </c>
      <c r="J117" s="60">
        <v>87.785512211765919</v>
      </c>
      <c r="K117" s="3">
        <v>144.69464590326189</v>
      </c>
      <c r="L117" s="60">
        <v>128.51535893330316</v>
      </c>
      <c r="M117" s="51">
        <v>78.400417527533989</v>
      </c>
      <c r="N117" s="60">
        <v>79.437373048896291</v>
      </c>
      <c r="O117" s="4">
        <v>114.66045053463525</v>
      </c>
      <c r="P117" s="60">
        <v>90.026066569936077</v>
      </c>
      <c r="Q117" s="56">
        <v>119.91721254310522</v>
      </c>
      <c r="R117" s="60">
        <v>129.33732643998533</v>
      </c>
      <c r="S117" s="5">
        <v>100.93628455923917</v>
      </c>
      <c r="W117" s="571"/>
      <c r="X117" s="190" t="s">
        <v>632</v>
      </c>
      <c r="Y117" s="191">
        <v>94.692139173189219</v>
      </c>
      <c r="Z117" s="191">
        <v>98.3</v>
      </c>
      <c r="AA117" s="38">
        <f t="shared" si="1"/>
        <v>3.6078608268107786</v>
      </c>
    </row>
    <row r="118" spans="1:27" ht="15" customHeight="1">
      <c r="A118" s="24" t="s">
        <v>201</v>
      </c>
      <c r="B118" s="16" t="s">
        <v>609</v>
      </c>
      <c r="C118" s="16" t="s">
        <v>641</v>
      </c>
      <c r="D118" s="181">
        <v>0</v>
      </c>
      <c r="E118" s="181">
        <v>0</v>
      </c>
      <c r="F118" s="85">
        <v>404</v>
      </c>
      <c r="G118" s="60">
        <v>137.72768446705393</v>
      </c>
      <c r="H118" s="60">
        <v>100.0023642426367</v>
      </c>
      <c r="I118" s="3">
        <v>88.929144088837063</v>
      </c>
      <c r="J118" s="60">
        <v>89.991775692036342</v>
      </c>
      <c r="K118" s="3">
        <v>122.46658584525541</v>
      </c>
      <c r="L118" s="60">
        <v>107.00621394029571</v>
      </c>
      <c r="M118" s="51">
        <v>121.95188831463291</v>
      </c>
      <c r="N118" s="60">
        <v>103.86498212993754</v>
      </c>
      <c r="O118" s="4">
        <v>819.06195342033357</v>
      </c>
      <c r="P118" s="60">
        <v>118.06122940815452</v>
      </c>
      <c r="Q118" s="56">
        <v>93.439492013587582</v>
      </c>
      <c r="R118" s="60">
        <v>86.487049569525112</v>
      </c>
      <c r="S118" s="5">
        <v>100.90226916376432</v>
      </c>
      <c r="W118" s="571"/>
      <c r="X118" s="190" t="s">
        <v>634</v>
      </c>
      <c r="Y118" s="191">
        <v>94.428084778201821</v>
      </c>
      <c r="Z118" s="191">
        <v>98.24</v>
      </c>
      <c r="AA118" s="38">
        <f t="shared" si="1"/>
        <v>3.8119152217981735</v>
      </c>
    </row>
    <row r="119" spans="1:27" ht="15" customHeight="1">
      <c r="A119" s="24" t="s">
        <v>496</v>
      </c>
      <c r="B119" s="16" t="s">
        <v>497</v>
      </c>
      <c r="C119" s="16" t="s">
        <v>635</v>
      </c>
      <c r="D119" s="185">
        <v>0</v>
      </c>
      <c r="E119" s="185">
        <v>0</v>
      </c>
      <c r="F119" s="85">
        <v>148</v>
      </c>
      <c r="G119" s="60">
        <v>224.44511542779159</v>
      </c>
      <c r="H119" s="60">
        <v>121.11607983303067</v>
      </c>
      <c r="I119" s="3">
        <v>91.503234013688242</v>
      </c>
      <c r="J119" s="60">
        <v>93.043839045161491</v>
      </c>
      <c r="K119" s="3">
        <v>123.28006778358208</v>
      </c>
      <c r="L119" s="60">
        <v>107.79338569145168</v>
      </c>
      <c r="M119" s="51">
        <v>87.705125157783939</v>
      </c>
      <c r="N119" s="60">
        <v>84.656295774060766</v>
      </c>
      <c r="O119" s="4">
        <v>360.06287853329513</v>
      </c>
      <c r="P119" s="60">
        <v>99.793077289890476</v>
      </c>
      <c r="Q119" s="56">
        <v>100.93431779753166</v>
      </c>
      <c r="R119" s="60">
        <v>98.61631725251317</v>
      </c>
      <c r="S119" s="5">
        <v>100.83649914768472</v>
      </c>
      <c r="W119" s="571"/>
      <c r="X119" s="190" t="s">
        <v>642</v>
      </c>
      <c r="Y119" s="191">
        <v>92.318436027669605</v>
      </c>
      <c r="Z119" s="191">
        <v>91.14</v>
      </c>
      <c r="AA119" s="38">
        <f t="shared" si="1"/>
        <v>-1.1784360276696049</v>
      </c>
    </row>
    <row r="120" spans="1:27" ht="15" customHeight="1">
      <c r="A120" s="24" t="s">
        <v>235</v>
      </c>
      <c r="B120" s="16" t="s">
        <v>236</v>
      </c>
      <c r="C120" s="16" t="s">
        <v>638</v>
      </c>
      <c r="D120" s="181">
        <v>0</v>
      </c>
      <c r="E120" s="181">
        <v>0</v>
      </c>
      <c r="F120" s="85">
        <v>897</v>
      </c>
      <c r="G120" s="60">
        <v>83.741832839535874</v>
      </c>
      <c r="H120" s="60">
        <v>86.858041301558103</v>
      </c>
      <c r="I120" s="3">
        <v>82.467184106952601</v>
      </c>
      <c r="J120" s="60">
        <v>82.329917782697351</v>
      </c>
      <c r="K120" s="3">
        <v>142.51622352526257</v>
      </c>
      <c r="L120" s="60">
        <v>126.40739257626959</v>
      </c>
      <c r="M120" s="51">
        <v>92.920024491490011</v>
      </c>
      <c r="N120" s="60">
        <v>87.581283610717023</v>
      </c>
      <c r="O120" s="4">
        <v>170.49007709267619</v>
      </c>
      <c r="P120" s="60">
        <v>92.248084361408033</v>
      </c>
      <c r="Q120" s="56">
        <v>119.91721254310522</v>
      </c>
      <c r="R120" s="60">
        <v>129.33732643998533</v>
      </c>
      <c r="S120" s="5">
        <v>100.79367434543924</v>
      </c>
      <c r="W120" s="571"/>
      <c r="X120" s="190" t="s">
        <v>636</v>
      </c>
      <c r="Y120" s="191">
        <v>87.427263630311487</v>
      </c>
      <c r="Z120" s="191">
        <v>98.14</v>
      </c>
      <c r="AA120" s="38">
        <f t="shared" si="1"/>
        <v>10.712736369688514</v>
      </c>
    </row>
    <row r="121" spans="1:27" ht="15" customHeight="1">
      <c r="A121" s="24" t="s">
        <v>308</v>
      </c>
      <c r="B121" s="16" t="s">
        <v>309</v>
      </c>
      <c r="C121" s="16" t="s">
        <v>638</v>
      </c>
      <c r="D121" s="183">
        <v>0</v>
      </c>
      <c r="E121" s="183">
        <v>0</v>
      </c>
      <c r="F121" s="85">
        <v>855</v>
      </c>
      <c r="G121" s="60">
        <v>96.32956716566936</v>
      </c>
      <c r="H121" s="60">
        <v>89.922867364149312</v>
      </c>
      <c r="I121" s="3">
        <v>82.467184106952601</v>
      </c>
      <c r="J121" s="60">
        <v>82.329917782697351</v>
      </c>
      <c r="K121" s="3">
        <v>142.51622352526257</v>
      </c>
      <c r="L121" s="60">
        <v>126.40739257626959</v>
      </c>
      <c r="M121" s="51">
        <v>84.456787188977117</v>
      </c>
      <c r="N121" s="60">
        <v>82.83433365358465</v>
      </c>
      <c r="O121" s="4">
        <v>416.0185961431992</v>
      </c>
      <c r="P121" s="60">
        <v>102.02011350218768</v>
      </c>
      <c r="Q121" s="56">
        <v>114.83272273127756</v>
      </c>
      <c r="R121" s="60">
        <v>121.10883124384623</v>
      </c>
      <c r="S121" s="5">
        <v>100.77057602045579</v>
      </c>
      <c r="W121" s="571"/>
      <c r="X121" s="190" t="s">
        <v>640</v>
      </c>
      <c r="Y121" s="191">
        <v>85.078750654956764</v>
      </c>
      <c r="Z121" s="191">
        <v>84.24</v>
      </c>
      <c r="AA121" s="38">
        <f t="shared" si="1"/>
        <v>-0.83875065495676893</v>
      </c>
    </row>
    <row r="122" spans="1:27" ht="15" customHeight="1">
      <c r="A122" s="24" t="s">
        <v>299</v>
      </c>
      <c r="B122" s="16" t="s">
        <v>300</v>
      </c>
      <c r="C122" s="16" t="s">
        <v>633</v>
      </c>
      <c r="D122" s="181">
        <v>0</v>
      </c>
      <c r="E122" s="181">
        <v>0</v>
      </c>
      <c r="F122" s="85">
        <v>219</v>
      </c>
      <c r="G122" s="60">
        <v>68.013671341755028</v>
      </c>
      <c r="H122" s="60">
        <v>83.028592885653325</v>
      </c>
      <c r="I122" s="3">
        <v>94.128405289618442</v>
      </c>
      <c r="J122" s="60">
        <v>96.156468860301516</v>
      </c>
      <c r="K122" s="3">
        <v>142.05744520646579</v>
      </c>
      <c r="L122" s="60">
        <v>125.96345237847918</v>
      </c>
      <c r="M122" s="51">
        <v>98.229740176718025</v>
      </c>
      <c r="N122" s="60">
        <v>90.559453044403398</v>
      </c>
      <c r="O122" s="4">
        <v>532.79574593778148</v>
      </c>
      <c r="P122" s="60">
        <v>106.66784124959055</v>
      </c>
      <c r="Q122" s="56">
        <v>103.08083590205324</v>
      </c>
      <c r="R122" s="60">
        <v>102.09013951692094</v>
      </c>
      <c r="S122" s="5">
        <v>100.74432465589149</v>
      </c>
      <c r="W122" s="571"/>
      <c r="X122" s="190"/>
      <c r="Y122" s="191"/>
      <c r="Z122" s="191"/>
      <c r="AA122" s="38">
        <f t="shared" si="1"/>
        <v>0</v>
      </c>
    </row>
    <row r="123" spans="1:27" ht="15" customHeight="1" thickBot="1">
      <c r="A123" s="27" t="s">
        <v>498</v>
      </c>
      <c r="B123" s="18" t="s">
        <v>626</v>
      </c>
      <c r="C123" s="18" t="s">
        <v>635</v>
      </c>
      <c r="D123" s="181">
        <v>0</v>
      </c>
      <c r="E123" s="181">
        <v>0</v>
      </c>
      <c r="F123" s="85">
        <v>2168</v>
      </c>
      <c r="G123" s="60">
        <v>151.97537596364572</v>
      </c>
      <c r="H123" s="60">
        <v>103.47135199683936</v>
      </c>
      <c r="I123" s="3">
        <v>89.670394856796392</v>
      </c>
      <c r="J123" s="60">
        <v>90.870666628410802</v>
      </c>
      <c r="K123" s="3">
        <v>127.85042018979719</v>
      </c>
      <c r="L123" s="60">
        <v>112.21592064582401</v>
      </c>
      <c r="M123" s="51">
        <v>111.19573762694478</v>
      </c>
      <c r="N123" s="60">
        <v>97.831958687398583</v>
      </c>
      <c r="O123" s="4">
        <v>289.80409884919209</v>
      </c>
      <c r="P123" s="60">
        <v>96.996779551755239</v>
      </c>
      <c r="Q123" s="56">
        <v>103.56486537813632</v>
      </c>
      <c r="R123" s="60">
        <v>102.87346967710228</v>
      </c>
      <c r="S123" s="5">
        <v>100.71002453122171</v>
      </c>
      <c r="W123" s="572"/>
      <c r="X123" s="192" t="s">
        <v>641</v>
      </c>
      <c r="Y123" s="204">
        <v>96.994740707093655</v>
      </c>
      <c r="Z123" s="193">
        <v>98.11</v>
      </c>
    </row>
    <row r="124" spans="1:27" ht="15" customHeight="1" thickTop="1">
      <c r="A124" s="24" t="s">
        <v>240</v>
      </c>
      <c r="B124" s="16" t="s">
        <v>34</v>
      </c>
      <c r="C124" s="16" t="s">
        <v>637</v>
      </c>
      <c r="D124" s="181" t="s">
        <v>650</v>
      </c>
      <c r="E124" s="181" t="s">
        <v>691</v>
      </c>
      <c r="F124" s="85">
        <v>38987</v>
      </c>
      <c r="G124" s="60">
        <v>92.495605601448261</v>
      </c>
      <c r="H124" s="60">
        <v>88.989385212353127</v>
      </c>
      <c r="I124" s="3">
        <v>96.352800628714164</v>
      </c>
      <c r="J124" s="60">
        <v>98.793904107521541</v>
      </c>
      <c r="K124" s="3">
        <v>150.26761561748577</v>
      </c>
      <c r="L124" s="60">
        <v>133.90808386350704</v>
      </c>
      <c r="M124" s="51">
        <v>79.896878140747162</v>
      </c>
      <c r="N124" s="60">
        <v>80.27672368858984</v>
      </c>
      <c r="O124" s="4">
        <v>100.22168962739012</v>
      </c>
      <c r="P124" s="60">
        <v>89.451404233813264</v>
      </c>
      <c r="Q124" s="56">
        <v>109.68427707276022</v>
      </c>
      <c r="R124" s="60">
        <v>112.77683296347894</v>
      </c>
      <c r="S124" s="5">
        <v>100.69938901154396</v>
      </c>
    </row>
    <row r="125" spans="1:27" ht="15" customHeight="1">
      <c r="A125" s="24" t="s">
        <v>425</v>
      </c>
      <c r="B125" s="16" t="s">
        <v>426</v>
      </c>
      <c r="C125" s="16" t="s">
        <v>635</v>
      </c>
      <c r="D125" s="181">
        <v>0</v>
      </c>
      <c r="E125" s="181">
        <v>0</v>
      </c>
      <c r="F125" s="85">
        <v>3462</v>
      </c>
      <c r="G125" s="60">
        <v>138.0677528237627</v>
      </c>
      <c r="H125" s="60">
        <v>100.08516312730491</v>
      </c>
      <c r="I125" s="3">
        <v>88.901622511354518</v>
      </c>
      <c r="J125" s="60">
        <v>89.959143732583897</v>
      </c>
      <c r="K125" s="3">
        <v>141.87660685754361</v>
      </c>
      <c r="L125" s="60">
        <v>125.78846282666437</v>
      </c>
      <c r="M125" s="51">
        <v>97.060338507947549</v>
      </c>
      <c r="N125" s="60">
        <v>89.903546681031969</v>
      </c>
      <c r="O125" s="4">
        <v>213.77035352624978</v>
      </c>
      <c r="P125" s="60">
        <v>93.970638320375429</v>
      </c>
      <c r="Q125" s="56">
        <v>104.44402382786583</v>
      </c>
      <c r="R125" s="60">
        <v>104.29625767510676</v>
      </c>
      <c r="S125" s="5">
        <v>100.66720206051122</v>
      </c>
    </row>
    <row r="126" spans="1:27" ht="15" customHeight="1">
      <c r="A126" s="24" t="s">
        <v>75</v>
      </c>
      <c r="B126" s="16" t="s">
        <v>76</v>
      </c>
      <c r="C126" s="16" t="s">
        <v>633</v>
      </c>
      <c r="D126" s="181">
        <v>0</v>
      </c>
      <c r="E126" s="181">
        <v>0</v>
      </c>
      <c r="F126" s="85">
        <v>5596</v>
      </c>
      <c r="G126" s="60">
        <v>127.0389635026562</v>
      </c>
      <c r="H126" s="60">
        <v>97.399904599089908</v>
      </c>
      <c r="I126" s="3">
        <v>88.019505525238529</v>
      </c>
      <c r="J126" s="60">
        <v>88.913229640577399</v>
      </c>
      <c r="K126" s="3">
        <v>152.9588158103567</v>
      </c>
      <c r="L126" s="60">
        <v>136.51224342590754</v>
      </c>
      <c r="M126" s="51">
        <v>89.831310010093844</v>
      </c>
      <c r="N126" s="60">
        <v>85.848852798372405</v>
      </c>
      <c r="O126" s="4">
        <v>160.54562948370727</v>
      </c>
      <c r="P126" s="60">
        <v>91.852295586240103</v>
      </c>
      <c r="Q126" s="56">
        <v>103.77451085461028</v>
      </c>
      <c r="R126" s="60">
        <v>103.21274989201105</v>
      </c>
      <c r="S126" s="5">
        <v>100.62321265703306</v>
      </c>
    </row>
    <row r="127" spans="1:27" ht="15" customHeight="1">
      <c r="A127" s="24" t="s">
        <v>258</v>
      </c>
      <c r="B127" s="16" t="s">
        <v>42</v>
      </c>
      <c r="C127" s="16" t="s">
        <v>633</v>
      </c>
      <c r="D127" s="182" t="s">
        <v>650</v>
      </c>
      <c r="E127" s="182" t="s">
        <v>691</v>
      </c>
      <c r="F127" s="85">
        <v>74752</v>
      </c>
      <c r="G127" s="60">
        <v>90.460549034677499</v>
      </c>
      <c r="H127" s="60">
        <v>88.493895377320825</v>
      </c>
      <c r="I127" s="3">
        <v>98.304299659451218</v>
      </c>
      <c r="J127" s="60">
        <v>101.10776992000521</v>
      </c>
      <c r="K127" s="3">
        <v>152.80039475054463</v>
      </c>
      <c r="L127" s="60">
        <v>136.35894612796289</v>
      </c>
      <c r="M127" s="51">
        <v>84.938191446338493</v>
      </c>
      <c r="N127" s="60">
        <v>83.104348759762317</v>
      </c>
      <c r="O127" s="4">
        <v>78.253419942668984</v>
      </c>
      <c r="P127" s="60">
        <v>88.577067629813996</v>
      </c>
      <c r="Q127" s="56">
        <v>105.29767582874518</v>
      </c>
      <c r="R127" s="60">
        <v>105.67776725588519</v>
      </c>
      <c r="S127" s="5">
        <v>100.5532991784584</v>
      </c>
    </row>
    <row r="128" spans="1:27" ht="15" customHeight="1">
      <c r="A128" s="24" t="s">
        <v>73</v>
      </c>
      <c r="B128" s="16" t="s">
        <v>74</v>
      </c>
      <c r="C128" s="16" t="s">
        <v>634</v>
      </c>
      <c r="D128" s="182" t="s">
        <v>650</v>
      </c>
      <c r="E128" s="182">
        <v>0</v>
      </c>
      <c r="F128" s="85">
        <v>12051</v>
      </c>
      <c r="G128" s="60">
        <v>113.22578508996556</v>
      </c>
      <c r="H128" s="60">
        <v>94.036710865445201</v>
      </c>
      <c r="I128" s="3">
        <v>108.33776437303868</v>
      </c>
      <c r="J128" s="60">
        <v>113.00431232964345</v>
      </c>
      <c r="K128" s="3">
        <v>99.426095823766204</v>
      </c>
      <c r="L128" s="60">
        <v>84.710915147289001</v>
      </c>
      <c r="M128" s="51">
        <v>128.36535559491747</v>
      </c>
      <c r="N128" s="60">
        <v>107.46223542002043</v>
      </c>
      <c r="O128" s="4">
        <v>254.05860632844278</v>
      </c>
      <c r="P128" s="60">
        <v>95.574109810924</v>
      </c>
      <c r="Q128" s="56">
        <v>106.59307781609354</v>
      </c>
      <c r="R128" s="60">
        <v>107.77418389245102</v>
      </c>
      <c r="S128" s="5">
        <v>100.42707791096217</v>
      </c>
    </row>
    <row r="129" spans="1:19" ht="15" customHeight="1">
      <c r="A129" s="24" t="s">
        <v>470</v>
      </c>
      <c r="B129" s="16" t="s">
        <v>471</v>
      </c>
      <c r="C129" s="16" t="s">
        <v>641</v>
      </c>
      <c r="D129" s="181">
        <v>0</v>
      </c>
      <c r="E129" s="181">
        <v>0</v>
      </c>
      <c r="F129" s="85">
        <v>637</v>
      </c>
      <c r="G129" s="60">
        <v>192.70540213497259</v>
      </c>
      <c r="H129" s="60">
        <v>113.38818393066424</v>
      </c>
      <c r="I129" s="3">
        <v>88.929144088837063</v>
      </c>
      <c r="J129" s="60">
        <v>89.991775692036342</v>
      </c>
      <c r="K129" s="3">
        <v>122.46658584525541</v>
      </c>
      <c r="L129" s="60">
        <v>107.00621394029571</v>
      </c>
      <c r="M129" s="51">
        <v>123.62246212716212</v>
      </c>
      <c r="N129" s="60">
        <v>104.80199122046812</v>
      </c>
      <c r="O129" s="4">
        <v>387.43252301640041</v>
      </c>
      <c r="P129" s="60">
        <v>100.88238848068802</v>
      </c>
      <c r="Q129" s="56">
        <v>93.439492013587582</v>
      </c>
      <c r="R129" s="60">
        <v>86.487049569525112</v>
      </c>
      <c r="S129" s="5">
        <v>100.42626713894626</v>
      </c>
    </row>
    <row r="130" spans="1:19" ht="15" customHeight="1">
      <c r="A130" s="24" t="s">
        <v>369</v>
      </c>
      <c r="B130" s="16" t="s">
        <v>9</v>
      </c>
      <c r="C130" s="16" t="s">
        <v>636</v>
      </c>
      <c r="D130" s="181" t="s">
        <v>650</v>
      </c>
      <c r="E130" s="181" t="s">
        <v>691</v>
      </c>
      <c r="F130" s="85">
        <v>10599</v>
      </c>
      <c r="G130" s="60">
        <v>124.75720725178964</v>
      </c>
      <c r="H130" s="60">
        <v>96.844349020544087</v>
      </c>
      <c r="I130" s="3">
        <v>108.45603704156819</v>
      </c>
      <c r="J130" s="60">
        <v>113.14454662130913</v>
      </c>
      <c r="K130" s="3">
        <v>100.94948356449555</v>
      </c>
      <c r="L130" s="60">
        <v>86.185032443643664</v>
      </c>
      <c r="M130" s="51">
        <v>124.5412777240532</v>
      </c>
      <c r="N130" s="60">
        <v>105.31734622025994</v>
      </c>
      <c r="O130" s="4">
        <v>246.51868440742052</v>
      </c>
      <c r="P130" s="60">
        <v>95.274021100185394</v>
      </c>
      <c r="Q130" s="56">
        <v>105.31859536394461</v>
      </c>
      <c r="R130" s="60">
        <v>105.71162243138255</v>
      </c>
      <c r="S130" s="5">
        <v>100.41281963955413</v>
      </c>
    </row>
    <row r="131" spans="1:19" ht="15" customHeight="1">
      <c r="A131" s="24" t="s">
        <v>157</v>
      </c>
      <c r="B131" s="16" t="s">
        <v>158</v>
      </c>
      <c r="C131" s="16" t="s">
        <v>641</v>
      </c>
      <c r="D131" s="181">
        <v>0</v>
      </c>
      <c r="E131" s="181">
        <v>0</v>
      </c>
      <c r="F131" s="85">
        <v>726</v>
      </c>
      <c r="G131" s="60">
        <v>105.14545947968615</v>
      </c>
      <c r="H131" s="60">
        <v>92.069335968344532</v>
      </c>
      <c r="I131" s="3">
        <v>88.929144088837063</v>
      </c>
      <c r="J131" s="60">
        <v>89.991775692036342</v>
      </c>
      <c r="K131" s="3">
        <v>122.46658584525541</v>
      </c>
      <c r="L131" s="60">
        <v>107.00621394029571</v>
      </c>
      <c r="M131" s="51">
        <v>213.41580455060759</v>
      </c>
      <c r="N131" s="60">
        <v>155.16622983648651</v>
      </c>
      <c r="O131" s="4">
        <v>200.71072620943818</v>
      </c>
      <c r="P131" s="60">
        <v>93.450865467913658</v>
      </c>
      <c r="Q131" s="56">
        <v>79.944808362070134</v>
      </c>
      <c r="R131" s="60">
        <v>64.647898797382325</v>
      </c>
      <c r="S131" s="5">
        <v>100.38871995040984</v>
      </c>
    </row>
    <row r="132" spans="1:19" ht="15" customHeight="1">
      <c r="A132" s="24" t="s">
        <v>358</v>
      </c>
      <c r="B132" s="16" t="s">
        <v>359</v>
      </c>
      <c r="C132" s="16" t="s">
        <v>638</v>
      </c>
      <c r="D132" s="181">
        <v>0</v>
      </c>
      <c r="E132" s="181">
        <v>0</v>
      </c>
      <c r="F132" s="85">
        <v>4123</v>
      </c>
      <c r="G132" s="60">
        <v>120.60223253231776</v>
      </c>
      <c r="H132" s="60">
        <v>95.832707490804509</v>
      </c>
      <c r="I132" s="3">
        <v>77.483381970400615</v>
      </c>
      <c r="J132" s="60">
        <v>76.420691491360031</v>
      </c>
      <c r="K132" s="3">
        <v>133.56633500693496</v>
      </c>
      <c r="L132" s="60">
        <v>117.74696745101797</v>
      </c>
      <c r="M132" s="51">
        <v>104.85893109372137</v>
      </c>
      <c r="N132" s="60">
        <v>94.277703687091602</v>
      </c>
      <c r="O132" s="4">
        <v>221.91749105967114</v>
      </c>
      <c r="P132" s="60">
        <v>94.294894197853154</v>
      </c>
      <c r="Q132" s="56">
        <v>116.28335761755656</v>
      </c>
      <c r="R132" s="60">
        <v>123.45646938156685</v>
      </c>
      <c r="S132" s="5">
        <v>100.33823894994902</v>
      </c>
    </row>
    <row r="133" spans="1:19" ht="15" customHeight="1">
      <c r="A133" s="26" t="s">
        <v>86</v>
      </c>
      <c r="B133" s="18" t="s">
        <v>87</v>
      </c>
      <c r="C133" s="18" t="s">
        <v>638</v>
      </c>
      <c r="D133" s="182">
        <v>0</v>
      </c>
      <c r="E133" s="182">
        <v>0</v>
      </c>
      <c r="F133" s="85">
        <v>2162</v>
      </c>
      <c r="G133" s="60">
        <v>129.66010536640957</v>
      </c>
      <c r="H133" s="60">
        <v>98.038092829763173</v>
      </c>
      <c r="I133" s="3">
        <v>81.810190427438826</v>
      </c>
      <c r="J133" s="60">
        <v>81.550929328129371</v>
      </c>
      <c r="K133" s="3">
        <v>136.49216718043013</v>
      </c>
      <c r="L133" s="60">
        <v>120.57817036664288</v>
      </c>
      <c r="M133" s="51">
        <v>91.270374147937773</v>
      </c>
      <c r="N133" s="60">
        <v>86.656010296534561</v>
      </c>
      <c r="O133" s="4">
        <v>355.39442265749824</v>
      </c>
      <c r="P133" s="60">
        <v>99.607272858547233</v>
      </c>
      <c r="Q133" s="56">
        <v>111.35169736145485</v>
      </c>
      <c r="R133" s="60">
        <v>115.47530623085613</v>
      </c>
      <c r="S133" s="5">
        <v>100.31763031841221</v>
      </c>
    </row>
    <row r="134" spans="1:19" ht="15" customHeight="1">
      <c r="A134" s="27" t="s">
        <v>319</v>
      </c>
      <c r="B134" s="19" t="s">
        <v>320</v>
      </c>
      <c r="C134" s="19" t="s">
        <v>635</v>
      </c>
      <c r="D134" s="181">
        <v>0</v>
      </c>
      <c r="E134" s="181">
        <v>0</v>
      </c>
      <c r="F134" s="87">
        <v>310</v>
      </c>
      <c r="G134" s="60">
        <v>180.91636576906836</v>
      </c>
      <c r="H134" s="60">
        <v>110.51782259549958</v>
      </c>
      <c r="I134" s="3">
        <v>91.503234013688242</v>
      </c>
      <c r="J134" s="60">
        <v>93.043839045161491</v>
      </c>
      <c r="K134" s="3">
        <v>123.28006778358208</v>
      </c>
      <c r="L134" s="60">
        <v>107.79338569145168</v>
      </c>
      <c r="M134" s="51">
        <v>87.04143422184238</v>
      </c>
      <c r="N134" s="60">
        <v>84.284037789638958</v>
      </c>
      <c r="O134" s="4">
        <v>538.70411363572157</v>
      </c>
      <c r="P134" s="60">
        <v>106.90299414157224</v>
      </c>
      <c r="Q134" s="56">
        <v>100.93431779753166</v>
      </c>
      <c r="R134" s="60">
        <v>98.61631725251317</v>
      </c>
      <c r="S134" s="5">
        <v>100.19306608597284</v>
      </c>
    </row>
    <row r="135" spans="1:19" ht="15" customHeight="1">
      <c r="A135" s="24" t="s">
        <v>352</v>
      </c>
      <c r="B135" s="16" t="s">
        <v>623</v>
      </c>
      <c r="C135" s="16" t="s">
        <v>637</v>
      </c>
      <c r="D135" s="182">
        <v>0</v>
      </c>
      <c r="E135" s="182">
        <v>0</v>
      </c>
      <c r="F135" s="85">
        <v>535</v>
      </c>
      <c r="G135" s="60">
        <v>139.57588205786249</v>
      </c>
      <c r="H135" s="60">
        <v>100.4523581810509</v>
      </c>
      <c r="I135" s="3">
        <v>90.018872402490047</v>
      </c>
      <c r="J135" s="60">
        <v>91.28385170649625</v>
      </c>
      <c r="K135" s="3">
        <v>124.36060208444837</v>
      </c>
      <c r="L135" s="60">
        <v>108.83897261566369</v>
      </c>
      <c r="M135" s="51">
        <v>69.050384251207674</v>
      </c>
      <c r="N135" s="60">
        <v>74.193027596469349</v>
      </c>
      <c r="O135" s="4">
        <v>1084.6488739600952</v>
      </c>
      <c r="P135" s="60">
        <v>128.63158244478257</v>
      </c>
      <c r="Q135" s="56">
        <v>100.19083107976441</v>
      </c>
      <c r="R135" s="60">
        <v>97.413093898360756</v>
      </c>
      <c r="S135" s="5">
        <v>100.13548107380392</v>
      </c>
    </row>
    <row r="136" spans="1:19" ht="15" customHeight="1">
      <c r="A136" s="27" t="s">
        <v>221</v>
      </c>
      <c r="B136" s="19" t="s">
        <v>222</v>
      </c>
      <c r="C136" s="19" t="s">
        <v>639</v>
      </c>
      <c r="D136" s="183" t="s">
        <v>650</v>
      </c>
      <c r="E136" s="183">
        <v>0</v>
      </c>
      <c r="F136" s="87">
        <v>7238</v>
      </c>
      <c r="G136" s="60">
        <v>98.815265029860171</v>
      </c>
      <c r="H136" s="60">
        <v>90.528078071693642</v>
      </c>
      <c r="I136" s="3">
        <v>106.88892418355208</v>
      </c>
      <c r="J136" s="60">
        <v>111.28644225673891</v>
      </c>
      <c r="K136" s="3">
        <v>132.01397397344064</v>
      </c>
      <c r="L136" s="60">
        <v>116.24481393587587</v>
      </c>
      <c r="M136" s="51">
        <v>116.06584787235707</v>
      </c>
      <c r="N136" s="60">
        <v>100.56355757732048</v>
      </c>
      <c r="O136" s="4">
        <v>138.87240572640414</v>
      </c>
      <c r="P136" s="60">
        <v>90.989701803041243</v>
      </c>
      <c r="Q136" s="56">
        <v>96.297155527039038</v>
      </c>
      <c r="R136" s="60">
        <v>91.111755560265379</v>
      </c>
      <c r="S136" s="5">
        <v>100.12072486748924</v>
      </c>
    </row>
    <row r="137" spans="1:19" ht="15" customHeight="1">
      <c r="A137" s="24" t="s">
        <v>522</v>
      </c>
      <c r="B137" s="16" t="s">
        <v>523</v>
      </c>
      <c r="C137" s="16" t="s">
        <v>638</v>
      </c>
      <c r="D137" s="181">
        <v>0</v>
      </c>
      <c r="E137" s="181">
        <v>0</v>
      </c>
      <c r="F137" s="85">
        <v>1183</v>
      </c>
      <c r="G137" s="60">
        <v>106.94563493738031</v>
      </c>
      <c r="H137" s="60">
        <v>92.507637613186503</v>
      </c>
      <c r="I137" s="3">
        <v>83.160470059817499</v>
      </c>
      <c r="J137" s="60">
        <v>83.151937491312523</v>
      </c>
      <c r="K137" s="3">
        <v>153.89627291828913</v>
      </c>
      <c r="L137" s="60">
        <v>137.41938065725498</v>
      </c>
      <c r="M137" s="51">
        <v>70.164100126227154</v>
      </c>
      <c r="N137" s="60">
        <v>74.817700323489731</v>
      </c>
      <c r="O137" s="4">
        <v>513.94110196053111</v>
      </c>
      <c r="P137" s="60">
        <v>105.9174268737078</v>
      </c>
      <c r="Q137" s="56">
        <v>104.92756097521706</v>
      </c>
      <c r="R137" s="60">
        <v>105.0787910740092</v>
      </c>
      <c r="S137" s="5">
        <v>99.815479005493458</v>
      </c>
    </row>
    <row r="138" spans="1:19" ht="15" customHeight="1">
      <c r="A138" s="26" t="s">
        <v>584</v>
      </c>
      <c r="B138" s="18" t="s">
        <v>585</v>
      </c>
      <c r="C138" s="18" t="s">
        <v>635</v>
      </c>
      <c r="D138" s="181">
        <v>0</v>
      </c>
      <c r="E138" s="181">
        <v>0</v>
      </c>
      <c r="F138" s="85">
        <v>309</v>
      </c>
      <c r="G138" s="60">
        <v>133.93461433453297</v>
      </c>
      <c r="H138" s="60">
        <v>99.078838221337421</v>
      </c>
      <c r="I138" s="3">
        <v>91.503234013688242</v>
      </c>
      <c r="J138" s="60">
        <v>93.043839045161491</v>
      </c>
      <c r="K138" s="3">
        <v>123.28006778358208</v>
      </c>
      <c r="L138" s="60">
        <v>107.79338569145168</v>
      </c>
      <c r="M138" s="51">
        <v>108.16965436126686</v>
      </c>
      <c r="N138" s="60">
        <v>96.134657133060301</v>
      </c>
      <c r="O138" s="4">
        <v>469.84556362663932</v>
      </c>
      <c r="P138" s="60">
        <v>104.16242551075619</v>
      </c>
      <c r="Q138" s="56">
        <v>100.93431779753166</v>
      </c>
      <c r="R138" s="60">
        <v>98.61631725251317</v>
      </c>
      <c r="S138" s="5">
        <v>99.80491047571337</v>
      </c>
    </row>
    <row r="139" spans="1:19" ht="15" customHeight="1">
      <c r="A139" s="28" t="s">
        <v>149</v>
      </c>
      <c r="B139" s="20" t="s">
        <v>150</v>
      </c>
      <c r="C139" s="20" t="s">
        <v>643</v>
      </c>
      <c r="D139" s="183" t="s">
        <v>650</v>
      </c>
      <c r="E139" s="183">
        <v>0</v>
      </c>
      <c r="F139" s="88">
        <v>23633</v>
      </c>
      <c r="G139" s="60">
        <v>122.11744989942208</v>
      </c>
      <c r="H139" s="60">
        <v>96.201628343189441</v>
      </c>
      <c r="I139" s="3">
        <v>104.67623967647901</v>
      </c>
      <c r="J139" s="60">
        <v>108.66289238349354</v>
      </c>
      <c r="K139" s="3">
        <v>104.31788207036909</v>
      </c>
      <c r="L139" s="60">
        <v>89.444487909752453</v>
      </c>
      <c r="M139" s="51">
        <v>105.46798790428365</v>
      </c>
      <c r="N139" s="60">
        <v>94.619317906030176</v>
      </c>
      <c r="O139" s="4">
        <v>256.90668575880267</v>
      </c>
      <c r="P139" s="60">
        <v>95.687463303611366</v>
      </c>
      <c r="Q139" s="56">
        <v>110.47491234286072</v>
      </c>
      <c r="R139" s="60">
        <v>114.05635928031535</v>
      </c>
      <c r="S139" s="5">
        <v>99.778691521065383</v>
      </c>
    </row>
    <row r="140" spans="1:19" ht="15" customHeight="1">
      <c r="A140" s="25" t="s">
        <v>186</v>
      </c>
      <c r="B140" s="17" t="s">
        <v>187</v>
      </c>
      <c r="C140" s="17" t="s">
        <v>641</v>
      </c>
      <c r="D140" s="181">
        <v>0</v>
      </c>
      <c r="E140" s="181">
        <v>0</v>
      </c>
      <c r="F140" s="86">
        <v>349</v>
      </c>
      <c r="G140" s="60">
        <v>206.76156087893528</v>
      </c>
      <c r="H140" s="60">
        <v>116.81053783028366</v>
      </c>
      <c r="I140" s="3">
        <v>88.929144088837063</v>
      </c>
      <c r="J140" s="60">
        <v>89.991775692036342</v>
      </c>
      <c r="K140" s="3">
        <v>122.46658584525541</v>
      </c>
      <c r="L140" s="60">
        <v>107.00621394029571</v>
      </c>
      <c r="M140" s="51">
        <v>114.3669113711934</v>
      </c>
      <c r="N140" s="60">
        <v>99.610640122320731</v>
      </c>
      <c r="O140" s="4">
        <v>326.56430511465697</v>
      </c>
      <c r="P140" s="60">
        <v>98.459834875170742</v>
      </c>
      <c r="Q140" s="56">
        <v>93.439492013587582</v>
      </c>
      <c r="R140" s="60">
        <v>86.487049569525112</v>
      </c>
      <c r="S140" s="5">
        <v>99.727675338272036</v>
      </c>
    </row>
    <row r="141" spans="1:19" ht="15" customHeight="1">
      <c r="A141" s="24" t="s">
        <v>172</v>
      </c>
      <c r="B141" s="16" t="s">
        <v>173</v>
      </c>
      <c r="C141" s="16" t="s">
        <v>637</v>
      </c>
      <c r="D141" s="181">
        <v>0</v>
      </c>
      <c r="E141" s="181">
        <v>0</v>
      </c>
      <c r="F141" s="85">
        <v>573</v>
      </c>
      <c r="G141" s="60">
        <v>247.76408845925044</v>
      </c>
      <c r="H141" s="60">
        <v>126.79371763885088</v>
      </c>
      <c r="I141" s="3">
        <v>90.018872402490047</v>
      </c>
      <c r="J141" s="60">
        <v>91.28385170649625</v>
      </c>
      <c r="K141" s="3">
        <v>124.36060208444837</v>
      </c>
      <c r="L141" s="60">
        <v>108.83897261566369</v>
      </c>
      <c r="M141" s="51">
        <v>106.54548537686344</v>
      </c>
      <c r="N141" s="60">
        <v>95.223676072822244</v>
      </c>
      <c r="O141" s="4">
        <v>410.00800755083094</v>
      </c>
      <c r="P141" s="60">
        <v>101.78089222107135</v>
      </c>
      <c r="Q141" s="56">
        <v>85.655151816503732</v>
      </c>
      <c r="R141" s="60">
        <v>73.889245603468495</v>
      </c>
      <c r="S141" s="5">
        <v>99.635059309728803</v>
      </c>
    </row>
    <row r="142" spans="1:19" ht="15" customHeight="1">
      <c r="A142" s="28" t="s">
        <v>412</v>
      </c>
      <c r="B142" s="20" t="s">
        <v>413</v>
      </c>
      <c r="C142" s="20" t="s">
        <v>632</v>
      </c>
      <c r="D142" s="181" t="s">
        <v>650</v>
      </c>
      <c r="E142" s="181">
        <v>0</v>
      </c>
      <c r="F142" s="88">
        <v>7644</v>
      </c>
      <c r="G142" s="60">
        <v>135.21765611991773</v>
      </c>
      <c r="H142" s="60">
        <v>99.391229617704667</v>
      </c>
      <c r="I142" s="3">
        <v>119.28784226772991</v>
      </c>
      <c r="J142" s="60">
        <v>125.98767049969069</v>
      </c>
      <c r="K142" s="3">
        <v>95.888985505143751</v>
      </c>
      <c r="L142" s="60">
        <v>81.288204460842508</v>
      </c>
      <c r="M142" s="51">
        <v>128.63418356474978</v>
      </c>
      <c r="N142" s="60">
        <v>107.61301849205984</v>
      </c>
      <c r="O142" s="4">
        <v>205.26226384974854</v>
      </c>
      <c r="P142" s="60">
        <v>93.632016556302361</v>
      </c>
      <c r="Q142" s="56">
        <v>95.276689417809621</v>
      </c>
      <c r="R142" s="60">
        <v>89.460282002764302</v>
      </c>
      <c r="S142" s="5">
        <v>99.562070271560728</v>
      </c>
    </row>
    <row r="143" spans="1:19" ht="15" customHeight="1">
      <c r="A143" s="24" t="s">
        <v>271</v>
      </c>
      <c r="B143" s="16" t="s">
        <v>13</v>
      </c>
      <c r="C143" s="16" t="s">
        <v>632</v>
      </c>
      <c r="D143" s="184" t="s">
        <v>650</v>
      </c>
      <c r="E143" s="184" t="s">
        <v>691</v>
      </c>
      <c r="F143" s="85">
        <v>25359</v>
      </c>
      <c r="G143" s="60">
        <v>138.81794653770393</v>
      </c>
      <c r="H143" s="60">
        <v>100.26781817760302</v>
      </c>
      <c r="I143" s="3">
        <v>115.99099163246959</v>
      </c>
      <c r="J143" s="60">
        <v>122.07863961950996</v>
      </c>
      <c r="K143" s="3">
        <v>104.70911894032956</v>
      </c>
      <c r="L143" s="60">
        <v>89.823071130268758</v>
      </c>
      <c r="M143" s="51">
        <v>91.107892308714341</v>
      </c>
      <c r="N143" s="60">
        <v>86.564875765838195</v>
      </c>
      <c r="O143" s="4">
        <v>179.13713110002965</v>
      </c>
      <c r="P143" s="60">
        <v>92.592236902499863</v>
      </c>
      <c r="Q143" s="56">
        <v>104.99418164885213</v>
      </c>
      <c r="R143" s="60">
        <v>105.18660678674689</v>
      </c>
      <c r="S143" s="5">
        <v>99.41887473041109</v>
      </c>
    </row>
    <row r="144" spans="1:19" ht="15" customHeight="1">
      <c r="A144" s="24" t="s">
        <v>166</v>
      </c>
      <c r="B144" s="16" t="s">
        <v>167</v>
      </c>
      <c r="C144" s="16" t="s">
        <v>637</v>
      </c>
      <c r="D144" s="181">
        <v>0</v>
      </c>
      <c r="E144" s="181">
        <v>0</v>
      </c>
      <c r="F144" s="85">
        <v>165</v>
      </c>
      <c r="G144" s="60">
        <v>110.18214757364315</v>
      </c>
      <c r="H144" s="60">
        <v>93.295654584511567</v>
      </c>
      <c r="I144" s="3">
        <v>90.018872402490047</v>
      </c>
      <c r="J144" s="60">
        <v>91.28385170649625</v>
      </c>
      <c r="K144" s="3">
        <v>124.36060208444837</v>
      </c>
      <c r="L144" s="60">
        <v>108.83897261566369</v>
      </c>
      <c r="M144" s="51">
        <v>102.90734685179982</v>
      </c>
      <c r="N144" s="60">
        <v>93.183078497888985</v>
      </c>
      <c r="O144" s="4">
        <v>669.03575403146056</v>
      </c>
      <c r="P144" s="60">
        <v>112.09019028822722</v>
      </c>
      <c r="Q144" s="56">
        <v>100.19083107976441</v>
      </c>
      <c r="R144" s="60">
        <v>97.413093898360756</v>
      </c>
      <c r="S144" s="5">
        <v>99.350806931858074</v>
      </c>
    </row>
    <row r="145" spans="1:19" ht="15" customHeight="1">
      <c r="A145" s="29" t="s">
        <v>539</v>
      </c>
      <c r="B145" s="21" t="s">
        <v>540</v>
      </c>
      <c r="C145" s="21" t="s">
        <v>633</v>
      </c>
      <c r="D145" s="181">
        <v>0</v>
      </c>
      <c r="E145" s="181">
        <v>0</v>
      </c>
      <c r="F145" s="86">
        <v>186</v>
      </c>
      <c r="G145" s="60">
        <v>90.684895122340038</v>
      </c>
      <c r="H145" s="60">
        <v>88.548518530200766</v>
      </c>
      <c r="I145" s="3">
        <v>94.128405289618442</v>
      </c>
      <c r="J145" s="60">
        <v>96.156468860301516</v>
      </c>
      <c r="K145" s="3">
        <v>142.05744520646579</v>
      </c>
      <c r="L145" s="60">
        <v>125.96345237847918</v>
      </c>
      <c r="M145" s="51">
        <v>70.164100126227154</v>
      </c>
      <c r="N145" s="60">
        <v>74.817700323489731</v>
      </c>
      <c r="O145" s="4">
        <v>565.63931931750756</v>
      </c>
      <c r="P145" s="60">
        <v>107.97501467854761</v>
      </c>
      <c r="Q145" s="56">
        <v>103.08083590205324</v>
      </c>
      <c r="R145" s="60">
        <v>102.09013951692094</v>
      </c>
      <c r="S145" s="5">
        <v>99.258549047989959</v>
      </c>
    </row>
    <row r="146" spans="1:19" ht="15" customHeight="1">
      <c r="A146" s="24" t="s">
        <v>227</v>
      </c>
      <c r="B146" s="16" t="s">
        <v>612</v>
      </c>
      <c r="C146" s="16" t="s">
        <v>639</v>
      </c>
      <c r="D146" s="181">
        <v>0</v>
      </c>
      <c r="E146" s="181">
        <v>0</v>
      </c>
      <c r="F146" s="85">
        <v>2091</v>
      </c>
      <c r="G146" s="60">
        <v>123.8633591550808</v>
      </c>
      <c r="H146" s="60">
        <v>96.626717406163465</v>
      </c>
      <c r="I146" s="3">
        <v>93.120014355574</v>
      </c>
      <c r="J146" s="60">
        <v>94.9608334686597</v>
      </c>
      <c r="K146" s="3">
        <v>115.19026546822593</v>
      </c>
      <c r="L146" s="60">
        <v>99.965229275116698</v>
      </c>
      <c r="M146" s="51">
        <v>83.452755453164102</v>
      </c>
      <c r="N146" s="60">
        <v>82.271181725437472</v>
      </c>
      <c r="O146" s="4">
        <v>170.70820764853985</v>
      </c>
      <c r="P146" s="60">
        <v>92.256765952274279</v>
      </c>
      <c r="Q146" s="56">
        <v>119.91721254310522</v>
      </c>
      <c r="R146" s="60">
        <v>129.33732643998533</v>
      </c>
      <c r="S146" s="5">
        <v>99.236342377939479</v>
      </c>
    </row>
    <row r="147" spans="1:19" ht="15" customHeight="1">
      <c r="A147" s="28" t="s">
        <v>223</v>
      </c>
      <c r="B147" s="20" t="s">
        <v>224</v>
      </c>
      <c r="C147" s="20" t="s">
        <v>638</v>
      </c>
      <c r="D147" s="185">
        <v>0</v>
      </c>
      <c r="E147" s="185">
        <v>0</v>
      </c>
      <c r="F147" s="88">
        <v>4829</v>
      </c>
      <c r="G147" s="60">
        <v>117.46814653600281</v>
      </c>
      <c r="H147" s="60">
        <v>95.069629068981911</v>
      </c>
      <c r="I147" s="3">
        <v>76.749105819946521</v>
      </c>
      <c r="J147" s="60">
        <v>75.550070263935609</v>
      </c>
      <c r="K147" s="3">
        <v>158.52918715222074</v>
      </c>
      <c r="L147" s="60">
        <v>141.90245402208103</v>
      </c>
      <c r="M147" s="51">
        <v>90.192526497433803</v>
      </c>
      <c r="N147" s="60">
        <v>86.051455718248562</v>
      </c>
      <c r="O147" s="4">
        <v>185.30390916076419</v>
      </c>
      <c r="P147" s="60">
        <v>92.837674520692886</v>
      </c>
      <c r="Q147" s="56">
        <v>104.13863194532821</v>
      </c>
      <c r="R147" s="60">
        <v>103.8020260547473</v>
      </c>
      <c r="S147" s="5">
        <v>99.202218274781202</v>
      </c>
    </row>
    <row r="148" spans="1:19" ht="15" customHeight="1">
      <c r="A148" s="24" t="s">
        <v>260</v>
      </c>
      <c r="B148" s="16" t="s">
        <v>261</v>
      </c>
      <c r="C148" s="16" t="s">
        <v>636</v>
      </c>
      <c r="D148" s="182">
        <v>0</v>
      </c>
      <c r="E148" s="182">
        <v>0</v>
      </c>
      <c r="F148" s="85">
        <v>4725</v>
      </c>
      <c r="G148" s="60">
        <v>92.07698781062156</v>
      </c>
      <c r="H148" s="60">
        <v>88.887461332936127</v>
      </c>
      <c r="I148" s="3">
        <v>98.402860216559148</v>
      </c>
      <c r="J148" s="60">
        <v>101.2246318297266</v>
      </c>
      <c r="K148" s="3">
        <v>116.37362139438733</v>
      </c>
      <c r="L148" s="60">
        <v>101.110312297554</v>
      </c>
      <c r="M148" s="51">
        <v>114.92829303830037</v>
      </c>
      <c r="N148" s="60">
        <v>99.925513803083177</v>
      </c>
      <c r="O148" s="4">
        <v>214.46363214373483</v>
      </c>
      <c r="P148" s="60">
        <v>93.998230792642772</v>
      </c>
      <c r="Q148" s="56">
        <v>107.61801125663288</v>
      </c>
      <c r="R148" s="60">
        <v>109.43288716533824</v>
      </c>
      <c r="S148" s="5">
        <v>99.096506203546809</v>
      </c>
    </row>
    <row r="149" spans="1:19" ht="15" customHeight="1">
      <c r="A149" s="24" t="s">
        <v>217</v>
      </c>
      <c r="B149" s="16" t="s">
        <v>611</v>
      </c>
      <c r="C149" s="16" t="s">
        <v>636</v>
      </c>
      <c r="D149" s="181" t="s">
        <v>650</v>
      </c>
      <c r="E149" s="181">
        <v>0</v>
      </c>
      <c r="F149" s="85">
        <v>15912</v>
      </c>
      <c r="G149" s="60">
        <v>135.08476191219768</v>
      </c>
      <c r="H149" s="60">
        <v>99.358872910704406</v>
      </c>
      <c r="I149" s="3">
        <v>110.05271806671669</v>
      </c>
      <c r="J149" s="60">
        <v>115.03770955879577</v>
      </c>
      <c r="K149" s="3">
        <v>108.28394862580208</v>
      </c>
      <c r="L149" s="60">
        <v>93.282281238099984</v>
      </c>
      <c r="M149" s="51">
        <v>98.418100177056871</v>
      </c>
      <c r="N149" s="60">
        <v>90.665102391523604</v>
      </c>
      <c r="O149" s="4">
        <v>145.42308473667921</v>
      </c>
      <c r="P149" s="60">
        <v>91.250418669773651</v>
      </c>
      <c r="Q149" s="56">
        <v>104.83780258259499</v>
      </c>
      <c r="R149" s="60">
        <v>104.93353038319499</v>
      </c>
      <c r="S149" s="5">
        <v>99.08798585868206</v>
      </c>
    </row>
    <row r="150" spans="1:19" ht="15" customHeight="1">
      <c r="A150" s="24" t="s">
        <v>274</v>
      </c>
      <c r="B150" s="16" t="s">
        <v>275</v>
      </c>
      <c r="C150" s="16" t="s">
        <v>634</v>
      </c>
      <c r="D150" s="181" t="s">
        <v>650</v>
      </c>
      <c r="E150" s="181">
        <v>0</v>
      </c>
      <c r="F150" s="85">
        <v>11621</v>
      </c>
      <c r="G150" s="60">
        <v>123.03333662682364</v>
      </c>
      <c r="H150" s="60">
        <v>96.424625861233167</v>
      </c>
      <c r="I150" s="3">
        <v>107.53942386046444</v>
      </c>
      <c r="J150" s="60">
        <v>112.05773086090014</v>
      </c>
      <c r="K150" s="3">
        <v>84.883963975904493</v>
      </c>
      <c r="L150" s="60">
        <v>70.639114836923028</v>
      </c>
      <c r="M150" s="51">
        <v>102.9362209670781</v>
      </c>
      <c r="N150" s="60">
        <v>93.199273716737665</v>
      </c>
      <c r="O150" s="4">
        <v>182.40151314016666</v>
      </c>
      <c r="P150" s="60">
        <v>92.722159229023134</v>
      </c>
      <c r="Q150" s="56">
        <v>119.91721254310522</v>
      </c>
      <c r="R150" s="60">
        <v>129.33732643998533</v>
      </c>
      <c r="S150" s="5">
        <v>99.063371824133739</v>
      </c>
    </row>
    <row r="151" spans="1:19" ht="15" customHeight="1">
      <c r="A151" s="24" t="s">
        <v>568</v>
      </c>
      <c r="B151" s="16" t="s">
        <v>569</v>
      </c>
      <c r="C151" s="16" t="s">
        <v>636</v>
      </c>
      <c r="D151" s="182">
        <v>0</v>
      </c>
      <c r="E151" s="182">
        <v>0</v>
      </c>
      <c r="F151" s="85">
        <v>2772</v>
      </c>
      <c r="G151" s="60">
        <v>100.52517097604076</v>
      </c>
      <c r="H151" s="60">
        <v>90.944401150387307</v>
      </c>
      <c r="I151" s="3">
        <v>108.39197267944805</v>
      </c>
      <c r="J151" s="60">
        <v>113.06858637999022</v>
      </c>
      <c r="K151" s="3">
        <v>92.139571317739922</v>
      </c>
      <c r="L151" s="60">
        <v>77.660056382006474</v>
      </c>
      <c r="M151" s="51">
        <v>125.35985889219251</v>
      </c>
      <c r="N151" s="60">
        <v>105.77648067461992</v>
      </c>
      <c r="O151" s="4">
        <v>242.58562592219866</v>
      </c>
      <c r="P151" s="60">
        <v>95.117485467263378</v>
      </c>
      <c r="Q151" s="56">
        <v>109.01564776645928</v>
      </c>
      <c r="R151" s="60">
        <v>111.69475526472996</v>
      </c>
      <c r="S151" s="5">
        <v>99.043627553166203</v>
      </c>
    </row>
    <row r="152" spans="1:19" ht="15" customHeight="1">
      <c r="A152" s="24" t="s">
        <v>145</v>
      </c>
      <c r="B152" s="16" t="s">
        <v>146</v>
      </c>
      <c r="C152" s="16" t="s">
        <v>638</v>
      </c>
      <c r="D152" s="182">
        <v>0</v>
      </c>
      <c r="E152" s="182">
        <v>0</v>
      </c>
      <c r="F152" s="85">
        <v>1528</v>
      </c>
      <c r="G152" s="60">
        <v>114.42300002201139</v>
      </c>
      <c r="H152" s="60">
        <v>94.328205381550433</v>
      </c>
      <c r="I152" s="3">
        <v>73.718368688877618</v>
      </c>
      <c r="J152" s="60">
        <v>71.956566540002655</v>
      </c>
      <c r="K152" s="3">
        <v>116.23521656894225</v>
      </c>
      <c r="L152" s="60">
        <v>100.97638385528504</v>
      </c>
      <c r="M152" s="51">
        <v>85.75612237649986</v>
      </c>
      <c r="N152" s="60">
        <v>83.563118501775094</v>
      </c>
      <c r="O152" s="4">
        <v>714.88575675529501</v>
      </c>
      <c r="P152" s="60">
        <v>113.91501929161457</v>
      </c>
      <c r="Q152" s="56">
        <v>119.91721254310522</v>
      </c>
      <c r="R152" s="60">
        <v>129.33732643998533</v>
      </c>
      <c r="S152" s="5">
        <v>99.012770001702179</v>
      </c>
    </row>
    <row r="153" spans="1:19" ht="15" customHeight="1">
      <c r="A153" s="24" t="s">
        <v>570</v>
      </c>
      <c r="B153" s="16" t="s">
        <v>571</v>
      </c>
      <c r="C153" s="16" t="s">
        <v>632</v>
      </c>
      <c r="D153" s="181" t="s">
        <v>650</v>
      </c>
      <c r="E153" s="181">
        <v>0</v>
      </c>
      <c r="F153" s="85">
        <v>14676</v>
      </c>
      <c r="G153" s="60">
        <v>104.99559847656866</v>
      </c>
      <c r="H153" s="60">
        <v>92.032848233838806</v>
      </c>
      <c r="I153" s="3">
        <v>101.04428314705173</v>
      </c>
      <c r="J153" s="60">
        <v>104.35653101026006</v>
      </c>
      <c r="K153" s="3">
        <v>89.969675453925248</v>
      </c>
      <c r="L153" s="60">
        <v>75.560340768825668</v>
      </c>
      <c r="M153" s="51">
        <v>161.08314377765171</v>
      </c>
      <c r="N153" s="60">
        <v>125.81333413792855</v>
      </c>
      <c r="O153" s="4">
        <v>188.51432708391508</v>
      </c>
      <c r="P153" s="60">
        <v>92.965449076660676</v>
      </c>
      <c r="Q153" s="56">
        <v>103.37690736474586</v>
      </c>
      <c r="R153" s="60">
        <v>102.56928741545993</v>
      </c>
      <c r="S153" s="5">
        <v>98.882965107162278</v>
      </c>
    </row>
    <row r="154" spans="1:19" ht="15" customHeight="1">
      <c r="A154" s="24" t="s">
        <v>127</v>
      </c>
      <c r="B154" s="16" t="s">
        <v>128</v>
      </c>
      <c r="C154" s="16" t="s">
        <v>636</v>
      </c>
      <c r="D154" s="181">
        <v>0</v>
      </c>
      <c r="E154" s="181">
        <v>0</v>
      </c>
      <c r="F154" s="85">
        <v>470</v>
      </c>
      <c r="G154" s="60">
        <v>164.52830972195974</v>
      </c>
      <c r="H154" s="60">
        <v>106.52770491529813</v>
      </c>
      <c r="I154" s="3">
        <v>99.923087961727575</v>
      </c>
      <c r="J154" s="60">
        <v>103.02714515478104</v>
      </c>
      <c r="K154" s="3">
        <v>101.49865120822025</v>
      </c>
      <c r="L154" s="60">
        <v>86.716438533222231</v>
      </c>
      <c r="M154" s="51">
        <v>121.61777355212705</v>
      </c>
      <c r="N154" s="60">
        <v>103.67758031183142</v>
      </c>
      <c r="O154" s="4">
        <v>228.68858501439016</v>
      </c>
      <c r="P154" s="60">
        <v>94.564383574062248</v>
      </c>
      <c r="Q154" s="56">
        <v>100.27477312854458</v>
      </c>
      <c r="R154" s="60">
        <v>97.548941696410225</v>
      </c>
      <c r="S154" s="5">
        <v>98.677032364267546</v>
      </c>
    </row>
    <row r="155" spans="1:19" ht="15" customHeight="1">
      <c r="A155" s="24" t="s">
        <v>430</v>
      </c>
      <c r="B155" s="16" t="s">
        <v>431</v>
      </c>
      <c r="C155" s="16" t="s">
        <v>633</v>
      </c>
      <c r="D155" s="181" t="s">
        <v>650</v>
      </c>
      <c r="E155" s="181">
        <v>0</v>
      </c>
      <c r="F155" s="85">
        <v>10759</v>
      </c>
      <c r="G155" s="60">
        <v>129.77407106930471</v>
      </c>
      <c r="H155" s="60">
        <v>98.065840877777603</v>
      </c>
      <c r="I155" s="3">
        <v>88.270834945863754</v>
      </c>
      <c r="J155" s="60">
        <v>89.211227510366967</v>
      </c>
      <c r="K155" s="3">
        <v>129.71011118186081</v>
      </c>
      <c r="L155" s="60">
        <v>114.01546424459517</v>
      </c>
      <c r="M155" s="51">
        <v>101.34814462677255</v>
      </c>
      <c r="N155" s="60">
        <v>92.308536680060456</v>
      </c>
      <c r="O155" s="4">
        <v>189.95001128445662</v>
      </c>
      <c r="P155" s="60">
        <v>93.02258927324111</v>
      </c>
      <c r="Q155" s="56">
        <v>105.0602127590037</v>
      </c>
      <c r="R155" s="60">
        <v>105.29346837813293</v>
      </c>
      <c r="S155" s="5">
        <v>98.652854494029043</v>
      </c>
    </row>
    <row r="156" spans="1:19" ht="15" customHeight="1">
      <c r="A156" s="24" t="s">
        <v>323</v>
      </c>
      <c r="B156" s="16" t="s">
        <v>324</v>
      </c>
      <c r="C156" s="16" t="s">
        <v>637</v>
      </c>
      <c r="D156" s="181">
        <v>0</v>
      </c>
      <c r="E156" s="181">
        <v>0</v>
      </c>
      <c r="F156" s="85">
        <v>139</v>
      </c>
      <c r="G156" s="60">
        <v>83.316747393649905</v>
      </c>
      <c r="H156" s="60">
        <v>86.754542695722847</v>
      </c>
      <c r="I156" s="3">
        <v>90.018872402490047</v>
      </c>
      <c r="J156" s="60">
        <v>91.28385170649625</v>
      </c>
      <c r="K156" s="3">
        <v>124.36060208444837</v>
      </c>
      <c r="L156" s="60">
        <v>108.83897261566369</v>
      </c>
      <c r="M156" s="51">
        <v>94.535300628169168</v>
      </c>
      <c r="N156" s="60">
        <v>88.487276756565521</v>
      </c>
      <c r="O156" s="4">
        <v>845.4179073670274</v>
      </c>
      <c r="P156" s="60">
        <v>119.11019574003363</v>
      </c>
      <c r="Q156" s="56">
        <v>100.19083107976441</v>
      </c>
      <c r="R156" s="60">
        <v>97.413093898360756</v>
      </c>
      <c r="S156" s="5">
        <v>98.647988902140455</v>
      </c>
    </row>
    <row r="157" spans="1:19" ht="15" customHeight="1">
      <c r="A157" s="24" t="s">
        <v>64</v>
      </c>
      <c r="B157" s="16" t="s">
        <v>65</v>
      </c>
      <c r="C157" s="16" t="s">
        <v>635</v>
      </c>
      <c r="D157" s="182">
        <v>0</v>
      </c>
      <c r="E157" s="182">
        <v>0</v>
      </c>
      <c r="F157" s="85">
        <v>294</v>
      </c>
      <c r="G157" s="60">
        <v>123.66122062137278</v>
      </c>
      <c r="H157" s="60">
        <v>96.577501285906123</v>
      </c>
      <c r="I157" s="3">
        <v>91.503234013688242</v>
      </c>
      <c r="J157" s="60">
        <v>93.043839045161491</v>
      </c>
      <c r="K157" s="3">
        <v>123.28006778358208</v>
      </c>
      <c r="L157" s="60">
        <v>107.79338569145168</v>
      </c>
      <c r="M157" s="51">
        <v>62.368089001090802</v>
      </c>
      <c r="N157" s="60">
        <v>70.444991234347043</v>
      </c>
      <c r="O157" s="4">
        <v>223.51876327869252</v>
      </c>
      <c r="P157" s="60">
        <v>94.358624793578272</v>
      </c>
      <c r="Q157" s="56">
        <v>119.91721254310522</v>
      </c>
      <c r="R157" s="60">
        <v>129.33732643998533</v>
      </c>
      <c r="S157" s="5">
        <v>98.592611415071644</v>
      </c>
    </row>
    <row r="158" spans="1:19" ht="15" customHeight="1">
      <c r="A158" s="25" t="s">
        <v>81</v>
      </c>
      <c r="B158" s="17" t="s">
        <v>82</v>
      </c>
      <c r="C158" s="17" t="s">
        <v>639</v>
      </c>
      <c r="D158" s="181">
        <v>0</v>
      </c>
      <c r="E158" s="181">
        <v>0</v>
      </c>
      <c r="F158" s="86">
        <v>1665</v>
      </c>
      <c r="G158" s="60">
        <v>109.89175212297049</v>
      </c>
      <c r="H158" s="60">
        <v>93.224949918952191</v>
      </c>
      <c r="I158" s="3">
        <v>96.520353575797657</v>
      </c>
      <c r="J158" s="60">
        <v>98.992569354047916</v>
      </c>
      <c r="K158" s="3">
        <v>114.18315497463709</v>
      </c>
      <c r="L158" s="60">
        <v>98.990691435374856</v>
      </c>
      <c r="M158" s="51">
        <v>79.121219291277427</v>
      </c>
      <c r="N158" s="60">
        <v>79.841663957823869</v>
      </c>
      <c r="O158" s="4">
        <v>124.25482771471076</v>
      </c>
      <c r="P158" s="60">
        <v>90.407922550471014</v>
      </c>
      <c r="Q158" s="56">
        <v>119.91721254310522</v>
      </c>
      <c r="R158" s="60">
        <v>129.33732643998533</v>
      </c>
      <c r="S158" s="5">
        <v>98.465853942775865</v>
      </c>
    </row>
    <row r="159" spans="1:19" ht="15" customHeight="1">
      <c r="A159" s="24" t="s">
        <v>247</v>
      </c>
      <c r="B159" s="16" t="s">
        <v>248</v>
      </c>
      <c r="C159" s="16" t="s">
        <v>636</v>
      </c>
      <c r="D159" s="181" t="s">
        <v>650</v>
      </c>
      <c r="E159" s="181">
        <v>0</v>
      </c>
      <c r="F159" s="85">
        <v>14759</v>
      </c>
      <c r="G159" s="60">
        <v>103.9093438281807</v>
      </c>
      <c r="H159" s="60">
        <v>91.768370014745912</v>
      </c>
      <c r="I159" s="3">
        <v>98.53098894079946</v>
      </c>
      <c r="J159" s="60">
        <v>101.37655231236442</v>
      </c>
      <c r="K159" s="3">
        <v>78.92497047961794</v>
      </c>
      <c r="L159" s="60">
        <v>64.872851168859555</v>
      </c>
      <c r="M159" s="51">
        <v>186.31811462090573</v>
      </c>
      <c r="N159" s="60">
        <v>139.96739120626265</v>
      </c>
      <c r="O159" s="4">
        <v>374.02646567236087</v>
      </c>
      <c r="P159" s="60">
        <v>100.34882772149182</v>
      </c>
      <c r="Q159" s="56">
        <v>96.790321552649218</v>
      </c>
      <c r="R159" s="60">
        <v>91.909871875336478</v>
      </c>
      <c r="S159" s="5">
        <v>98.373977383176793</v>
      </c>
    </row>
    <row r="160" spans="1:19" ht="15" customHeight="1">
      <c r="A160" s="27" t="s">
        <v>100</v>
      </c>
      <c r="B160" s="19" t="s">
        <v>101</v>
      </c>
      <c r="C160" s="19" t="s">
        <v>638</v>
      </c>
      <c r="D160" s="181">
        <v>0</v>
      </c>
      <c r="E160" s="181">
        <v>0</v>
      </c>
      <c r="F160" s="87">
        <v>495</v>
      </c>
      <c r="G160" s="60">
        <v>136.61876591256879</v>
      </c>
      <c r="H160" s="60">
        <v>99.732367879588182</v>
      </c>
      <c r="I160" s="3">
        <v>82.467184106952601</v>
      </c>
      <c r="J160" s="60">
        <v>82.329917782697351</v>
      </c>
      <c r="K160" s="3">
        <v>142.51622352526257</v>
      </c>
      <c r="L160" s="60">
        <v>126.40739257626959</v>
      </c>
      <c r="M160" s="51">
        <v>108.68556686219499</v>
      </c>
      <c r="N160" s="60">
        <v>96.424027587488865</v>
      </c>
      <c r="O160" s="4">
        <v>231.58929947242865</v>
      </c>
      <c r="P160" s="60">
        <v>94.679831939582684</v>
      </c>
      <c r="Q160" s="56">
        <v>95.933770034484169</v>
      </c>
      <c r="R160" s="60">
        <v>90.523669854423531</v>
      </c>
      <c r="S160" s="5">
        <v>98.349534603341681</v>
      </c>
    </row>
    <row r="161" spans="1:19" ht="15" customHeight="1">
      <c r="A161" s="24" t="s">
        <v>460</v>
      </c>
      <c r="B161" s="16" t="s">
        <v>461</v>
      </c>
      <c r="C161" s="16" t="s">
        <v>636</v>
      </c>
      <c r="D161" s="181">
        <v>0</v>
      </c>
      <c r="E161" s="181">
        <v>0</v>
      </c>
      <c r="F161" s="85">
        <v>4257</v>
      </c>
      <c r="G161" s="60">
        <v>115.73119948946251</v>
      </c>
      <c r="H161" s="60">
        <v>94.646722099415072</v>
      </c>
      <c r="I161" s="3">
        <v>101.21183609413521</v>
      </c>
      <c r="J161" s="60">
        <v>104.55519625678643</v>
      </c>
      <c r="K161" s="3">
        <v>84.614511783449686</v>
      </c>
      <c r="L161" s="60">
        <v>70.378377450886205</v>
      </c>
      <c r="M161" s="51">
        <v>120.68225221711069</v>
      </c>
      <c r="N161" s="60">
        <v>103.1528552211343</v>
      </c>
      <c r="O161" s="4">
        <v>313.83859007293972</v>
      </c>
      <c r="P161" s="60">
        <v>97.953351723210176</v>
      </c>
      <c r="Q161" s="56">
        <v>113.76761189986904</v>
      </c>
      <c r="R161" s="60">
        <v>119.38510680266177</v>
      </c>
      <c r="S161" s="5">
        <v>98.34526825901564</v>
      </c>
    </row>
    <row r="162" spans="1:19" ht="15" customHeight="1">
      <c r="A162" s="27" t="s">
        <v>485</v>
      </c>
      <c r="B162" s="19" t="s">
        <v>486</v>
      </c>
      <c r="C162" s="19" t="s">
        <v>635</v>
      </c>
      <c r="D162" s="181">
        <v>0</v>
      </c>
      <c r="E162" s="181">
        <v>0</v>
      </c>
      <c r="F162" s="87">
        <v>1266</v>
      </c>
      <c r="G162" s="60">
        <v>160.29888814272459</v>
      </c>
      <c r="H162" s="60">
        <v>105.49793727404644</v>
      </c>
      <c r="I162" s="3">
        <v>89.84287583173527</v>
      </c>
      <c r="J162" s="60">
        <v>91.075174970423248</v>
      </c>
      <c r="K162" s="3">
        <v>112.74727071058787</v>
      </c>
      <c r="L162" s="60">
        <v>97.60124751863107</v>
      </c>
      <c r="M162" s="51">
        <v>125.55681075219594</v>
      </c>
      <c r="N162" s="60">
        <v>105.88694911476668</v>
      </c>
      <c r="O162" s="4">
        <v>592.30717804463575</v>
      </c>
      <c r="P162" s="60">
        <v>109.03639481317086</v>
      </c>
      <c r="Q162" s="56">
        <v>89.937909407328917</v>
      </c>
      <c r="R162" s="60">
        <v>80.820255708033102</v>
      </c>
      <c r="S162" s="5">
        <v>98.319659899845234</v>
      </c>
    </row>
    <row r="163" spans="1:19" ht="15" customHeight="1">
      <c r="A163" s="25" t="s">
        <v>374</v>
      </c>
      <c r="B163" s="17" t="s">
        <v>375</v>
      </c>
      <c r="C163" s="17" t="s">
        <v>637</v>
      </c>
      <c r="D163" s="181">
        <v>0</v>
      </c>
      <c r="E163" s="181">
        <v>0</v>
      </c>
      <c r="F163" s="86">
        <v>231</v>
      </c>
      <c r="G163" s="60">
        <v>160.51226436654187</v>
      </c>
      <c r="H163" s="60">
        <v>105.54988951540687</v>
      </c>
      <c r="I163" s="3">
        <v>90.018872402490047</v>
      </c>
      <c r="J163" s="60">
        <v>91.28385170649625</v>
      </c>
      <c r="K163" s="3">
        <v>124.36060208444837</v>
      </c>
      <c r="L163" s="60">
        <v>108.83897261566369</v>
      </c>
      <c r="M163" s="51">
        <v>94.535300628169168</v>
      </c>
      <c r="N163" s="60">
        <v>88.487276756565521</v>
      </c>
      <c r="O163" s="4">
        <v>312.2166852146816</v>
      </c>
      <c r="P163" s="60">
        <v>97.888799948940687</v>
      </c>
      <c r="Q163" s="56">
        <v>100.19083107976441</v>
      </c>
      <c r="R163" s="60">
        <v>97.413093898360756</v>
      </c>
      <c r="S163" s="5">
        <v>98.243647406905623</v>
      </c>
    </row>
    <row r="164" spans="1:19" ht="15" customHeight="1">
      <c r="A164" s="24" t="s">
        <v>140</v>
      </c>
      <c r="B164" s="16" t="s">
        <v>16</v>
      </c>
      <c r="C164" s="16" t="s">
        <v>636</v>
      </c>
      <c r="D164" s="181" t="s">
        <v>650</v>
      </c>
      <c r="E164" s="181" t="s">
        <v>691</v>
      </c>
      <c r="F164" s="85">
        <v>18158</v>
      </c>
      <c r="G164" s="60">
        <v>120.0614215295557</v>
      </c>
      <c r="H164" s="60">
        <v>95.701032352669444</v>
      </c>
      <c r="I164" s="3">
        <v>108.26877198306313</v>
      </c>
      <c r="J164" s="60">
        <v>112.92250899283849</v>
      </c>
      <c r="K164" s="3">
        <v>109.53524920172148</v>
      </c>
      <c r="L164" s="60">
        <v>94.493111398134118</v>
      </c>
      <c r="M164" s="51">
        <v>104.25091472655737</v>
      </c>
      <c r="N164" s="60">
        <v>93.936673043039121</v>
      </c>
      <c r="O164" s="4">
        <v>150.77072568046245</v>
      </c>
      <c r="P164" s="60">
        <v>91.463254650453862</v>
      </c>
      <c r="Q164" s="56">
        <v>102.17797991838552</v>
      </c>
      <c r="R164" s="60">
        <v>100.62900056309053</v>
      </c>
      <c r="S164" s="5">
        <v>98.190930166704263</v>
      </c>
    </row>
    <row r="165" spans="1:19" ht="15" customHeight="1">
      <c r="A165" s="24" t="s">
        <v>520</v>
      </c>
      <c r="B165" s="16" t="s">
        <v>521</v>
      </c>
      <c r="C165" s="16" t="s">
        <v>643</v>
      </c>
      <c r="D165" s="182" t="s">
        <v>650</v>
      </c>
      <c r="E165" s="182">
        <v>0</v>
      </c>
      <c r="F165" s="85">
        <v>8700</v>
      </c>
      <c r="G165" s="60">
        <v>119.11187356101321</v>
      </c>
      <c r="H165" s="60">
        <v>95.469839090540631</v>
      </c>
      <c r="I165" s="3">
        <v>94.366805402989343</v>
      </c>
      <c r="J165" s="60">
        <v>96.439136626635388</v>
      </c>
      <c r="K165" s="3">
        <v>114.85530056345902</v>
      </c>
      <c r="L165" s="60">
        <v>99.641098033550918</v>
      </c>
      <c r="M165" s="51">
        <v>103.24447165721112</v>
      </c>
      <c r="N165" s="60">
        <v>93.372168620662734</v>
      </c>
      <c r="O165" s="4">
        <v>229.06773160463234</v>
      </c>
      <c r="P165" s="60">
        <v>94.579473599216158</v>
      </c>
      <c r="Q165" s="56">
        <v>106.88273291885463</v>
      </c>
      <c r="R165" s="60">
        <v>108.24294786087563</v>
      </c>
      <c r="S165" s="5">
        <v>97.957443971913577</v>
      </c>
    </row>
    <row r="166" spans="1:19" ht="15" customHeight="1">
      <c r="A166" s="24" t="s">
        <v>337</v>
      </c>
      <c r="B166" s="16" t="s">
        <v>338</v>
      </c>
      <c r="C166" s="16" t="s">
        <v>635</v>
      </c>
      <c r="D166" s="181">
        <v>0</v>
      </c>
      <c r="E166" s="181">
        <v>0</v>
      </c>
      <c r="F166" s="85">
        <v>411</v>
      </c>
      <c r="G166" s="60">
        <v>182.06736636100575</v>
      </c>
      <c r="H166" s="60">
        <v>110.7980649743766</v>
      </c>
      <c r="I166" s="3">
        <v>91.503234013688242</v>
      </c>
      <c r="J166" s="60">
        <v>93.043839045161491</v>
      </c>
      <c r="K166" s="3">
        <v>123.28006778358208</v>
      </c>
      <c r="L166" s="60">
        <v>107.79338569145168</v>
      </c>
      <c r="M166" s="51">
        <v>88.540412064048553</v>
      </c>
      <c r="N166" s="60">
        <v>85.124800319326056</v>
      </c>
      <c r="O166" s="4">
        <v>166.65072418601838</v>
      </c>
      <c r="P166" s="60">
        <v>92.095278208254484</v>
      </c>
      <c r="Q166" s="56">
        <v>100.93431779753166</v>
      </c>
      <c r="R166" s="60">
        <v>98.61631725251317</v>
      </c>
      <c r="S166" s="5">
        <v>97.911947581847244</v>
      </c>
    </row>
    <row r="167" spans="1:19" ht="15" customHeight="1">
      <c r="A167" s="24" t="s">
        <v>111</v>
      </c>
      <c r="B167" s="16" t="s">
        <v>112</v>
      </c>
      <c r="C167" s="16" t="s">
        <v>637</v>
      </c>
      <c r="D167" s="181">
        <v>0</v>
      </c>
      <c r="E167" s="181">
        <v>0</v>
      </c>
      <c r="F167" s="85">
        <v>3424</v>
      </c>
      <c r="G167" s="60">
        <v>90.7219093652471</v>
      </c>
      <c r="H167" s="60">
        <v>88.557530653702059</v>
      </c>
      <c r="I167" s="3">
        <v>81.189258917658861</v>
      </c>
      <c r="J167" s="60">
        <v>80.814699296884584</v>
      </c>
      <c r="K167" s="3">
        <v>150.77968898581418</v>
      </c>
      <c r="L167" s="60">
        <v>134.40359540602088</v>
      </c>
      <c r="M167" s="51">
        <v>83.807119595215767</v>
      </c>
      <c r="N167" s="60">
        <v>82.469941229489422</v>
      </c>
      <c r="O167" s="4">
        <v>82.969156892565039</v>
      </c>
      <c r="P167" s="60">
        <v>88.76475384676688</v>
      </c>
      <c r="Q167" s="56">
        <v>109.33628202459593</v>
      </c>
      <c r="R167" s="60">
        <v>112.21365441694336</v>
      </c>
      <c r="S167" s="5">
        <v>97.870695808301178</v>
      </c>
    </row>
    <row r="168" spans="1:19" ht="15" customHeight="1">
      <c r="A168" s="24" t="s">
        <v>278</v>
      </c>
      <c r="B168" s="16" t="s">
        <v>279</v>
      </c>
      <c r="C168" s="16" t="s">
        <v>641</v>
      </c>
      <c r="D168" s="183">
        <v>0</v>
      </c>
      <c r="E168" s="183">
        <v>0</v>
      </c>
      <c r="F168" s="85">
        <v>699</v>
      </c>
      <c r="G168" s="60">
        <v>78.793196611014324</v>
      </c>
      <c r="H168" s="60">
        <v>85.653161305324943</v>
      </c>
      <c r="I168" s="3">
        <v>88.929144088837063</v>
      </c>
      <c r="J168" s="60">
        <v>89.991775692036342</v>
      </c>
      <c r="K168" s="3">
        <v>122.46658584525541</v>
      </c>
      <c r="L168" s="60">
        <v>107.00621394029571</v>
      </c>
      <c r="M168" s="51">
        <v>129.53372330995782</v>
      </c>
      <c r="N168" s="60">
        <v>108.11756184849939</v>
      </c>
      <c r="O168" s="4">
        <v>607.34544424414412</v>
      </c>
      <c r="P168" s="60">
        <v>109.6349174454772</v>
      </c>
      <c r="Q168" s="56">
        <v>93.439492013587582</v>
      </c>
      <c r="R168" s="60">
        <v>86.487049569525112</v>
      </c>
      <c r="S168" s="5">
        <v>97.815113300193119</v>
      </c>
    </row>
    <row r="169" spans="1:19" ht="15" customHeight="1">
      <c r="A169" s="24" t="s">
        <v>263</v>
      </c>
      <c r="B169" s="16" t="s">
        <v>616</v>
      </c>
      <c r="C169" s="16" t="s">
        <v>635</v>
      </c>
      <c r="D169" s="181">
        <v>0</v>
      </c>
      <c r="E169" s="181">
        <v>0</v>
      </c>
      <c r="F169" s="85">
        <v>3170</v>
      </c>
      <c r="G169" s="60">
        <v>151.89719932991957</v>
      </c>
      <c r="H169" s="60">
        <v>103.45231777047886</v>
      </c>
      <c r="I169" s="3">
        <v>88.467956060079615</v>
      </c>
      <c r="J169" s="60">
        <v>89.444951329809754</v>
      </c>
      <c r="K169" s="3">
        <v>124.63059591486288</v>
      </c>
      <c r="L169" s="60">
        <v>109.10023412163625</v>
      </c>
      <c r="M169" s="51">
        <v>95.351212992052282</v>
      </c>
      <c r="N169" s="60">
        <v>88.94491430379685</v>
      </c>
      <c r="O169" s="4">
        <v>332.42058625074134</v>
      </c>
      <c r="P169" s="60">
        <v>98.692914723245906</v>
      </c>
      <c r="Q169" s="56">
        <v>99.931010452587685</v>
      </c>
      <c r="R169" s="60">
        <v>96.99261261868385</v>
      </c>
      <c r="S169" s="5">
        <v>97.771324144608585</v>
      </c>
    </row>
    <row r="170" spans="1:19" ht="15" customHeight="1">
      <c r="A170" s="24" t="s">
        <v>389</v>
      </c>
      <c r="B170" s="16" t="s">
        <v>390</v>
      </c>
      <c r="C170" s="16" t="s">
        <v>635</v>
      </c>
      <c r="D170" s="181">
        <v>0</v>
      </c>
      <c r="E170" s="181">
        <v>0</v>
      </c>
      <c r="F170" s="85">
        <v>92</v>
      </c>
      <c r="G170" s="60">
        <v>117.01093798834957</v>
      </c>
      <c r="H170" s="60">
        <v>94.95830922089948</v>
      </c>
      <c r="I170" s="3">
        <v>91.503234013688242</v>
      </c>
      <c r="J170" s="60">
        <v>93.043839045161491</v>
      </c>
      <c r="K170" s="3">
        <v>123.28006778358208</v>
      </c>
      <c r="L170" s="60">
        <v>107.79338569145168</v>
      </c>
      <c r="M170" s="51">
        <v>87.04143422184238</v>
      </c>
      <c r="N170" s="60">
        <v>84.284037789638958</v>
      </c>
      <c r="O170" s="4">
        <v>559.55717609903979</v>
      </c>
      <c r="P170" s="60">
        <v>107.73294552503704</v>
      </c>
      <c r="Q170" s="56">
        <v>100.93431779753166</v>
      </c>
      <c r="R170" s="60">
        <v>98.61631725251317</v>
      </c>
      <c r="S170" s="5">
        <v>97.738139087450293</v>
      </c>
    </row>
    <row r="171" spans="1:19" ht="15" customHeight="1">
      <c r="A171" s="24" t="s">
        <v>199</v>
      </c>
      <c r="B171" s="16" t="s">
        <v>38</v>
      </c>
      <c r="C171" s="16" t="s">
        <v>632</v>
      </c>
      <c r="D171" s="181" t="s">
        <v>650</v>
      </c>
      <c r="E171" s="181" t="s">
        <v>691</v>
      </c>
      <c r="F171" s="85">
        <v>45733</v>
      </c>
      <c r="G171" s="60">
        <v>120.65816115946939</v>
      </c>
      <c r="H171" s="60">
        <v>95.846324835252545</v>
      </c>
      <c r="I171" s="3">
        <v>114.34010230091172</v>
      </c>
      <c r="J171" s="60">
        <v>120.12120263167654</v>
      </c>
      <c r="K171" s="3">
        <v>89.130169966468543</v>
      </c>
      <c r="L171" s="60">
        <v>74.747987139898541</v>
      </c>
      <c r="M171" s="51">
        <v>107.58986182349767</v>
      </c>
      <c r="N171" s="60">
        <v>95.809456968639537</v>
      </c>
      <c r="O171" s="4">
        <v>88.009699670997932</v>
      </c>
      <c r="P171" s="60">
        <v>88.965367327867455</v>
      </c>
      <c r="Q171" s="56">
        <v>108.35159305925244</v>
      </c>
      <c r="R171" s="60">
        <v>110.62008087842001</v>
      </c>
      <c r="S171" s="5">
        <v>97.685069963625764</v>
      </c>
    </row>
    <row r="172" spans="1:19" ht="15" customHeight="1">
      <c r="A172" s="27" t="s">
        <v>602</v>
      </c>
      <c r="B172" s="18" t="s">
        <v>628</v>
      </c>
      <c r="C172" s="18" t="s">
        <v>632</v>
      </c>
      <c r="D172" s="181">
        <v>0</v>
      </c>
      <c r="E172" s="181">
        <v>0</v>
      </c>
      <c r="F172" s="85">
        <v>3000</v>
      </c>
      <c r="G172" s="60">
        <v>131.81241093838722</v>
      </c>
      <c r="H172" s="60">
        <v>98.562130121999502</v>
      </c>
      <c r="I172" s="3">
        <v>117.5679605461965</v>
      </c>
      <c r="J172" s="60">
        <v>123.94843017505232</v>
      </c>
      <c r="K172" s="3">
        <v>112.53428600329708</v>
      </c>
      <c r="L172" s="60">
        <v>97.395151307875125</v>
      </c>
      <c r="M172" s="51">
        <v>128.98854770680143</v>
      </c>
      <c r="N172" s="60">
        <v>107.81177799611179</v>
      </c>
      <c r="O172" s="4">
        <v>199.41453175304341</v>
      </c>
      <c r="P172" s="60">
        <v>93.399276959788452</v>
      </c>
      <c r="Q172" s="56">
        <v>79.944808362070134</v>
      </c>
      <c r="R172" s="60">
        <v>64.647898797382325</v>
      </c>
      <c r="S172" s="5">
        <v>97.62744422636824</v>
      </c>
    </row>
    <row r="173" spans="1:19" ht="15.75" customHeight="1">
      <c r="A173" s="24" t="s">
        <v>332</v>
      </c>
      <c r="B173" s="16" t="s">
        <v>333</v>
      </c>
      <c r="C173" s="16" t="s">
        <v>632</v>
      </c>
      <c r="D173" s="181" t="s">
        <v>650</v>
      </c>
      <c r="E173" s="181">
        <v>0</v>
      </c>
      <c r="F173" s="85">
        <v>11348</v>
      </c>
      <c r="G173" s="60">
        <v>124.84340447343976</v>
      </c>
      <c r="H173" s="60">
        <v>96.865336077038265</v>
      </c>
      <c r="I173" s="3">
        <v>110.39275198873906</v>
      </c>
      <c r="J173" s="60">
        <v>115.44088314733459</v>
      </c>
      <c r="K173" s="3">
        <v>100.57808017039181</v>
      </c>
      <c r="L173" s="60">
        <v>85.825641231193032</v>
      </c>
      <c r="M173" s="51">
        <v>117.72500021179052</v>
      </c>
      <c r="N173" s="60">
        <v>101.49416047134676</v>
      </c>
      <c r="O173" s="4">
        <v>207.26775148099958</v>
      </c>
      <c r="P173" s="60">
        <v>93.711834915692307</v>
      </c>
      <c r="Q173" s="56">
        <v>96.813896365075777</v>
      </c>
      <c r="R173" s="60">
        <v>91.948024224535914</v>
      </c>
      <c r="S173" s="5">
        <v>97.547646677856804</v>
      </c>
    </row>
    <row r="174" spans="1:19" ht="15" customHeight="1">
      <c r="A174" s="24" t="s">
        <v>383</v>
      </c>
      <c r="B174" s="16" t="s">
        <v>11</v>
      </c>
      <c r="C174" s="16" t="s">
        <v>633</v>
      </c>
      <c r="D174" s="182" t="s">
        <v>650</v>
      </c>
      <c r="E174" s="182" t="s">
        <v>691</v>
      </c>
      <c r="F174" s="85">
        <v>6592</v>
      </c>
      <c r="G174" s="60">
        <v>121.39096599355183</v>
      </c>
      <c r="H174" s="60">
        <v>96.024746090110611</v>
      </c>
      <c r="I174" s="3">
        <v>88.832630121378969</v>
      </c>
      <c r="J174" s="60">
        <v>89.87734039577893</v>
      </c>
      <c r="K174" s="3">
        <v>139.41199688560695</v>
      </c>
      <c r="L174" s="60">
        <v>123.40356494987</v>
      </c>
      <c r="M174" s="51">
        <v>94.42554553640251</v>
      </c>
      <c r="N174" s="60">
        <v>88.425716161070682</v>
      </c>
      <c r="O174" s="4">
        <v>269.08381272577105</v>
      </c>
      <c r="P174" s="60">
        <v>96.172112663418332</v>
      </c>
      <c r="Q174" s="56">
        <v>96.326941223150101</v>
      </c>
      <c r="R174" s="60">
        <v>91.159959306645874</v>
      </c>
      <c r="S174" s="5">
        <v>97.510573261149062</v>
      </c>
    </row>
    <row r="175" spans="1:19" ht="15" customHeight="1">
      <c r="A175" s="24" t="s">
        <v>202</v>
      </c>
      <c r="B175" s="16" t="s">
        <v>203</v>
      </c>
      <c r="C175" s="16" t="s">
        <v>638</v>
      </c>
      <c r="D175" s="181">
        <v>0</v>
      </c>
      <c r="E175" s="181">
        <v>0</v>
      </c>
      <c r="F175" s="85">
        <v>40</v>
      </c>
      <c r="G175" s="60">
        <v>111.67066533297455</v>
      </c>
      <c r="H175" s="60">
        <v>93.658074691675523</v>
      </c>
      <c r="I175" s="3">
        <v>82.467184106952601</v>
      </c>
      <c r="J175" s="60">
        <v>82.329917782697351</v>
      </c>
      <c r="K175" s="3">
        <v>142.51622352526257</v>
      </c>
      <c r="L175" s="60">
        <v>126.40739257626959</v>
      </c>
      <c r="M175" s="51">
        <v>37.42085340065448</v>
      </c>
      <c r="N175" s="60">
        <v>56.452322149090463</v>
      </c>
      <c r="O175" s="4">
        <v>486.57145747742589</v>
      </c>
      <c r="P175" s="60">
        <v>104.82811568291025</v>
      </c>
      <c r="Q175" s="56">
        <v>114.83272273127756</v>
      </c>
      <c r="R175" s="60">
        <v>121.10883124384623</v>
      </c>
      <c r="S175" s="5">
        <v>97.464109021081555</v>
      </c>
    </row>
    <row r="176" spans="1:19" ht="15" customHeight="1">
      <c r="A176" s="24" t="s">
        <v>312</v>
      </c>
      <c r="B176" s="16" t="s">
        <v>313</v>
      </c>
      <c r="C176" s="16" t="s">
        <v>639</v>
      </c>
      <c r="D176" s="181">
        <v>0</v>
      </c>
      <c r="E176" s="181">
        <v>0</v>
      </c>
      <c r="F176" s="85">
        <v>1723</v>
      </c>
      <c r="G176" s="60">
        <v>109.4401802499149</v>
      </c>
      <c r="H176" s="60">
        <v>93.115002472508195</v>
      </c>
      <c r="I176" s="3">
        <v>95.56431617185072</v>
      </c>
      <c r="J176" s="60">
        <v>97.859008829750366</v>
      </c>
      <c r="K176" s="3">
        <v>78.817621029856568</v>
      </c>
      <c r="L176" s="60">
        <v>64.768973688152215</v>
      </c>
      <c r="M176" s="51">
        <v>118.6726137937422</v>
      </c>
      <c r="N176" s="60">
        <v>102.02566798926641</v>
      </c>
      <c r="O176" s="4">
        <v>283.23061528162327</v>
      </c>
      <c r="P176" s="60">
        <v>96.735155064192142</v>
      </c>
      <c r="Q176" s="56">
        <v>119.91721254310522</v>
      </c>
      <c r="R176" s="60">
        <v>129.33732643998533</v>
      </c>
      <c r="S176" s="5">
        <v>97.3068557473091</v>
      </c>
    </row>
    <row r="177" spans="1:19" ht="15" customHeight="1">
      <c r="A177" s="27" t="s">
        <v>155</v>
      </c>
      <c r="B177" s="19" t="s">
        <v>156</v>
      </c>
      <c r="C177" s="19" t="s">
        <v>643</v>
      </c>
      <c r="D177" s="181" t="s">
        <v>650</v>
      </c>
      <c r="E177" s="181">
        <v>0</v>
      </c>
      <c r="F177" s="87">
        <v>12277</v>
      </c>
      <c r="G177" s="60">
        <v>125.60001010556275</v>
      </c>
      <c r="H177" s="60">
        <v>97.049552283096844</v>
      </c>
      <c r="I177" s="3">
        <v>103.58714552043637</v>
      </c>
      <c r="J177" s="60">
        <v>107.3715682810721</v>
      </c>
      <c r="K177" s="3">
        <v>92.199386146360254</v>
      </c>
      <c r="L177" s="60">
        <v>77.717936638680669</v>
      </c>
      <c r="M177" s="51">
        <v>121.24356501812052</v>
      </c>
      <c r="N177" s="60">
        <v>103.46769027555258</v>
      </c>
      <c r="O177" s="4">
        <v>213.34420655179849</v>
      </c>
      <c r="P177" s="60">
        <v>93.953677681062743</v>
      </c>
      <c r="Q177" s="56">
        <v>104.38836487565274</v>
      </c>
      <c r="R177" s="60">
        <v>104.20618188818273</v>
      </c>
      <c r="S177" s="5">
        <v>97.294434507941276</v>
      </c>
    </row>
    <row r="178" spans="1:19" ht="15" customHeight="1">
      <c r="A178" s="28" t="s">
        <v>589</v>
      </c>
      <c r="B178" s="20" t="s">
        <v>590</v>
      </c>
      <c r="C178" s="20" t="s">
        <v>636</v>
      </c>
      <c r="D178" s="181">
        <v>0</v>
      </c>
      <c r="E178" s="181">
        <v>0</v>
      </c>
      <c r="F178" s="88">
        <v>684</v>
      </c>
      <c r="G178" s="60">
        <v>111.54242100047824</v>
      </c>
      <c r="H178" s="60">
        <v>93.626850123184411</v>
      </c>
      <c r="I178" s="3">
        <v>99.923087961727575</v>
      </c>
      <c r="J178" s="60">
        <v>103.02714515478104</v>
      </c>
      <c r="K178" s="3">
        <v>101.49865120822025</v>
      </c>
      <c r="L178" s="60">
        <v>86.716438533222231</v>
      </c>
      <c r="M178" s="51">
        <v>218.28831150381782</v>
      </c>
      <c r="N178" s="60">
        <v>157.8991730172007</v>
      </c>
      <c r="O178" s="4">
        <v>252.13248251102979</v>
      </c>
      <c r="P178" s="60">
        <v>95.497450129412073</v>
      </c>
      <c r="Q178" s="56">
        <v>68.52412145320298</v>
      </c>
      <c r="R178" s="60">
        <v>46.165205185210063</v>
      </c>
      <c r="S178" s="5">
        <v>97.155377023835072</v>
      </c>
    </row>
    <row r="179" spans="1:19" ht="15" customHeight="1">
      <c r="A179" s="24" t="s">
        <v>529</v>
      </c>
      <c r="B179" s="16" t="s">
        <v>530</v>
      </c>
      <c r="C179" s="16" t="s">
        <v>635</v>
      </c>
      <c r="D179" s="181">
        <v>0</v>
      </c>
      <c r="E179" s="181">
        <v>0</v>
      </c>
      <c r="F179" s="85">
        <v>189</v>
      </c>
      <c r="G179" s="60">
        <v>146.60724711444971</v>
      </c>
      <c r="H179" s="60">
        <v>102.16433512008444</v>
      </c>
      <c r="I179" s="3">
        <v>91.503234013688242</v>
      </c>
      <c r="J179" s="60">
        <v>93.043839045161491</v>
      </c>
      <c r="K179" s="3">
        <v>123.28006778358208</v>
      </c>
      <c r="L179" s="60">
        <v>107.79338569145168</v>
      </c>
      <c r="M179" s="51">
        <v>87.04143422184238</v>
      </c>
      <c r="N179" s="60">
        <v>84.284037789638958</v>
      </c>
      <c r="O179" s="4">
        <v>287.38126707260466</v>
      </c>
      <c r="P179" s="60">
        <v>96.900350905439211</v>
      </c>
      <c r="Q179" s="56">
        <v>100.93431779753166</v>
      </c>
      <c r="R179" s="60">
        <v>98.61631725251317</v>
      </c>
      <c r="S179" s="5">
        <v>97.133710967381489</v>
      </c>
    </row>
    <row r="180" spans="1:19" ht="15" customHeight="1">
      <c r="A180" s="24" t="s">
        <v>429</v>
      </c>
      <c r="B180" s="16" t="s">
        <v>15</v>
      </c>
      <c r="C180" s="16" t="s">
        <v>632</v>
      </c>
      <c r="D180" s="182" t="s">
        <v>650</v>
      </c>
      <c r="E180" s="182" t="s">
        <v>691</v>
      </c>
      <c r="F180" s="85">
        <v>33502</v>
      </c>
      <c r="G180" s="60">
        <v>132.93051456366516</v>
      </c>
      <c r="H180" s="60">
        <v>98.834362840187325</v>
      </c>
      <c r="I180" s="3">
        <v>117.91785052392966</v>
      </c>
      <c r="J180" s="60">
        <v>124.36328995456327</v>
      </c>
      <c r="K180" s="3">
        <v>97.158027424862411</v>
      </c>
      <c r="L180" s="60">
        <v>82.51620216204546</v>
      </c>
      <c r="M180" s="51">
        <v>99.37656652369752</v>
      </c>
      <c r="N180" s="60">
        <v>91.202697122767617</v>
      </c>
      <c r="O180" s="4">
        <v>135.70693446893711</v>
      </c>
      <c r="P180" s="60">
        <v>90.863716123284405</v>
      </c>
      <c r="Q180" s="56">
        <v>98.681872821930327</v>
      </c>
      <c r="R180" s="60">
        <v>94.971068004852484</v>
      </c>
      <c r="S180" s="5">
        <v>97.12522270128342</v>
      </c>
    </row>
    <row r="181" spans="1:19" ht="15" customHeight="1">
      <c r="A181" s="24" t="s">
        <v>228</v>
      </c>
      <c r="B181" s="16" t="s">
        <v>229</v>
      </c>
      <c r="C181" s="16" t="s">
        <v>641</v>
      </c>
      <c r="D181" s="181">
        <v>0</v>
      </c>
      <c r="E181" s="181">
        <v>0</v>
      </c>
      <c r="F181" s="85">
        <v>79</v>
      </c>
      <c r="G181" s="60">
        <v>143.15221694136238</v>
      </c>
      <c r="H181" s="60">
        <v>101.32311411500389</v>
      </c>
      <c r="I181" s="3">
        <v>88.929144088837063</v>
      </c>
      <c r="J181" s="60">
        <v>89.991775692036342</v>
      </c>
      <c r="K181" s="3">
        <v>122.46658584525541</v>
      </c>
      <c r="L181" s="60">
        <v>107.00621394029571</v>
      </c>
      <c r="M181" s="51">
        <v>114.3669113711934</v>
      </c>
      <c r="N181" s="60">
        <v>99.610640122320731</v>
      </c>
      <c r="O181" s="4">
        <v>320.32620950597203</v>
      </c>
      <c r="P181" s="60">
        <v>98.211558820288118</v>
      </c>
      <c r="Q181" s="56">
        <v>93.439492013587582</v>
      </c>
      <c r="R181" s="60">
        <v>86.487049569525112</v>
      </c>
      <c r="S181" s="5">
        <v>97.105058709911646</v>
      </c>
    </row>
    <row r="182" spans="1:19" ht="15" customHeight="1">
      <c r="A182" s="24" t="s">
        <v>245</v>
      </c>
      <c r="B182" s="16" t="s">
        <v>246</v>
      </c>
      <c r="C182" s="16" t="s">
        <v>636</v>
      </c>
      <c r="D182" s="181" t="s">
        <v>650</v>
      </c>
      <c r="E182" s="181">
        <v>0</v>
      </c>
      <c r="F182" s="85">
        <v>9717</v>
      </c>
      <c r="G182" s="60">
        <v>101.17864397973786</v>
      </c>
      <c r="H182" s="60">
        <v>91.103506914859366</v>
      </c>
      <c r="I182" s="3">
        <v>100.97036272922078</v>
      </c>
      <c r="J182" s="60">
        <v>104.26888457796902</v>
      </c>
      <c r="K182" s="3">
        <v>112.89578441669933</v>
      </c>
      <c r="L182" s="60">
        <v>97.744957893259539</v>
      </c>
      <c r="M182" s="51">
        <v>109.66705893713144</v>
      </c>
      <c r="N182" s="60">
        <v>96.974537232499287</v>
      </c>
      <c r="O182" s="4">
        <v>136.17554298122542</v>
      </c>
      <c r="P182" s="60">
        <v>90.882366730779651</v>
      </c>
      <c r="Q182" s="56">
        <v>102.59583739799002</v>
      </c>
      <c r="R182" s="60">
        <v>101.30524112819072</v>
      </c>
      <c r="S182" s="5">
        <v>97.046582412926256</v>
      </c>
    </row>
    <row r="183" spans="1:19" ht="15" customHeight="1">
      <c r="A183" s="24" t="s">
        <v>98</v>
      </c>
      <c r="B183" s="16" t="s">
        <v>99</v>
      </c>
      <c r="C183" s="16" t="s">
        <v>636</v>
      </c>
      <c r="D183" s="181">
        <v>0</v>
      </c>
      <c r="E183" s="181">
        <v>0</v>
      </c>
      <c r="F183" s="85">
        <v>8915</v>
      </c>
      <c r="G183" s="60">
        <v>102.21336241341258</v>
      </c>
      <c r="H183" s="60">
        <v>91.355437241700315</v>
      </c>
      <c r="I183" s="3">
        <v>105.93288677960514</v>
      </c>
      <c r="J183" s="60">
        <v>110.15288173244136</v>
      </c>
      <c r="K183" s="3">
        <v>95.581909159742565</v>
      </c>
      <c r="L183" s="60">
        <v>80.991059787851668</v>
      </c>
      <c r="M183" s="51">
        <v>132.70166763003832</v>
      </c>
      <c r="N183" s="60">
        <v>109.89443192987342</v>
      </c>
      <c r="O183" s="4">
        <v>320.84205202745949</v>
      </c>
      <c r="P183" s="60">
        <v>98.232089340211104</v>
      </c>
      <c r="Q183" s="56">
        <v>96.518732046889582</v>
      </c>
      <c r="R183" s="60">
        <v>91.47034440529093</v>
      </c>
      <c r="S183" s="5">
        <v>97.016040739561447</v>
      </c>
    </row>
    <row r="184" spans="1:19" ht="15" customHeight="1">
      <c r="A184" s="24" t="s">
        <v>280</v>
      </c>
      <c r="B184" s="16" t="s">
        <v>281</v>
      </c>
      <c r="C184" s="16" t="s">
        <v>635</v>
      </c>
      <c r="D184" s="181">
        <v>0</v>
      </c>
      <c r="E184" s="181">
        <v>0</v>
      </c>
      <c r="F184" s="85">
        <v>604</v>
      </c>
      <c r="G184" s="60">
        <v>136.02734268351006</v>
      </c>
      <c r="H184" s="60">
        <v>99.58836981929565</v>
      </c>
      <c r="I184" s="3">
        <v>91.503234013688242</v>
      </c>
      <c r="J184" s="60">
        <v>93.043839045161491</v>
      </c>
      <c r="K184" s="3">
        <v>123.28006778358208</v>
      </c>
      <c r="L184" s="60">
        <v>107.79338569145168</v>
      </c>
      <c r="M184" s="51">
        <v>87.04143422184238</v>
      </c>
      <c r="N184" s="60">
        <v>84.284037789638958</v>
      </c>
      <c r="O184" s="4">
        <v>333.96495490496051</v>
      </c>
      <c r="P184" s="60">
        <v>98.754380558463325</v>
      </c>
      <c r="Q184" s="56">
        <v>100.93431779753166</v>
      </c>
      <c r="R184" s="60">
        <v>98.61631725251317</v>
      </c>
      <c r="S184" s="5">
        <v>97.013388359420702</v>
      </c>
    </row>
    <row r="185" spans="1:19" ht="15" customHeight="1">
      <c r="A185" s="27" t="s">
        <v>519</v>
      </c>
      <c r="B185" s="19" t="s">
        <v>21</v>
      </c>
      <c r="C185" s="19" t="s">
        <v>643</v>
      </c>
      <c r="D185" s="181" t="s">
        <v>650</v>
      </c>
      <c r="E185" s="181" t="s">
        <v>691</v>
      </c>
      <c r="F185" s="87">
        <v>57543</v>
      </c>
      <c r="G185" s="60">
        <v>122.70372832319831</v>
      </c>
      <c r="H185" s="60">
        <v>96.344373760797581</v>
      </c>
      <c r="I185" s="3">
        <v>109.4712107797799</v>
      </c>
      <c r="J185" s="60">
        <v>114.34822429143952</v>
      </c>
      <c r="K185" s="3">
        <v>94.953956708626976</v>
      </c>
      <c r="L185" s="60">
        <v>80.383417002808244</v>
      </c>
      <c r="M185" s="51">
        <v>100.83235647207263</v>
      </c>
      <c r="N185" s="60">
        <v>92.019235970258165</v>
      </c>
      <c r="O185" s="4">
        <v>120.3317061097796</v>
      </c>
      <c r="P185" s="60">
        <v>90.251782405145093</v>
      </c>
      <c r="Q185" s="56">
        <v>107.15036101760352</v>
      </c>
      <c r="R185" s="60">
        <v>108.67606437923</v>
      </c>
      <c r="S185" s="5">
        <v>97.003849634946434</v>
      </c>
    </row>
    <row r="186" spans="1:19" ht="15" customHeight="1">
      <c r="A186" s="24" t="s">
        <v>439</v>
      </c>
      <c r="B186" s="16" t="s">
        <v>440</v>
      </c>
      <c r="C186" s="16" t="s">
        <v>643</v>
      </c>
      <c r="D186" s="181">
        <v>0</v>
      </c>
      <c r="E186" s="181">
        <v>0</v>
      </c>
      <c r="F186" s="85">
        <v>2375</v>
      </c>
      <c r="G186" s="60">
        <v>103.73382850444774</v>
      </c>
      <c r="H186" s="60">
        <v>91.72563603858913</v>
      </c>
      <c r="I186" s="3">
        <v>88.655221118584691</v>
      </c>
      <c r="J186" s="60">
        <v>89.666988958280413</v>
      </c>
      <c r="K186" s="3">
        <v>131.29326709406942</v>
      </c>
      <c r="L186" s="60">
        <v>115.54741664949999</v>
      </c>
      <c r="M186" s="51">
        <v>106.20467614734929</v>
      </c>
      <c r="N186" s="60">
        <v>95.032519391329672</v>
      </c>
      <c r="O186" s="4">
        <v>212.4277962332512</v>
      </c>
      <c r="P186" s="60">
        <v>93.91720457247078</v>
      </c>
      <c r="Q186" s="56">
        <v>99.062045144304292</v>
      </c>
      <c r="R186" s="60">
        <v>95.586320713409833</v>
      </c>
      <c r="S186" s="5">
        <v>96.912681053929973</v>
      </c>
    </row>
    <row r="187" spans="1:19" ht="15" customHeight="1">
      <c r="A187" s="24" t="s">
        <v>215</v>
      </c>
      <c r="B187" s="16" t="s">
        <v>216</v>
      </c>
      <c r="C187" s="16" t="s">
        <v>643</v>
      </c>
      <c r="D187" s="182" t="s">
        <v>650</v>
      </c>
      <c r="E187" s="182">
        <v>0</v>
      </c>
      <c r="F187" s="85">
        <v>187</v>
      </c>
      <c r="G187" s="60">
        <v>119.02392484807129</v>
      </c>
      <c r="H187" s="60">
        <v>95.448425585885062</v>
      </c>
      <c r="I187" s="3">
        <v>106.6659388797985</v>
      </c>
      <c r="J187" s="60">
        <v>111.02205162014873</v>
      </c>
      <c r="K187" s="3">
        <v>104.60301578703896</v>
      </c>
      <c r="L187" s="60">
        <v>89.720399637462492</v>
      </c>
      <c r="M187" s="51">
        <v>93.552133501636206</v>
      </c>
      <c r="N187" s="60">
        <v>87.935827590917782</v>
      </c>
      <c r="O187" s="4">
        <v>284.34019546337078</v>
      </c>
      <c r="P187" s="60">
        <v>96.779316328683933</v>
      </c>
      <c r="Q187" s="56">
        <v>102.03755615292823</v>
      </c>
      <c r="R187" s="60">
        <v>100.40174545544902</v>
      </c>
      <c r="S187" s="5">
        <v>96.884627703091169</v>
      </c>
    </row>
    <row r="188" spans="1:19" ht="15" customHeight="1">
      <c r="A188" s="24" t="s">
        <v>303</v>
      </c>
      <c r="B188" s="16" t="s">
        <v>304</v>
      </c>
      <c r="C188" s="16" t="s">
        <v>633</v>
      </c>
      <c r="D188" s="181" t="s">
        <v>650</v>
      </c>
      <c r="E188" s="181" t="s">
        <v>691</v>
      </c>
      <c r="F188" s="85">
        <v>6045</v>
      </c>
      <c r="G188" s="60">
        <v>113.68564250438703</v>
      </c>
      <c r="H188" s="60">
        <v>94.148675652139886</v>
      </c>
      <c r="I188" s="3">
        <v>80.908361329901254</v>
      </c>
      <c r="J188" s="60">
        <v>80.481642854178588</v>
      </c>
      <c r="K188" s="3">
        <v>149.64914081543159</v>
      </c>
      <c r="L188" s="60">
        <v>133.30961219494083</v>
      </c>
      <c r="M188" s="51">
        <v>92.13857104488072</v>
      </c>
      <c r="N188" s="60">
        <v>87.14297374508422</v>
      </c>
      <c r="O188" s="4">
        <v>194.53204103512164</v>
      </c>
      <c r="P188" s="60">
        <v>93.204953946887045</v>
      </c>
      <c r="Q188" s="56">
        <v>97.432735191272982</v>
      </c>
      <c r="R188" s="60">
        <v>92.949523391021145</v>
      </c>
      <c r="S188" s="5">
        <v>96.872896964041956</v>
      </c>
    </row>
    <row r="189" spans="1:19" ht="15" customHeight="1">
      <c r="A189" s="24" t="s">
        <v>188</v>
      </c>
      <c r="B189" s="16" t="s">
        <v>189</v>
      </c>
      <c r="C189" s="16" t="s">
        <v>637</v>
      </c>
      <c r="D189" s="182">
        <v>0</v>
      </c>
      <c r="E189" s="182">
        <v>0</v>
      </c>
      <c r="F189" s="85">
        <v>300</v>
      </c>
      <c r="G189" s="60">
        <v>103.72084879617641</v>
      </c>
      <c r="H189" s="60">
        <v>91.722475775815539</v>
      </c>
      <c r="I189" s="3">
        <v>90.018872402490047</v>
      </c>
      <c r="J189" s="60">
        <v>91.28385170649625</v>
      </c>
      <c r="K189" s="3">
        <v>124.36060208444837</v>
      </c>
      <c r="L189" s="60">
        <v>108.83897261566369</v>
      </c>
      <c r="M189" s="51">
        <v>88.35479275154529</v>
      </c>
      <c r="N189" s="60">
        <v>85.02068819815598</v>
      </c>
      <c r="O189" s="4">
        <v>521.32656158295629</v>
      </c>
      <c r="P189" s="60">
        <v>106.21136798868491</v>
      </c>
      <c r="Q189" s="56">
        <v>100.19083107976441</v>
      </c>
      <c r="R189" s="60">
        <v>97.413093898360756</v>
      </c>
      <c r="S189" s="5">
        <v>96.74840836386285</v>
      </c>
    </row>
    <row r="190" spans="1:19" ht="15" customHeight="1">
      <c r="A190" s="27" t="s">
        <v>297</v>
      </c>
      <c r="B190" s="19" t="s">
        <v>298</v>
      </c>
      <c r="C190" s="19" t="s">
        <v>641</v>
      </c>
      <c r="D190" s="181">
        <v>0</v>
      </c>
      <c r="E190" s="181">
        <v>0</v>
      </c>
      <c r="F190" s="87">
        <v>5957</v>
      </c>
      <c r="G190" s="60">
        <v>141.72651198171243</v>
      </c>
      <c r="H190" s="60">
        <v>100.97598749120559</v>
      </c>
      <c r="I190" s="3">
        <v>90.941826043488717</v>
      </c>
      <c r="J190" s="60">
        <v>92.378185263816832</v>
      </c>
      <c r="K190" s="3">
        <v>124.67273742623144</v>
      </c>
      <c r="L190" s="60">
        <v>109.14101266352813</v>
      </c>
      <c r="M190" s="51">
        <v>103.63318237034699</v>
      </c>
      <c r="N190" s="60">
        <v>93.590192792395371</v>
      </c>
      <c r="O190" s="4">
        <v>112.51964954165474</v>
      </c>
      <c r="P190" s="60">
        <v>89.940862742010452</v>
      </c>
      <c r="Q190" s="56">
        <v>98.292797166479687</v>
      </c>
      <c r="R190" s="60">
        <v>94.341406567757488</v>
      </c>
      <c r="S190" s="5">
        <v>96.727941253452315</v>
      </c>
    </row>
    <row r="191" spans="1:19" ht="15" customHeight="1">
      <c r="A191" s="24" t="s">
        <v>344</v>
      </c>
      <c r="B191" s="16" t="s">
        <v>620</v>
      </c>
      <c r="C191" s="16" t="s">
        <v>639</v>
      </c>
      <c r="D191" s="181">
        <v>0</v>
      </c>
      <c r="E191" s="181">
        <v>0</v>
      </c>
      <c r="F191" s="85">
        <v>1253</v>
      </c>
      <c r="G191" s="60">
        <v>102.93961067941301</v>
      </c>
      <c r="H191" s="60">
        <v>91.532262121848021</v>
      </c>
      <c r="I191" s="3">
        <v>88.965686873474681</v>
      </c>
      <c r="J191" s="60">
        <v>90.035103973902821</v>
      </c>
      <c r="K191" s="3">
        <v>118.41260929542703</v>
      </c>
      <c r="L191" s="60">
        <v>103.08335386249497</v>
      </c>
      <c r="M191" s="51">
        <v>102.90734685179982</v>
      </c>
      <c r="N191" s="60">
        <v>93.183078497888985</v>
      </c>
      <c r="O191" s="4">
        <v>224.14486625706419</v>
      </c>
      <c r="P191" s="60">
        <v>94.383543677027887</v>
      </c>
      <c r="Q191" s="56">
        <v>106.59307781609353</v>
      </c>
      <c r="R191" s="60">
        <v>107.77418389245101</v>
      </c>
      <c r="S191" s="5">
        <v>96.665254337602278</v>
      </c>
    </row>
    <row r="192" spans="1:19" ht="15" customHeight="1">
      <c r="A192" s="29" t="s">
        <v>243</v>
      </c>
      <c r="B192" s="21" t="s">
        <v>613</v>
      </c>
      <c r="C192" s="21" t="s">
        <v>637</v>
      </c>
      <c r="D192" s="181">
        <v>0</v>
      </c>
      <c r="E192" s="181">
        <v>0</v>
      </c>
      <c r="F192" s="86">
        <v>872</v>
      </c>
      <c r="G192" s="60">
        <v>118.71477179651788</v>
      </c>
      <c r="H192" s="60">
        <v>95.373153872550333</v>
      </c>
      <c r="I192" s="3">
        <v>90.018872402490047</v>
      </c>
      <c r="J192" s="60">
        <v>91.28385170649625</v>
      </c>
      <c r="K192" s="3">
        <v>124.36060208444837</v>
      </c>
      <c r="L192" s="60">
        <v>108.83897261566369</v>
      </c>
      <c r="M192" s="51">
        <v>92.090381415673136</v>
      </c>
      <c r="N192" s="60">
        <v>87.115944636703517</v>
      </c>
      <c r="O192" s="4">
        <v>171.08480279044974</v>
      </c>
      <c r="P192" s="60">
        <v>92.271754429846055</v>
      </c>
      <c r="Q192" s="56">
        <v>104.92756097521706</v>
      </c>
      <c r="R192" s="60">
        <v>105.0787910740092</v>
      </c>
      <c r="S192" s="5">
        <v>96.660411389211504</v>
      </c>
    </row>
    <row r="193" spans="1:19" ht="15" customHeight="1">
      <c r="A193" s="24" t="s">
        <v>503</v>
      </c>
      <c r="B193" s="16" t="s">
        <v>504</v>
      </c>
      <c r="C193" s="16" t="s">
        <v>637</v>
      </c>
      <c r="D193" s="181">
        <v>0</v>
      </c>
      <c r="E193" s="181">
        <v>0</v>
      </c>
      <c r="F193" s="85">
        <v>132</v>
      </c>
      <c r="G193" s="60">
        <v>106.55475176874954</v>
      </c>
      <c r="H193" s="60">
        <v>92.412466481383973</v>
      </c>
      <c r="I193" s="3">
        <v>90.018872402490047</v>
      </c>
      <c r="J193" s="60">
        <v>91.28385170649625</v>
      </c>
      <c r="K193" s="3">
        <v>124.36060208444837</v>
      </c>
      <c r="L193" s="60">
        <v>108.83897261566369</v>
      </c>
      <c r="M193" s="51">
        <v>99.399141845488472</v>
      </c>
      <c r="N193" s="60">
        <v>91.215359407774798</v>
      </c>
      <c r="O193" s="4">
        <v>321.13716193510106</v>
      </c>
      <c r="P193" s="60">
        <v>98.243834707422849</v>
      </c>
      <c r="Q193" s="56">
        <v>100.19083107976441</v>
      </c>
      <c r="R193" s="60">
        <v>97.413093898360756</v>
      </c>
      <c r="S193" s="5">
        <v>96.567929802850387</v>
      </c>
    </row>
    <row r="194" spans="1:19" ht="15" customHeight="1">
      <c r="A194" s="24" t="s">
        <v>552</v>
      </c>
      <c r="B194" s="16" t="s">
        <v>32</v>
      </c>
      <c r="C194" s="16" t="s">
        <v>635</v>
      </c>
      <c r="D194" s="181" t="s">
        <v>650</v>
      </c>
      <c r="E194" s="181" t="s">
        <v>691</v>
      </c>
      <c r="F194" s="85">
        <v>13877</v>
      </c>
      <c r="G194" s="60">
        <v>115.40329657266443</v>
      </c>
      <c r="H194" s="60">
        <v>94.56688522175584</v>
      </c>
      <c r="I194" s="3">
        <v>87.516846683988078</v>
      </c>
      <c r="J194" s="60">
        <v>88.317233900998275</v>
      </c>
      <c r="K194" s="3">
        <v>133.81869964574184</v>
      </c>
      <c r="L194" s="60">
        <v>117.99116994071072</v>
      </c>
      <c r="M194" s="51">
        <v>88.200634339466319</v>
      </c>
      <c r="N194" s="60">
        <v>84.934222199218127</v>
      </c>
      <c r="O194" s="4">
        <v>119.63416221499361</v>
      </c>
      <c r="P194" s="60">
        <v>90.224020174943959</v>
      </c>
      <c r="Q194" s="56">
        <v>103.86530220268956</v>
      </c>
      <c r="R194" s="60">
        <v>103.35968226854634</v>
      </c>
      <c r="S194" s="5">
        <v>96.565535617695545</v>
      </c>
    </row>
    <row r="195" spans="1:19" ht="15" customHeight="1">
      <c r="A195" s="24" t="s">
        <v>588</v>
      </c>
      <c r="B195" s="16" t="s">
        <v>44</v>
      </c>
      <c r="C195" s="16" t="s">
        <v>639</v>
      </c>
      <c r="D195" s="183" t="s">
        <v>650</v>
      </c>
      <c r="E195" s="183" t="s">
        <v>691</v>
      </c>
      <c r="F195" s="85">
        <v>39365</v>
      </c>
      <c r="G195" s="60">
        <v>93.669399795741327</v>
      </c>
      <c r="H195" s="60">
        <v>89.275177313265118</v>
      </c>
      <c r="I195" s="3">
        <v>97.096932834879055</v>
      </c>
      <c r="J195" s="60">
        <v>99.676211525918092</v>
      </c>
      <c r="K195" s="3">
        <v>127.6059446405164</v>
      </c>
      <c r="L195" s="60">
        <v>111.97935209134813</v>
      </c>
      <c r="M195" s="51">
        <v>87.896382440059483</v>
      </c>
      <c r="N195" s="60">
        <v>84.763570179285054</v>
      </c>
      <c r="O195" s="4">
        <v>77.047004921958447</v>
      </c>
      <c r="P195" s="60">
        <v>88.529052341065281</v>
      </c>
      <c r="Q195" s="56">
        <v>104.37864415723804</v>
      </c>
      <c r="R195" s="60">
        <v>104.19045034229738</v>
      </c>
      <c r="S195" s="5">
        <v>96.402302298863177</v>
      </c>
    </row>
    <row r="196" spans="1:19" ht="15" customHeight="1">
      <c r="A196" s="24" t="s">
        <v>408</v>
      </c>
      <c r="B196" s="16" t="s">
        <v>409</v>
      </c>
      <c r="C196" s="16" t="s">
        <v>639</v>
      </c>
      <c r="D196" s="181">
        <v>0</v>
      </c>
      <c r="E196" s="181">
        <v>0</v>
      </c>
      <c r="F196" s="85">
        <v>973</v>
      </c>
      <c r="G196" s="60">
        <v>142.21040371457869</v>
      </c>
      <c r="H196" s="60">
        <v>101.0938040859904</v>
      </c>
      <c r="I196" s="3">
        <v>96.48720498116549</v>
      </c>
      <c r="J196" s="60">
        <v>98.953265517026651</v>
      </c>
      <c r="K196" s="3">
        <v>120.53115028146453</v>
      </c>
      <c r="L196" s="60">
        <v>105.13337555234983</v>
      </c>
      <c r="M196" s="51">
        <v>179.90794904160808</v>
      </c>
      <c r="N196" s="60">
        <v>136.37198980911364</v>
      </c>
      <c r="O196" s="4">
        <v>190.90081779255459</v>
      </c>
      <c r="P196" s="60">
        <v>93.060431349348221</v>
      </c>
      <c r="Q196" s="56">
        <v>66.620673635058452</v>
      </c>
      <c r="R196" s="60">
        <v>43.084756249848013</v>
      </c>
      <c r="S196" s="5">
        <v>96.282937093946131</v>
      </c>
    </row>
    <row r="197" spans="1:19" ht="15" customHeight="1">
      <c r="A197" s="24" t="s">
        <v>464</v>
      </c>
      <c r="B197" s="16" t="s">
        <v>465</v>
      </c>
      <c r="C197" s="16" t="s">
        <v>639</v>
      </c>
      <c r="D197" s="181">
        <v>0</v>
      </c>
      <c r="E197" s="181">
        <v>0</v>
      </c>
      <c r="F197" s="85">
        <v>2121</v>
      </c>
      <c r="G197" s="60">
        <v>89.427007867417259</v>
      </c>
      <c r="H197" s="60">
        <v>88.242251687987164</v>
      </c>
      <c r="I197" s="3">
        <v>78.533051903600096</v>
      </c>
      <c r="J197" s="60">
        <v>77.665270829892918</v>
      </c>
      <c r="K197" s="3">
        <v>126.9328738232951</v>
      </c>
      <c r="L197" s="60">
        <v>111.32805018914006</v>
      </c>
      <c r="M197" s="51">
        <v>103.89684057152867</v>
      </c>
      <c r="N197" s="60">
        <v>93.738076189972489</v>
      </c>
      <c r="O197" s="4">
        <v>115.69709207506953</v>
      </c>
      <c r="P197" s="60">
        <v>90.067324878261488</v>
      </c>
      <c r="Q197" s="56">
        <v>111.92273170689819</v>
      </c>
      <c r="R197" s="60">
        <v>116.39944091146471</v>
      </c>
      <c r="S197" s="5">
        <v>96.240069114453135</v>
      </c>
    </row>
    <row r="198" spans="1:19" ht="15" customHeight="1">
      <c r="A198" s="24" t="s">
        <v>125</v>
      </c>
      <c r="B198" s="16" t="s">
        <v>126</v>
      </c>
      <c r="C198" s="16" t="s">
        <v>633</v>
      </c>
      <c r="D198" s="181">
        <v>0</v>
      </c>
      <c r="E198" s="181">
        <v>0</v>
      </c>
      <c r="F198" s="85">
        <v>2057</v>
      </c>
      <c r="G198" s="60">
        <v>103.19315651852489</v>
      </c>
      <c r="H198" s="60">
        <v>91.593994747882107</v>
      </c>
      <c r="I198" s="3">
        <v>93.415696026897805</v>
      </c>
      <c r="J198" s="60">
        <v>95.311419197823909</v>
      </c>
      <c r="K198" s="3">
        <v>128.56180572375158</v>
      </c>
      <c r="L198" s="60">
        <v>112.90429806408825</v>
      </c>
      <c r="M198" s="51">
        <v>91.00071167886432</v>
      </c>
      <c r="N198" s="60">
        <v>86.50475916174382</v>
      </c>
      <c r="O198" s="4">
        <v>154.45640247392981</v>
      </c>
      <c r="P198" s="60">
        <v>91.609944498006143</v>
      </c>
      <c r="Q198" s="56">
        <v>101.46841061339671</v>
      </c>
      <c r="R198" s="60">
        <v>99.480667528014706</v>
      </c>
      <c r="S198" s="5">
        <v>96.234180532926487</v>
      </c>
    </row>
    <row r="199" spans="1:19" ht="15" customHeight="1">
      <c r="A199" s="24" t="s">
        <v>115</v>
      </c>
      <c r="B199" s="16" t="s">
        <v>116</v>
      </c>
      <c r="C199" s="16" t="s">
        <v>636</v>
      </c>
      <c r="D199" s="182" t="s">
        <v>650</v>
      </c>
      <c r="E199" s="182">
        <v>0</v>
      </c>
      <c r="F199" s="85">
        <v>17137</v>
      </c>
      <c r="G199" s="60">
        <v>116.39497647012116</v>
      </c>
      <c r="H199" s="60">
        <v>94.808336647145651</v>
      </c>
      <c r="I199" s="3">
        <v>103.12883892988448</v>
      </c>
      <c r="J199" s="60">
        <v>106.8281604008676</v>
      </c>
      <c r="K199" s="3">
        <v>108.14548456642424</v>
      </c>
      <c r="L199" s="60">
        <v>93.148295477682467</v>
      </c>
      <c r="M199" s="51">
        <v>102.96353431936838</v>
      </c>
      <c r="N199" s="60">
        <v>93.214593518351293</v>
      </c>
      <c r="O199" s="4">
        <v>129.80035907208355</v>
      </c>
      <c r="P199" s="60">
        <v>90.62863456484277</v>
      </c>
      <c r="Q199" s="56">
        <v>100.67124015964389</v>
      </c>
      <c r="R199" s="60">
        <v>98.190564982435745</v>
      </c>
      <c r="S199" s="5">
        <v>96.136430931887588</v>
      </c>
    </row>
    <row r="200" spans="1:19" ht="15" customHeight="1">
      <c r="A200" s="24" t="s">
        <v>418</v>
      </c>
      <c r="B200" s="16" t="s">
        <v>18</v>
      </c>
      <c r="C200" s="16" t="s">
        <v>632</v>
      </c>
      <c r="D200" s="181" t="s">
        <v>650</v>
      </c>
      <c r="E200" s="181" t="s">
        <v>691</v>
      </c>
      <c r="F200" s="85">
        <v>44086</v>
      </c>
      <c r="G200" s="60">
        <v>128.65016827309671</v>
      </c>
      <c r="H200" s="60">
        <v>97.792196193802496</v>
      </c>
      <c r="I200" s="3">
        <v>105.87867847319578</v>
      </c>
      <c r="J200" s="60">
        <v>110.08860768209459</v>
      </c>
      <c r="K200" s="3">
        <v>95.142921374867541</v>
      </c>
      <c r="L200" s="60">
        <v>80.566270045049322</v>
      </c>
      <c r="M200" s="51">
        <v>101.41178553391651</v>
      </c>
      <c r="N200" s="60">
        <v>92.344232264461624</v>
      </c>
      <c r="O200" s="4">
        <v>136.11033803521445</v>
      </c>
      <c r="P200" s="60">
        <v>90.879771575499902</v>
      </c>
      <c r="Q200" s="56">
        <v>104.88922427043988</v>
      </c>
      <c r="R200" s="60">
        <v>105.0167487840707</v>
      </c>
      <c r="S200" s="5">
        <v>96.114637757496439</v>
      </c>
    </row>
    <row r="201" spans="1:19" ht="15" customHeight="1">
      <c r="A201" s="24" t="s">
        <v>535</v>
      </c>
      <c r="B201" s="16" t="s">
        <v>536</v>
      </c>
      <c r="C201" s="16" t="s">
        <v>635</v>
      </c>
      <c r="D201" s="183">
        <v>0</v>
      </c>
      <c r="E201" s="183">
        <v>0</v>
      </c>
      <c r="F201" s="85">
        <v>318</v>
      </c>
      <c r="G201" s="60">
        <v>338.12510895615355</v>
      </c>
      <c r="H201" s="60">
        <v>148.79456413640426</v>
      </c>
      <c r="I201" s="3">
        <v>91.503234013688242</v>
      </c>
      <c r="J201" s="60">
        <v>93.043839045161491</v>
      </c>
      <c r="K201" s="3">
        <v>123.28006778358208</v>
      </c>
      <c r="L201" s="60">
        <v>107.79338569145168</v>
      </c>
      <c r="M201" s="51">
        <v>87.04143422184238</v>
      </c>
      <c r="N201" s="60">
        <v>84.284037789638958</v>
      </c>
      <c r="O201" s="4">
        <v>276.30307763896684</v>
      </c>
      <c r="P201" s="60">
        <v>96.459439232973537</v>
      </c>
      <c r="Q201" s="56">
        <v>68.52412145320298</v>
      </c>
      <c r="R201" s="60">
        <v>46.165205185210063</v>
      </c>
      <c r="S201" s="5">
        <v>96.09007851347333</v>
      </c>
    </row>
    <row r="202" spans="1:19" ht="15" customHeight="1">
      <c r="A202" s="24" t="s">
        <v>466</v>
      </c>
      <c r="B202" s="16" t="s">
        <v>467</v>
      </c>
      <c r="C202" s="16" t="s">
        <v>635</v>
      </c>
      <c r="D202" s="181">
        <v>0</v>
      </c>
      <c r="E202" s="181">
        <v>0</v>
      </c>
      <c r="F202" s="85">
        <v>2125</v>
      </c>
      <c r="G202" s="60">
        <v>151.07036646262762</v>
      </c>
      <c r="H202" s="60">
        <v>103.25100283520712</v>
      </c>
      <c r="I202" s="3">
        <v>84.303772522269497</v>
      </c>
      <c r="J202" s="60">
        <v>84.507535644080718</v>
      </c>
      <c r="K202" s="3">
        <v>126.79908742210343</v>
      </c>
      <c r="L202" s="60">
        <v>111.1985907989002</v>
      </c>
      <c r="M202" s="51">
        <v>86.376259625090242</v>
      </c>
      <c r="N202" s="60">
        <v>83.910947633865987</v>
      </c>
      <c r="O202" s="4">
        <v>182.03597660907218</v>
      </c>
      <c r="P202" s="60">
        <v>92.707610883895299</v>
      </c>
      <c r="Q202" s="56">
        <v>101.92963066163944</v>
      </c>
      <c r="R202" s="60">
        <v>100.22708400081399</v>
      </c>
      <c r="S202" s="5">
        <v>95.967128632793873</v>
      </c>
    </row>
    <row r="203" spans="1:19" ht="15" customHeight="1">
      <c r="A203" s="24" t="s">
        <v>355</v>
      </c>
      <c r="B203" s="16" t="s">
        <v>47</v>
      </c>
      <c r="C203" s="16" t="s">
        <v>634</v>
      </c>
      <c r="D203" s="182" t="s">
        <v>650</v>
      </c>
      <c r="E203" s="182" t="s">
        <v>691</v>
      </c>
      <c r="F203" s="85">
        <v>27866</v>
      </c>
      <c r="G203" s="60">
        <v>90.502546878101867</v>
      </c>
      <c r="H203" s="60">
        <v>88.504120893824805</v>
      </c>
      <c r="I203" s="3">
        <v>105.64706116399215</v>
      </c>
      <c r="J203" s="60">
        <v>109.81398219424932</v>
      </c>
      <c r="K203" s="3">
        <v>94.246453536977825</v>
      </c>
      <c r="L203" s="60">
        <v>79.698796380842055</v>
      </c>
      <c r="M203" s="51">
        <v>102.7095803931107</v>
      </c>
      <c r="N203" s="60">
        <v>93.072153157024715</v>
      </c>
      <c r="O203" s="4">
        <v>91.268176050524701</v>
      </c>
      <c r="P203" s="60">
        <v>89.095054609240762</v>
      </c>
      <c r="Q203" s="56">
        <v>111.27910824974595</v>
      </c>
      <c r="R203" s="60">
        <v>115.35783148332114</v>
      </c>
      <c r="S203" s="5">
        <v>95.923656453083794</v>
      </c>
    </row>
    <row r="204" spans="1:19" ht="15" customHeight="1">
      <c r="A204" s="24" t="s">
        <v>391</v>
      </c>
      <c r="B204" s="16" t="s">
        <v>24</v>
      </c>
      <c r="C204" s="16" t="s">
        <v>632</v>
      </c>
      <c r="D204" s="182" t="s">
        <v>650</v>
      </c>
      <c r="E204" s="182" t="s">
        <v>691</v>
      </c>
      <c r="F204" s="85">
        <v>27434</v>
      </c>
      <c r="G204" s="60">
        <v>103.54800081345211</v>
      </c>
      <c r="H204" s="60">
        <v>91.680391236326969</v>
      </c>
      <c r="I204" s="3">
        <v>96.889955664952396</v>
      </c>
      <c r="J204" s="60">
        <v>99.430801515503163</v>
      </c>
      <c r="K204" s="3">
        <v>99.473768194147397</v>
      </c>
      <c r="L204" s="60">
        <v>84.757045665382506</v>
      </c>
      <c r="M204" s="51">
        <v>132.04849500641532</v>
      </c>
      <c r="N204" s="60">
        <v>109.52807356759678</v>
      </c>
      <c r="O204" s="4">
        <v>109.45065074151935</v>
      </c>
      <c r="P204" s="60">
        <v>89.818716663730356</v>
      </c>
      <c r="Q204" s="56">
        <v>101.82625375427469</v>
      </c>
      <c r="R204" s="60">
        <v>100.0597837569107</v>
      </c>
      <c r="S204" s="5">
        <v>95.87913540090841</v>
      </c>
    </row>
    <row r="205" spans="1:19" ht="15" customHeight="1">
      <c r="A205" s="24" t="s">
        <v>527</v>
      </c>
      <c r="B205" s="16" t="s">
        <v>528</v>
      </c>
      <c r="C205" s="16" t="s">
        <v>635</v>
      </c>
      <c r="D205" s="182">
        <v>0</v>
      </c>
      <c r="E205" s="182">
        <v>0</v>
      </c>
      <c r="F205" s="85">
        <v>83</v>
      </c>
      <c r="G205" s="60">
        <v>79.349283232047526</v>
      </c>
      <c r="H205" s="60">
        <v>85.788555707927046</v>
      </c>
      <c r="I205" s="3">
        <v>91.503234013688242</v>
      </c>
      <c r="J205" s="60">
        <v>93.043839045161491</v>
      </c>
      <c r="K205" s="3">
        <v>123.28006778358208</v>
      </c>
      <c r="L205" s="60">
        <v>107.79338569145168</v>
      </c>
      <c r="M205" s="51">
        <v>87.04143422184238</v>
      </c>
      <c r="N205" s="60">
        <v>84.284037789638958</v>
      </c>
      <c r="O205" s="4">
        <v>504.8178871328293</v>
      </c>
      <c r="P205" s="60">
        <v>105.55432314344195</v>
      </c>
      <c r="Q205" s="56">
        <v>100.93431779753166</v>
      </c>
      <c r="R205" s="60">
        <v>98.61631725251317</v>
      </c>
      <c r="S205" s="5">
        <v>95.846743105022369</v>
      </c>
    </row>
    <row r="206" spans="1:19" ht="15" customHeight="1">
      <c r="A206" s="28" t="s">
        <v>441</v>
      </c>
      <c r="B206" s="20" t="s">
        <v>442</v>
      </c>
      <c r="C206" s="20" t="s">
        <v>635</v>
      </c>
      <c r="D206" s="181">
        <v>0</v>
      </c>
      <c r="E206" s="181">
        <v>0</v>
      </c>
      <c r="F206" s="88">
        <v>1122</v>
      </c>
      <c r="G206" s="60">
        <v>85.149583342145263</v>
      </c>
      <c r="H206" s="60">
        <v>87.200796424778787</v>
      </c>
      <c r="I206" s="3">
        <v>91.089666879150613</v>
      </c>
      <c r="J206" s="60">
        <v>92.553478128398936</v>
      </c>
      <c r="K206" s="3">
        <v>129.66924049387217</v>
      </c>
      <c r="L206" s="60">
        <v>113.97591542424748</v>
      </c>
      <c r="M206" s="51">
        <v>132.53218912731793</v>
      </c>
      <c r="N206" s="60">
        <v>109.79937303663118</v>
      </c>
      <c r="O206" s="4">
        <v>124.0757216567436</v>
      </c>
      <c r="P206" s="60">
        <v>90.40079413368052</v>
      </c>
      <c r="Q206" s="56">
        <v>89.937909407328917</v>
      </c>
      <c r="R206" s="60">
        <v>80.820255708033102</v>
      </c>
      <c r="S206" s="5">
        <v>95.791768809295007</v>
      </c>
    </row>
    <row r="207" spans="1:19" ht="15" customHeight="1">
      <c r="A207" s="24" t="s">
        <v>509</v>
      </c>
      <c r="B207" s="16" t="s">
        <v>17</v>
      </c>
      <c r="C207" s="16" t="s">
        <v>643</v>
      </c>
      <c r="D207" s="181" t="s">
        <v>650</v>
      </c>
      <c r="E207" s="181" t="s">
        <v>691</v>
      </c>
      <c r="F207" s="85">
        <v>25556</v>
      </c>
      <c r="G207" s="60">
        <v>101.65555560543288</v>
      </c>
      <c r="H207" s="60">
        <v>91.21962401283055</v>
      </c>
      <c r="I207" s="3">
        <v>95.327770834791679</v>
      </c>
      <c r="J207" s="60">
        <v>97.57854024641901</v>
      </c>
      <c r="K207" s="3">
        <v>104.46924997783024</v>
      </c>
      <c r="L207" s="60">
        <v>89.590960173205659</v>
      </c>
      <c r="M207" s="51">
        <v>108.79207783012855</v>
      </c>
      <c r="N207" s="60">
        <v>96.483768584532186</v>
      </c>
      <c r="O207" s="4">
        <v>133.30639115880248</v>
      </c>
      <c r="P207" s="60">
        <v>90.768174557396037</v>
      </c>
      <c r="Q207" s="56">
        <v>107.34162471086945</v>
      </c>
      <c r="R207" s="60">
        <v>108.98559639512145</v>
      </c>
      <c r="S207" s="5">
        <v>95.771110661584146</v>
      </c>
    </row>
    <row r="208" spans="1:19" ht="15" customHeight="1">
      <c r="A208" s="27" t="s">
        <v>153</v>
      </c>
      <c r="B208" s="19" t="s">
        <v>154</v>
      </c>
      <c r="C208" s="19" t="s">
        <v>633</v>
      </c>
      <c r="D208" s="183">
        <v>0</v>
      </c>
      <c r="E208" s="183">
        <v>0</v>
      </c>
      <c r="F208" s="87">
        <v>3584</v>
      </c>
      <c r="G208" s="60">
        <v>91.005903600649191</v>
      </c>
      <c r="H208" s="60">
        <v>88.626676769415596</v>
      </c>
      <c r="I208" s="3">
        <v>85.723044544623718</v>
      </c>
      <c r="J208" s="60">
        <v>86.190347144068838</v>
      </c>
      <c r="K208" s="3">
        <v>100.46456816780859</v>
      </c>
      <c r="L208" s="60">
        <v>85.715800511146483</v>
      </c>
      <c r="M208" s="51">
        <v>93.552133501636206</v>
      </c>
      <c r="N208" s="60">
        <v>87.935827590917782</v>
      </c>
      <c r="O208" s="4">
        <v>269.11606537023061</v>
      </c>
      <c r="P208" s="60">
        <v>96.173396317890507</v>
      </c>
      <c r="Q208" s="56">
        <v>119.91721254310522</v>
      </c>
      <c r="R208" s="60">
        <v>129.33732643998533</v>
      </c>
      <c r="S208" s="5">
        <v>95.663229128904092</v>
      </c>
    </row>
    <row r="209" spans="1:19" ht="15" customHeight="1">
      <c r="A209" s="24" t="s">
        <v>403</v>
      </c>
      <c r="B209" s="16" t="s">
        <v>404</v>
      </c>
      <c r="C209" s="16" t="s">
        <v>634</v>
      </c>
      <c r="D209" s="181" t="s">
        <v>650</v>
      </c>
      <c r="E209" s="181">
        <v>0</v>
      </c>
      <c r="F209" s="85">
        <v>3329</v>
      </c>
      <c r="G209" s="60">
        <v>80.407273675141496</v>
      </c>
      <c r="H209" s="60">
        <v>86.046152238005917</v>
      </c>
      <c r="I209" s="3">
        <v>101.61593437827773</v>
      </c>
      <c r="J209" s="60">
        <v>105.03433008664416</v>
      </c>
      <c r="K209" s="3">
        <v>89.371006860521476</v>
      </c>
      <c r="L209" s="60">
        <v>74.98103472301338</v>
      </c>
      <c r="M209" s="51">
        <v>112.93078972697512</v>
      </c>
      <c r="N209" s="60">
        <v>98.805133041072438</v>
      </c>
      <c r="O209" s="4">
        <v>173.05516901093489</v>
      </c>
      <c r="P209" s="60">
        <v>92.350174957933987</v>
      </c>
      <c r="Q209" s="56">
        <v>111.92273170689819</v>
      </c>
      <c r="R209" s="60">
        <v>116.39944091146471</v>
      </c>
      <c r="S209" s="5">
        <v>95.602710993022427</v>
      </c>
    </row>
    <row r="210" spans="1:19" ht="15" customHeight="1">
      <c r="A210" s="24" t="s">
        <v>526</v>
      </c>
      <c r="B210" s="16" t="s">
        <v>31</v>
      </c>
      <c r="C210" s="16" t="s">
        <v>642</v>
      </c>
      <c r="D210" s="181" t="s">
        <v>650</v>
      </c>
      <c r="E210" s="181" t="s">
        <v>691</v>
      </c>
      <c r="F210" s="85">
        <v>28478</v>
      </c>
      <c r="G210" s="60">
        <v>115.31854003337249</v>
      </c>
      <c r="H210" s="60">
        <v>94.546248938540231</v>
      </c>
      <c r="I210" s="3">
        <v>136.66406848585828</v>
      </c>
      <c r="J210" s="60">
        <v>146.59042518357302</v>
      </c>
      <c r="K210" s="3">
        <v>96.826023755883313</v>
      </c>
      <c r="L210" s="60">
        <v>82.19493638196181</v>
      </c>
      <c r="M210" s="51">
        <v>85.528794436315764</v>
      </c>
      <c r="N210" s="60">
        <v>83.435612404836107</v>
      </c>
      <c r="O210" s="4">
        <v>77.793521031002314</v>
      </c>
      <c r="P210" s="60">
        <v>88.558763664213586</v>
      </c>
      <c r="Q210" s="56">
        <v>88.360051347551206</v>
      </c>
      <c r="R210" s="60">
        <v>78.26672566950927</v>
      </c>
      <c r="S210" s="5">
        <v>95.59878537377233</v>
      </c>
    </row>
    <row r="211" spans="1:19" ht="15" customHeight="1">
      <c r="A211" s="24" t="s">
        <v>556</v>
      </c>
      <c r="B211" s="16" t="s">
        <v>557</v>
      </c>
      <c r="C211" s="16" t="s">
        <v>639</v>
      </c>
      <c r="D211" s="182">
        <v>0</v>
      </c>
      <c r="E211" s="182">
        <v>0</v>
      </c>
      <c r="F211" s="85">
        <v>2201</v>
      </c>
      <c r="G211" s="60">
        <v>60.678863648036341</v>
      </c>
      <c r="H211" s="60">
        <v>81.24273458888797</v>
      </c>
      <c r="I211" s="3">
        <v>79.006142577718165</v>
      </c>
      <c r="J211" s="60">
        <v>78.226207996555615</v>
      </c>
      <c r="K211" s="3">
        <v>120.11275305180195</v>
      </c>
      <c r="L211" s="60">
        <v>104.72851041099244</v>
      </c>
      <c r="M211" s="51">
        <v>93.552133501636206</v>
      </c>
      <c r="N211" s="60">
        <v>87.935827590917782</v>
      </c>
      <c r="O211" s="4">
        <v>138.72328729375835</v>
      </c>
      <c r="P211" s="60">
        <v>90.983766893015812</v>
      </c>
      <c r="Q211" s="56">
        <v>119.91721254310522</v>
      </c>
      <c r="R211" s="60">
        <v>129.33732643998533</v>
      </c>
      <c r="S211" s="5">
        <v>95.409062320059164</v>
      </c>
    </row>
    <row r="212" spans="1:19" ht="15" customHeight="1">
      <c r="A212" s="24" t="s">
        <v>544</v>
      </c>
      <c r="B212" s="16" t="s">
        <v>545</v>
      </c>
      <c r="C212" s="16" t="s">
        <v>635</v>
      </c>
      <c r="D212" s="181">
        <v>0</v>
      </c>
      <c r="E212" s="181">
        <v>0</v>
      </c>
      <c r="F212" s="85">
        <v>112</v>
      </c>
      <c r="G212" s="60">
        <v>104.93537864156491</v>
      </c>
      <c r="H212" s="60">
        <v>92.018186078202007</v>
      </c>
      <c r="I212" s="3">
        <v>91.503234013688242</v>
      </c>
      <c r="J212" s="60">
        <v>93.043839045161491</v>
      </c>
      <c r="K212" s="3">
        <v>123.28006778358208</v>
      </c>
      <c r="L212" s="60">
        <v>107.79338569145168</v>
      </c>
      <c r="M212" s="51">
        <v>87.04143422184238</v>
      </c>
      <c r="N212" s="60">
        <v>84.284037789638958</v>
      </c>
      <c r="O212" s="4">
        <v>272.4800161873585</v>
      </c>
      <c r="P212" s="60">
        <v>96.307281479338329</v>
      </c>
      <c r="Q212" s="56">
        <v>100.93431779753166</v>
      </c>
      <c r="R212" s="60">
        <v>98.61631725251317</v>
      </c>
      <c r="S212" s="5">
        <v>95.3438412227176</v>
      </c>
    </row>
    <row r="213" spans="1:19" ht="15" customHeight="1">
      <c r="A213" s="24" t="s">
        <v>310</v>
      </c>
      <c r="B213" s="16" t="s">
        <v>311</v>
      </c>
      <c r="C213" s="16" t="s">
        <v>639</v>
      </c>
      <c r="D213" s="181">
        <v>0</v>
      </c>
      <c r="E213" s="181">
        <v>0</v>
      </c>
      <c r="F213" s="85">
        <v>3529</v>
      </c>
      <c r="G213" s="60">
        <v>111.87554918664195</v>
      </c>
      <c r="H213" s="60">
        <v>93.707959234696119</v>
      </c>
      <c r="I213" s="3">
        <v>102.15308941451596</v>
      </c>
      <c r="J213" s="60">
        <v>105.67122749462578</v>
      </c>
      <c r="K213" s="3">
        <v>93.233623198240338</v>
      </c>
      <c r="L213" s="60">
        <v>78.718723691080967</v>
      </c>
      <c r="M213" s="51">
        <v>150.95912451400389</v>
      </c>
      <c r="N213" s="60">
        <v>120.13486724733208</v>
      </c>
      <c r="O213" s="4">
        <v>251.03957214003449</v>
      </c>
      <c r="P213" s="60">
        <v>95.453952322986467</v>
      </c>
      <c r="Q213" s="56">
        <v>88.174420987577363</v>
      </c>
      <c r="R213" s="60">
        <v>77.966310370859432</v>
      </c>
      <c r="S213" s="5">
        <v>95.275506726930132</v>
      </c>
    </row>
    <row r="214" spans="1:19" ht="15" customHeight="1">
      <c r="A214" s="24" t="s">
        <v>370</v>
      </c>
      <c r="B214" s="16" t="s">
        <v>625</v>
      </c>
      <c r="C214" s="16" t="s">
        <v>633</v>
      </c>
      <c r="D214" s="181">
        <v>0</v>
      </c>
      <c r="E214" s="181">
        <v>0</v>
      </c>
      <c r="F214" s="85">
        <v>3724</v>
      </c>
      <c r="G214" s="60">
        <v>100.26153275379406</v>
      </c>
      <c r="H214" s="60">
        <v>90.880211259363051</v>
      </c>
      <c r="I214" s="3">
        <v>79.917827730966536</v>
      </c>
      <c r="J214" s="60">
        <v>79.30718066147854</v>
      </c>
      <c r="K214" s="3">
        <v>126.02434057471082</v>
      </c>
      <c r="L214" s="60">
        <v>110.44890134197252</v>
      </c>
      <c r="M214" s="51">
        <v>146.56500915256336</v>
      </c>
      <c r="N214" s="60">
        <v>117.670249397088</v>
      </c>
      <c r="O214" s="4">
        <v>520.68738725457877</v>
      </c>
      <c r="P214" s="60">
        <v>106.18592886582009</v>
      </c>
      <c r="Q214" s="56">
        <v>81.025143610206229</v>
      </c>
      <c r="R214" s="60">
        <v>66.396261706641894</v>
      </c>
      <c r="S214" s="5">
        <v>95.148122205394017</v>
      </c>
    </row>
    <row r="215" spans="1:19" ht="15" customHeight="1">
      <c r="A215" s="24" t="s">
        <v>174</v>
      </c>
      <c r="B215" s="16" t="s">
        <v>175</v>
      </c>
      <c r="C215" s="16" t="s">
        <v>641</v>
      </c>
      <c r="D215" s="181">
        <v>0</v>
      </c>
      <c r="E215" s="181">
        <v>0</v>
      </c>
      <c r="F215" s="85">
        <v>2351</v>
      </c>
      <c r="G215" s="60">
        <v>157.2411306496289</v>
      </c>
      <c r="H215" s="60">
        <v>104.75344310097933</v>
      </c>
      <c r="I215" s="3">
        <v>90.86297759780237</v>
      </c>
      <c r="J215" s="60">
        <v>92.284695736039723</v>
      </c>
      <c r="K215" s="3">
        <v>117.21116143697721</v>
      </c>
      <c r="L215" s="60">
        <v>101.92076404937148</v>
      </c>
      <c r="M215" s="51">
        <v>110.0613335313367</v>
      </c>
      <c r="N215" s="60">
        <v>97.195682132631688</v>
      </c>
      <c r="O215" s="4">
        <v>137.49152602517168</v>
      </c>
      <c r="P215" s="60">
        <v>90.934742824212478</v>
      </c>
      <c r="Q215" s="56">
        <v>91.701397827080456</v>
      </c>
      <c r="R215" s="60">
        <v>83.674201045206743</v>
      </c>
      <c r="S215" s="5">
        <v>95.127254814740226</v>
      </c>
    </row>
    <row r="216" spans="1:19" ht="15" customHeight="1">
      <c r="A216" s="24" t="s">
        <v>487</v>
      </c>
      <c r="B216" s="16" t="s">
        <v>488</v>
      </c>
      <c r="C216" s="16" t="s">
        <v>636</v>
      </c>
      <c r="D216" s="181">
        <v>0</v>
      </c>
      <c r="E216" s="181">
        <v>0</v>
      </c>
      <c r="F216" s="85">
        <v>7049</v>
      </c>
      <c r="G216" s="60">
        <v>118.52719578771016</v>
      </c>
      <c r="H216" s="60">
        <v>95.327483394796658</v>
      </c>
      <c r="I216" s="3">
        <v>98.94494328065278</v>
      </c>
      <c r="J216" s="60">
        <v>101.8673723331943</v>
      </c>
      <c r="K216" s="3">
        <v>83.382839054611452</v>
      </c>
      <c r="L216" s="60">
        <v>69.186540320728184</v>
      </c>
      <c r="M216" s="51">
        <v>141.0590762954358</v>
      </c>
      <c r="N216" s="60">
        <v>114.58202360288098</v>
      </c>
      <c r="O216" s="4">
        <v>250.7194593390625</v>
      </c>
      <c r="P216" s="60">
        <v>95.441211841222753</v>
      </c>
      <c r="Q216" s="56">
        <v>97.932390243535934</v>
      </c>
      <c r="R216" s="60">
        <v>93.758141236553698</v>
      </c>
      <c r="S216" s="5">
        <v>95.027128788229419</v>
      </c>
    </row>
    <row r="217" spans="1:19" ht="15" customHeight="1">
      <c r="A217" s="24" t="s">
        <v>334</v>
      </c>
      <c r="B217" s="16" t="s">
        <v>618</v>
      </c>
      <c r="C217" s="16" t="s">
        <v>632</v>
      </c>
      <c r="D217" s="181" t="s">
        <v>650</v>
      </c>
      <c r="E217" s="181">
        <v>0</v>
      </c>
      <c r="F217" s="85">
        <v>4075</v>
      </c>
      <c r="G217" s="60">
        <v>122.99138900967367</v>
      </c>
      <c r="H217" s="60">
        <v>96.414412573680863</v>
      </c>
      <c r="I217" s="3">
        <v>102.80358909142831</v>
      </c>
      <c r="J217" s="60">
        <v>106.442516098787</v>
      </c>
      <c r="K217" s="3">
        <v>98.659664447004602</v>
      </c>
      <c r="L217" s="60">
        <v>83.969272216374847</v>
      </c>
      <c r="M217" s="51">
        <v>104.34661044413268</v>
      </c>
      <c r="N217" s="60">
        <v>93.990347868192259</v>
      </c>
      <c r="O217" s="4">
        <v>177.66834132800273</v>
      </c>
      <c r="P217" s="60">
        <v>92.533779104972183</v>
      </c>
      <c r="Q217" s="56">
        <v>99.359976107144334</v>
      </c>
      <c r="R217" s="60">
        <v>96.068477938075247</v>
      </c>
      <c r="S217" s="5">
        <v>94.903134300013733</v>
      </c>
    </row>
    <row r="218" spans="1:19" ht="15" customHeight="1">
      <c r="A218" s="24" t="s">
        <v>214</v>
      </c>
      <c r="B218" s="16" t="s">
        <v>610</v>
      </c>
      <c r="C218" s="16" t="s">
        <v>636</v>
      </c>
      <c r="D218" s="181" t="s">
        <v>650</v>
      </c>
      <c r="E218" s="181">
        <v>0</v>
      </c>
      <c r="F218" s="85">
        <v>19417</v>
      </c>
      <c r="G218" s="60">
        <v>94.433538927832331</v>
      </c>
      <c r="H218" s="60">
        <v>89.461227754655198</v>
      </c>
      <c r="I218" s="3">
        <v>94.411157653687908</v>
      </c>
      <c r="J218" s="60">
        <v>96.491724486010014</v>
      </c>
      <c r="K218" s="3">
        <v>104.48527521802292</v>
      </c>
      <c r="L218" s="60">
        <v>89.606467114160125</v>
      </c>
      <c r="M218" s="51">
        <v>108.13414621342969</v>
      </c>
      <c r="N218" s="60">
        <v>96.11474094793769</v>
      </c>
      <c r="O218" s="4">
        <v>99.828381126787605</v>
      </c>
      <c r="P218" s="60">
        <v>89.43575056496833</v>
      </c>
      <c r="Q218" s="56">
        <v>106.91414130349139</v>
      </c>
      <c r="R218" s="60">
        <v>108.29377768877711</v>
      </c>
      <c r="S218" s="5">
        <v>94.900614759418076</v>
      </c>
    </row>
    <row r="219" spans="1:19" ht="15" customHeight="1">
      <c r="A219" s="28" t="s">
        <v>197</v>
      </c>
      <c r="B219" s="20" t="s">
        <v>198</v>
      </c>
      <c r="C219" s="20" t="s">
        <v>632</v>
      </c>
      <c r="D219" s="181" t="s">
        <v>650</v>
      </c>
      <c r="E219" s="181">
        <v>0</v>
      </c>
      <c r="F219" s="88">
        <v>21766</v>
      </c>
      <c r="G219" s="60">
        <v>91.288032338379907</v>
      </c>
      <c r="H219" s="60">
        <v>88.695368679015871</v>
      </c>
      <c r="I219" s="3">
        <v>97.589735620418708</v>
      </c>
      <c r="J219" s="60">
        <v>100.26052107452507</v>
      </c>
      <c r="K219" s="3">
        <v>110.0096108407928</v>
      </c>
      <c r="L219" s="60">
        <v>94.952130909835972</v>
      </c>
      <c r="M219" s="51">
        <v>117.80639033539374</v>
      </c>
      <c r="N219" s="60">
        <v>101.53981142380613</v>
      </c>
      <c r="O219" s="4">
        <v>160.07730265195966</v>
      </c>
      <c r="P219" s="60">
        <v>91.833656189623596</v>
      </c>
      <c r="Q219" s="56">
        <v>96.897390492419845</v>
      </c>
      <c r="R219" s="60">
        <v>92.083147127950582</v>
      </c>
      <c r="S219" s="5">
        <v>94.894105900792866</v>
      </c>
    </row>
    <row r="220" spans="1:19" ht="15" customHeight="1">
      <c r="A220" s="24" t="s">
        <v>346</v>
      </c>
      <c r="B220" s="16" t="s">
        <v>622</v>
      </c>
      <c r="C220" s="16" t="s">
        <v>638</v>
      </c>
      <c r="D220" s="182">
        <v>0</v>
      </c>
      <c r="E220" s="182">
        <v>0</v>
      </c>
      <c r="F220" s="85">
        <v>1110</v>
      </c>
      <c r="G220" s="60">
        <v>111.789743441721</v>
      </c>
      <c r="H220" s="60">
        <v>93.687067493852197</v>
      </c>
      <c r="I220" s="3">
        <v>71.623956850334068</v>
      </c>
      <c r="J220" s="60">
        <v>69.473250958422952</v>
      </c>
      <c r="K220" s="3">
        <v>126.67108088039845</v>
      </c>
      <c r="L220" s="60">
        <v>111.07472433199302</v>
      </c>
      <c r="M220" s="51">
        <v>67.635664085642389</v>
      </c>
      <c r="N220" s="60">
        <v>73.399524402686694</v>
      </c>
      <c r="O220" s="4">
        <v>375.06549847218241</v>
      </c>
      <c r="P220" s="60">
        <v>100.39018120188321</v>
      </c>
      <c r="Q220" s="56">
        <v>114.83272273127756</v>
      </c>
      <c r="R220" s="60">
        <v>121.10883124384623</v>
      </c>
      <c r="S220" s="5">
        <v>94.855596605447374</v>
      </c>
    </row>
    <row r="221" spans="1:19" ht="15" customHeight="1">
      <c r="A221" s="24" t="s">
        <v>195</v>
      </c>
      <c r="B221" s="16" t="s">
        <v>196</v>
      </c>
      <c r="C221" s="16" t="s">
        <v>634</v>
      </c>
      <c r="D221" s="183">
        <v>0</v>
      </c>
      <c r="E221" s="183">
        <v>0</v>
      </c>
      <c r="F221" s="85">
        <v>5154</v>
      </c>
      <c r="G221" s="60">
        <v>99.539505164945894</v>
      </c>
      <c r="H221" s="60">
        <v>90.704414017788167</v>
      </c>
      <c r="I221" s="3">
        <v>99.925620823876699</v>
      </c>
      <c r="J221" s="60">
        <v>103.03014833492219</v>
      </c>
      <c r="K221" s="3">
        <v>81.180631246436874</v>
      </c>
      <c r="L221" s="60">
        <v>67.055557818109904</v>
      </c>
      <c r="M221" s="51">
        <v>169.21930030443016</v>
      </c>
      <c r="N221" s="60">
        <v>130.3768275737732</v>
      </c>
      <c r="O221" s="4">
        <v>284.97605589075602</v>
      </c>
      <c r="P221" s="60">
        <v>96.80462355836913</v>
      </c>
      <c r="Q221" s="56">
        <v>89.937909407328917</v>
      </c>
      <c r="R221" s="60">
        <v>80.820255708033102</v>
      </c>
      <c r="S221" s="5">
        <v>94.798637835165948</v>
      </c>
    </row>
    <row r="222" spans="1:19" ht="15" customHeight="1">
      <c r="A222" s="24" t="s">
        <v>353</v>
      </c>
      <c r="B222" s="16" t="s">
        <v>354</v>
      </c>
      <c r="C222" s="16" t="s">
        <v>635</v>
      </c>
      <c r="D222" s="181">
        <v>0</v>
      </c>
      <c r="E222" s="181">
        <v>0</v>
      </c>
      <c r="F222" s="85">
        <v>2565</v>
      </c>
      <c r="G222" s="60">
        <v>160.0111109987605</v>
      </c>
      <c r="H222" s="60">
        <v>105.42787010642215</v>
      </c>
      <c r="I222" s="3">
        <v>77.158132131944441</v>
      </c>
      <c r="J222" s="60">
        <v>76.035047189279425</v>
      </c>
      <c r="K222" s="3">
        <v>116.91038678598362</v>
      </c>
      <c r="L222" s="60">
        <v>101.62971725709363</v>
      </c>
      <c r="M222" s="51">
        <v>85.75612237649986</v>
      </c>
      <c r="N222" s="60">
        <v>83.563118501775094</v>
      </c>
      <c r="O222" s="4">
        <v>255.74913697327815</v>
      </c>
      <c r="P222" s="60">
        <v>95.641392889845335</v>
      </c>
      <c r="Q222" s="56">
        <v>105.52714703793259</v>
      </c>
      <c r="R222" s="60">
        <v>106.04913248864825</v>
      </c>
      <c r="S222" s="5">
        <v>94.724379738843979</v>
      </c>
    </row>
    <row r="223" spans="1:19" ht="15" customHeight="1">
      <c r="A223" s="24" t="s">
        <v>259</v>
      </c>
      <c r="B223" s="16" t="s">
        <v>48</v>
      </c>
      <c r="C223" s="16" t="s">
        <v>632</v>
      </c>
      <c r="D223" s="181" t="s">
        <v>650</v>
      </c>
      <c r="E223" s="181" t="s">
        <v>691</v>
      </c>
      <c r="F223" s="85">
        <v>27645</v>
      </c>
      <c r="G223" s="60">
        <v>82.571561285123423</v>
      </c>
      <c r="H223" s="60">
        <v>86.573106883072171</v>
      </c>
      <c r="I223" s="3">
        <v>100.60076064006603</v>
      </c>
      <c r="J223" s="60">
        <v>103.83065241651376</v>
      </c>
      <c r="K223" s="3">
        <v>114.18007138303419</v>
      </c>
      <c r="L223" s="60">
        <v>98.98770757539279</v>
      </c>
      <c r="M223" s="51">
        <v>109.22982620383348</v>
      </c>
      <c r="N223" s="60">
        <v>96.729297517435484</v>
      </c>
      <c r="O223" s="4">
        <v>67.229447930644938</v>
      </c>
      <c r="P223" s="60">
        <v>88.138313809421874</v>
      </c>
      <c r="Q223" s="56">
        <v>98.071828862772094</v>
      </c>
      <c r="R223" s="60">
        <v>93.983802030655795</v>
      </c>
      <c r="S223" s="5">
        <v>94.707146705415312</v>
      </c>
    </row>
    <row r="224" spans="1:19" ht="15" customHeight="1">
      <c r="A224" s="24" t="s">
        <v>306</v>
      </c>
      <c r="B224" s="16" t="s">
        <v>307</v>
      </c>
      <c r="C224" s="16" t="s">
        <v>637</v>
      </c>
      <c r="D224" s="181">
        <v>0</v>
      </c>
      <c r="E224" s="181">
        <v>0</v>
      </c>
      <c r="F224" s="85">
        <v>3607</v>
      </c>
      <c r="G224" s="60">
        <v>91.260967202010647</v>
      </c>
      <c r="H224" s="60">
        <v>88.688778935922869</v>
      </c>
      <c r="I224" s="3">
        <v>88.078641859503293</v>
      </c>
      <c r="J224" s="60">
        <v>88.983346786410237</v>
      </c>
      <c r="K224" s="3">
        <v>125.96521025068689</v>
      </c>
      <c r="L224" s="60">
        <v>110.39168345118065</v>
      </c>
      <c r="M224" s="51">
        <v>115.96566548640321</v>
      </c>
      <c r="N224" s="60">
        <v>100.50736622220299</v>
      </c>
      <c r="O224" s="4">
        <v>252.16425964383265</v>
      </c>
      <c r="P224" s="60">
        <v>95.49871485853177</v>
      </c>
      <c r="Q224" s="56">
        <v>91.936529616380668</v>
      </c>
      <c r="R224" s="60">
        <v>84.05472709016324</v>
      </c>
      <c r="S224" s="5">
        <v>94.68743622406862</v>
      </c>
    </row>
    <row r="225" spans="1:19" ht="15" customHeight="1">
      <c r="A225" s="27" t="s">
        <v>94</v>
      </c>
      <c r="B225" s="19" t="s">
        <v>95</v>
      </c>
      <c r="C225" s="19" t="s">
        <v>637</v>
      </c>
      <c r="D225" s="181">
        <v>0</v>
      </c>
      <c r="E225" s="181">
        <v>0</v>
      </c>
      <c r="F225" s="87">
        <v>75</v>
      </c>
      <c r="G225" s="60">
        <v>83.888448167096882</v>
      </c>
      <c r="H225" s="60">
        <v>86.89373878813052</v>
      </c>
      <c r="I225" s="3">
        <v>90.018872402490047</v>
      </c>
      <c r="J225" s="60">
        <v>91.28385170649625</v>
      </c>
      <c r="K225" s="3">
        <v>124.36060208444837</v>
      </c>
      <c r="L225" s="60">
        <v>108.83897261566369</v>
      </c>
      <c r="M225" s="51">
        <v>94.535300628169168</v>
      </c>
      <c r="N225" s="60">
        <v>88.487276756565521</v>
      </c>
      <c r="O225" s="4">
        <v>228.08037069254337</v>
      </c>
      <c r="P225" s="60">
        <v>94.540176658711204</v>
      </c>
      <c r="Q225" s="56">
        <v>100.19083107976441</v>
      </c>
      <c r="R225" s="60">
        <v>97.413093898360756</v>
      </c>
      <c r="S225" s="5">
        <v>94.57618507065466</v>
      </c>
    </row>
    <row r="226" spans="1:19" ht="15" customHeight="1">
      <c r="A226" s="27" t="s">
        <v>284</v>
      </c>
      <c r="B226" s="19" t="s">
        <v>285</v>
      </c>
      <c r="C226" s="19" t="s">
        <v>635</v>
      </c>
      <c r="D226" s="181">
        <v>0</v>
      </c>
      <c r="E226" s="181">
        <v>0</v>
      </c>
      <c r="F226" s="87">
        <v>931</v>
      </c>
      <c r="G226" s="60">
        <v>121.82004244767678</v>
      </c>
      <c r="H226" s="60">
        <v>96.129216415379247</v>
      </c>
      <c r="I226" s="3">
        <v>91.503234013688242</v>
      </c>
      <c r="J226" s="60">
        <v>93.043839045161491</v>
      </c>
      <c r="K226" s="3">
        <v>123.28006778358208</v>
      </c>
      <c r="L226" s="60">
        <v>107.79338569145168</v>
      </c>
      <c r="M226" s="51">
        <v>77.730816806506539</v>
      </c>
      <c r="N226" s="60">
        <v>79.061800321775266</v>
      </c>
      <c r="O226" s="4">
        <v>159.50634750404348</v>
      </c>
      <c r="P226" s="60">
        <v>91.810932188497006</v>
      </c>
      <c r="Q226" s="56">
        <v>100.93431779753166</v>
      </c>
      <c r="R226" s="60">
        <v>98.61631725251317</v>
      </c>
      <c r="S226" s="5">
        <v>94.409248485796297</v>
      </c>
    </row>
    <row r="227" spans="1:19" ht="15" customHeight="1">
      <c r="A227" s="24" t="s">
        <v>210</v>
      </c>
      <c r="B227" s="16" t="s">
        <v>211</v>
      </c>
      <c r="C227" s="16" t="s">
        <v>633</v>
      </c>
      <c r="D227" s="181">
        <v>0</v>
      </c>
      <c r="E227" s="181">
        <v>0</v>
      </c>
      <c r="F227" s="85">
        <v>1401</v>
      </c>
      <c r="G227" s="60">
        <v>119.29965594810544</v>
      </c>
      <c r="H227" s="60">
        <v>95.51555981669712</v>
      </c>
      <c r="I227" s="3">
        <v>95.411547308333425</v>
      </c>
      <c r="J227" s="60">
        <v>97.677872869682204</v>
      </c>
      <c r="K227" s="3">
        <v>138.20468847023892</v>
      </c>
      <c r="L227" s="60">
        <v>122.23530412595363</v>
      </c>
      <c r="M227" s="51">
        <v>127.46478189597931</v>
      </c>
      <c r="N227" s="60">
        <v>106.95711212868844</v>
      </c>
      <c r="O227" s="4">
        <v>774.64387718849275</v>
      </c>
      <c r="P227" s="60">
        <v>116.29339104463796</v>
      </c>
      <c r="Q227" s="56">
        <v>57.103434544335812</v>
      </c>
      <c r="R227" s="60">
        <v>27.682511573037772</v>
      </c>
      <c r="S227" s="5">
        <v>94.393625259782851</v>
      </c>
    </row>
    <row r="228" spans="1:19" ht="15" customHeight="1">
      <c r="A228" s="24" t="s">
        <v>507</v>
      </c>
      <c r="B228" s="16" t="s">
        <v>508</v>
      </c>
      <c r="C228" s="16" t="s">
        <v>636</v>
      </c>
      <c r="D228" s="181" t="s">
        <v>650</v>
      </c>
      <c r="E228" s="181">
        <v>0</v>
      </c>
      <c r="F228" s="85">
        <v>9194</v>
      </c>
      <c r="G228" s="60">
        <v>102.44639907226781</v>
      </c>
      <c r="H228" s="60">
        <v>91.412176350351174</v>
      </c>
      <c r="I228" s="3">
        <v>94.997592968480106</v>
      </c>
      <c r="J228" s="60">
        <v>97.187052848852332</v>
      </c>
      <c r="K228" s="3">
        <v>107.54430142399455</v>
      </c>
      <c r="L228" s="60">
        <v>92.566556210102334</v>
      </c>
      <c r="M228" s="51">
        <v>104.03642432509542</v>
      </c>
      <c r="N228" s="60">
        <v>93.816367400454482</v>
      </c>
      <c r="O228" s="4">
        <v>156.19895181729936</v>
      </c>
      <c r="P228" s="60">
        <v>91.679297919875438</v>
      </c>
      <c r="Q228" s="56">
        <v>101.46841061339671</v>
      </c>
      <c r="R228" s="60">
        <v>99.480667528014706</v>
      </c>
      <c r="S228" s="5">
        <v>94.357019709608409</v>
      </c>
    </row>
    <row r="229" spans="1:19" ht="15" customHeight="1">
      <c r="A229" s="24" t="s">
        <v>553</v>
      </c>
      <c r="B229" s="16" t="s">
        <v>627</v>
      </c>
      <c r="C229" s="16" t="s">
        <v>637</v>
      </c>
      <c r="D229" s="181">
        <v>0</v>
      </c>
      <c r="E229" s="181">
        <v>0</v>
      </c>
      <c r="F229" s="85">
        <v>3722</v>
      </c>
      <c r="G229" s="60">
        <v>67.969506620104539</v>
      </c>
      <c r="H229" s="60">
        <v>83.017839783748357</v>
      </c>
      <c r="I229" s="3">
        <v>93.420624054753191</v>
      </c>
      <c r="J229" s="60">
        <v>95.317262293309966</v>
      </c>
      <c r="K229" s="3">
        <v>76.893436792036866</v>
      </c>
      <c r="L229" s="60">
        <v>62.907022728126101</v>
      </c>
      <c r="M229" s="51">
        <v>126.53525749259769</v>
      </c>
      <c r="N229" s="60">
        <v>106.43575066036759</v>
      </c>
      <c r="O229" s="4">
        <v>380.46616906113002</v>
      </c>
      <c r="P229" s="60">
        <v>100.60512776116289</v>
      </c>
      <c r="Q229" s="56">
        <v>112.64950269200793</v>
      </c>
      <c r="R229" s="60">
        <v>117.57561232314842</v>
      </c>
      <c r="S229" s="5">
        <v>94.309769258310553</v>
      </c>
    </row>
    <row r="230" spans="1:19" ht="15.75" customHeight="1">
      <c r="A230" s="24" t="s">
        <v>371</v>
      </c>
      <c r="B230" s="16" t="s">
        <v>372</v>
      </c>
      <c r="C230" s="16" t="s">
        <v>635</v>
      </c>
      <c r="D230" s="181" t="s">
        <v>650</v>
      </c>
      <c r="E230" s="181">
        <v>0</v>
      </c>
      <c r="F230" s="85">
        <v>6116</v>
      </c>
      <c r="G230" s="60">
        <v>114.88480713498734</v>
      </c>
      <c r="H230" s="60">
        <v>94.440644875351978</v>
      </c>
      <c r="I230" s="3">
        <v>85.353442455468979</v>
      </c>
      <c r="J230" s="60">
        <v>85.752114982613605</v>
      </c>
      <c r="K230" s="3">
        <v>129.54842501757136</v>
      </c>
      <c r="L230" s="60">
        <v>113.85900744440706</v>
      </c>
      <c r="M230" s="51">
        <v>97.723247734193222</v>
      </c>
      <c r="N230" s="60">
        <v>90.275366211860359</v>
      </c>
      <c r="O230" s="4">
        <v>147.90611500655749</v>
      </c>
      <c r="P230" s="60">
        <v>91.349243214671816</v>
      </c>
      <c r="Q230" s="56">
        <v>95.489632210250463</v>
      </c>
      <c r="R230" s="60">
        <v>89.804898436172408</v>
      </c>
      <c r="S230" s="5">
        <v>94.246879194179542</v>
      </c>
    </row>
    <row r="231" spans="1:19" ht="15" customHeight="1">
      <c r="A231" s="27" t="s">
        <v>447</v>
      </c>
      <c r="B231" s="19" t="s">
        <v>448</v>
      </c>
      <c r="C231" s="19" t="s">
        <v>639</v>
      </c>
      <c r="D231" s="184">
        <v>0</v>
      </c>
      <c r="E231" s="184">
        <v>0</v>
      </c>
      <c r="F231" s="87">
        <v>3099</v>
      </c>
      <c r="G231" s="60">
        <v>116.11490637502031</v>
      </c>
      <c r="H231" s="60">
        <v>94.740145970048545</v>
      </c>
      <c r="I231" s="3">
        <v>87.704111742493154</v>
      </c>
      <c r="J231" s="60">
        <v>88.539271529468934</v>
      </c>
      <c r="K231" s="3">
        <v>110.45699243124542</v>
      </c>
      <c r="L231" s="60">
        <v>95.385042980036246</v>
      </c>
      <c r="M231" s="51">
        <v>115.47841479108217</v>
      </c>
      <c r="N231" s="60">
        <v>100.23407190413157</v>
      </c>
      <c r="O231" s="4">
        <v>193.31858291314654</v>
      </c>
      <c r="P231" s="60">
        <v>93.156658342877734</v>
      </c>
      <c r="Q231" s="56">
        <v>97.432735191272982</v>
      </c>
      <c r="R231" s="60">
        <v>92.949523391021145</v>
      </c>
      <c r="S231" s="5">
        <v>94.167452352930695</v>
      </c>
    </row>
    <row r="232" spans="1:19" ht="15" customHeight="1">
      <c r="A232" s="27" t="s">
        <v>341</v>
      </c>
      <c r="B232" s="18" t="s">
        <v>619</v>
      </c>
      <c r="C232" s="18" t="s">
        <v>637</v>
      </c>
      <c r="D232" s="181">
        <v>0</v>
      </c>
      <c r="E232" s="181">
        <v>0</v>
      </c>
      <c r="F232" s="85">
        <v>2891</v>
      </c>
      <c r="G232" s="60">
        <v>84.056026429973329</v>
      </c>
      <c r="H232" s="60">
        <v>86.934540271088522</v>
      </c>
      <c r="I232" s="3">
        <v>100.3445031915854</v>
      </c>
      <c r="J232" s="60">
        <v>103.52681145123813</v>
      </c>
      <c r="K232" s="3">
        <v>111.21473011616966</v>
      </c>
      <c r="L232" s="60">
        <v>96.118273396418473</v>
      </c>
      <c r="M232" s="51">
        <v>107.58495352688162</v>
      </c>
      <c r="N232" s="60">
        <v>95.806703951374601</v>
      </c>
      <c r="O232" s="4">
        <v>145.92096302564713</v>
      </c>
      <c r="P232" s="60">
        <v>91.270234213675323</v>
      </c>
      <c r="Q232" s="56">
        <v>95.933770034484169</v>
      </c>
      <c r="R232" s="60">
        <v>90.523669854423531</v>
      </c>
      <c r="S232" s="5">
        <v>94.030038856369757</v>
      </c>
    </row>
    <row r="233" spans="1:19" ht="15" customHeight="1">
      <c r="A233" s="24" t="s">
        <v>335</v>
      </c>
      <c r="B233" s="16" t="s">
        <v>336</v>
      </c>
      <c r="C233" s="16" t="s">
        <v>636</v>
      </c>
      <c r="D233" s="181" t="s">
        <v>650</v>
      </c>
      <c r="E233" s="181">
        <v>0</v>
      </c>
      <c r="F233" s="85">
        <v>18837</v>
      </c>
      <c r="G233" s="60">
        <v>105.52820509756572</v>
      </c>
      <c r="H233" s="60">
        <v>92.162525792234007</v>
      </c>
      <c r="I233" s="3">
        <v>98.407788244414547</v>
      </c>
      <c r="J233" s="60">
        <v>101.23047492521268</v>
      </c>
      <c r="K233" s="3">
        <v>99.235294917875819</v>
      </c>
      <c r="L233" s="60">
        <v>84.526285254312114</v>
      </c>
      <c r="M233" s="51">
        <v>112.43163032274953</v>
      </c>
      <c r="N233" s="60">
        <v>98.525159240528367</v>
      </c>
      <c r="O233" s="4">
        <v>200.998827730313</v>
      </c>
      <c r="P233" s="60">
        <v>93.462331901501003</v>
      </c>
      <c r="Q233" s="56">
        <v>97.94285422368803</v>
      </c>
      <c r="R233" s="60">
        <v>93.775075641695736</v>
      </c>
      <c r="S233" s="5">
        <v>93.946975459247312</v>
      </c>
    </row>
    <row r="234" spans="1:19" ht="15" customHeight="1">
      <c r="A234" s="24" t="s">
        <v>314</v>
      </c>
      <c r="B234" s="16" t="s">
        <v>28</v>
      </c>
      <c r="C234" s="16" t="s">
        <v>632</v>
      </c>
      <c r="D234" s="181" t="s">
        <v>650</v>
      </c>
      <c r="E234" s="181" t="s">
        <v>691</v>
      </c>
      <c r="F234" s="85">
        <v>23645</v>
      </c>
      <c r="G234" s="60">
        <v>90.344614089986038</v>
      </c>
      <c r="H234" s="60">
        <v>88.465667863866088</v>
      </c>
      <c r="I234" s="3">
        <v>95.377051113345644</v>
      </c>
      <c r="J234" s="60">
        <v>97.636971201279707</v>
      </c>
      <c r="K234" s="3">
        <v>111.14361536953199</v>
      </c>
      <c r="L234" s="60">
        <v>96.049458691375435</v>
      </c>
      <c r="M234" s="51">
        <v>103.42708092680891</v>
      </c>
      <c r="N234" s="60">
        <v>93.474592437165171</v>
      </c>
      <c r="O234" s="4">
        <v>131.21558065754718</v>
      </c>
      <c r="P234" s="60">
        <v>90.684960349836274</v>
      </c>
      <c r="Q234" s="56">
        <v>99.744223517162283</v>
      </c>
      <c r="R234" s="60">
        <v>96.690325573624946</v>
      </c>
      <c r="S234" s="5">
        <v>93.833662686191246</v>
      </c>
    </row>
    <row r="235" spans="1:19" ht="15" customHeight="1">
      <c r="A235" s="24" t="s">
        <v>58</v>
      </c>
      <c r="B235" s="16" t="s">
        <v>59</v>
      </c>
      <c r="C235" s="16" t="s">
        <v>632</v>
      </c>
      <c r="D235" s="185" t="s">
        <v>650</v>
      </c>
      <c r="E235" s="185">
        <v>0</v>
      </c>
      <c r="F235" s="85">
        <v>12216</v>
      </c>
      <c r="G235" s="60">
        <v>108.15449613075619</v>
      </c>
      <c r="H235" s="60">
        <v>92.801967728163731</v>
      </c>
      <c r="I235" s="3">
        <v>104.17850886308396</v>
      </c>
      <c r="J235" s="60">
        <v>108.07273973940049</v>
      </c>
      <c r="K235" s="3">
        <v>100.07406208791144</v>
      </c>
      <c r="L235" s="60">
        <v>85.337924444983287</v>
      </c>
      <c r="M235" s="51">
        <v>109.88663300192189</v>
      </c>
      <c r="N235" s="60">
        <v>97.097694253883404</v>
      </c>
      <c r="O235" s="4">
        <v>151.63155419755699</v>
      </c>
      <c r="P235" s="60">
        <v>91.497515604687578</v>
      </c>
      <c r="Q235" s="56">
        <v>94.480228064264708</v>
      </c>
      <c r="R235" s="60">
        <v>88.171327031056137</v>
      </c>
      <c r="S235" s="5">
        <v>93.829861467029104</v>
      </c>
    </row>
    <row r="236" spans="1:19" ht="15" customHeight="1">
      <c r="A236" s="24" t="s">
        <v>562</v>
      </c>
      <c r="B236" s="16" t="s">
        <v>563</v>
      </c>
      <c r="C236" s="16" t="s">
        <v>643</v>
      </c>
      <c r="D236" s="181" t="s">
        <v>650</v>
      </c>
      <c r="E236" s="181">
        <v>0</v>
      </c>
      <c r="F236" s="85">
        <v>6192</v>
      </c>
      <c r="G236" s="60">
        <v>89.110340154811155</v>
      </c>
      <c r="H236" s="60">
        <v>88.165150326166923</v>
      </c>
      <c r="I236" s="3">
        <v>101.60607832256693</v>
      </c>
      <c r="J236" s="60">
        <v>105.022643895672</v>
      </c>
      <c r="K236" s="3">
        <v>96.782712952253732</v>
      </c>
      <c r="L236" s="60">
        <v>82.153026365855979</v>
      </c>
      <c r="M236" s="51">
        <v>100.48192116842407</v>
      </c>
      <c r="N236" s="60">
        <v>91.822680114600161</v>
      </c>
      <c r="O236" s="4">
        <v>297.71249651187958</v>
      </c>
      <c r="P236" s="60">
        <v>97.311533588131567</v>
      </c>
      <c r="Q236" s="56">
        <v>100.73045853620837</v>
      </c>
      <c r="R236" s="60">
        <v>98.286401171535886</v>
      </c>
      <c r="S236" s="5">
        <v>93.793572576993753</v>
      </c>
    </row>
    <row r="237" spans="1:19" ht="15" customHeight="1">
      <c r="A237" s="27" t="s">
        <v>349</v>
      </c>
      <c r="B237" s="19" t="s">
        <v>350</v>
      </c>
      <c r="C237" s="19" t="s">
        <v>639</v>
      </c>
      <c r="D237" s="182">
        <v>0</v>
      </c>
      <c r="E237" s="182">
        <v>0</v>
      </c>
      <c r="F237" s="87">
        <v>453</v>
      </c>
      <c r="G237" s="60">
        <v>56.73335511922005</v>
      </c>
      <c r="H237" s="60">
        <v>80.282093296658985</v>
      </c>
      <c r="I237" s="3">
        <v>96.48720498116549</v>
      </c>
      <c r="J237" s="60">
        <v>98.953265517026651</v>
      </c>
      <c r="K237" s="3">
        <v>120.53115028146453</v>
      </c>
      <c r="L237" s="60">
        <v>105.13337555234983</v>
      </c>
      <c r="M237" s="51">
        <v>83.807119595215767</v>
      </c>
      <c r="N237" s="60">
        <v>82.469941229489422</v>
      </c>
      <c r="O237" s="4">
        <v>172.20067987287027</v>
      </c>
      <c r="P237" s="60">
        <v>92.31616631083287</v>
      </c>
      <c r="Q237" s="56">
        <v>103.81233089856619</v>
      </c>
      <c r="R237" s="60">
        <v>103.27395604278058</v>
      </c>
      <c r="S237" s="5">
        <v>93.738132991523059</v>
      </c>
    </row>
    <row r="238" spans="1:19" ht="15" customHeight="1">
      <c r="A238" s="27" t="s">
        <v>493</v>
      </c>
      <c r="B238" s="19" t="s">
        <v>494</v>
      </c>
      <c r="C238" s="19" t="s">
        <v>639</v>
      </c>
      <c r="D238" s="181" t="s">
        <v>650</v>
      </c>
      <c r="E238" s="181">
        <v>0</v>
      </c>
      <c r="F238" s="87">
        <v>7360</v>
      </c>
      <c r="G238" s="60">
        <v>93.26356708723533</v>
      </c>
      <c r="H238" s="60">
        <v>89.17636630964401</v>
      </c>
      <c r="I238" s="3">
        <v>89.823163720313687</v>
      </c>
      <c r="J238" s="60">
        <v>91.051802588478978</v>
      </c>
      <c r="K238" s="3">
        <v>120.65460595847193</v>
      </c>
      <c r="L238" s="60">
        <v>105.25283834172652</v>
      </c>
      <c r="M238" s="51">
        <v>102.70397264853538</v>
      </c>
      <c r="N238" s="60">
        <v>93.069007825998312</v>
      </c>
      <c r="O238" s="4">
        <v>94.440029721356922</v>
      </c>
      <c r="P238" s="60">
        <v>89.221294308895708</v>
      </c>
      <c r="Q238" s="56">
        <v>98.114082989813369</v>
      </c>
      <c r="R238" s="60">
        <v>94.052184089474622</v>
      </c>
      <c r="S238" s="5">
        <v>93.637248910703022</v>
      </c>
    </row>
    <row r="239" spans="1:19" ht="15" customHeight="1">
      <c r="A239" s="28" t="s">
        <v>317</v>
      </c>
      <c r="B239" s="20" t="s">
        <v>318</v>
      </c>
      <c r="C239" s="20" t="s">
        <v>635</v>
      </c>
      <c r="D239" s="181">
        <v>0</v>
      </c>
      <c r="E239" s="181">
        <v>0</v>
      </c>
      <c r="F239" s="88">
        <v>1185</v>
      </c>
      <c r="G239" s="60">
        <v>139.98450174339399</v>
      </c>
      <c r="H239" s="60">
        <v>100.55184774998028</v>
      </c>
      <c r="I239" s="3">
        <v>81.642637480355347</v>
      </c>
      <c r="J239" s="60">
        <v>81.352264081602996</v>
      </c>
      <c r="K239" s="3">
        <v>115.17927807194802</v>
      </c>
      <c r="L239" s="60">
        <v>99.954597240696216</v>
      </c>
      <c r="M239" s="51">
        <v>98.991211030801097</v>
      </c>
      <c r="N239" s="60">
        <v>90.986554862412675</v>
      </c>
      <c r="O239" s="4">
        <v>464.98965896028199</v>
      </c>
      <c r="P239" s="60">
        <v>103.9691606220663</v>
      </c>
      <c r="Q239" s="56">
        <v>92.244009648542487</v>
      </c>
      <c r="R239" s="60">
        <v>84.552338072029443</v>
      </c>
      <c r="S239" s="5">
        <v>93.561127104797976</v>
      </c>
    </row>
    <row r="240" spans="1:19" ht="15" customHeight="1">
      <c r="A240" s="24" t="s">
        <v>329</v>
      </c>
      <c r="B240" s="16" t="s">
        <v>330</v>
      </c>
      <c r="C240" s="16" t="s">
        <v>634</v>
      </c>
      <c r="D240" s="181" t="s">
        <v>650</v>
      </c>
      <c r="E240" s="181">
        <v>0</v>
      </c>
      <c r="F240" s="85">
        <v>9133</v>
      </c>
      <c r="G240" s="60">
        <v>87.649696914071868</v>
      </c>
      <c r="H240" s="60">
        <v>87.809517028197519</v>
      </c>
      <c r="I240" s="3">
        <v>85.195745564096285</v>
      </c>
      <c r="J240" s="60">
        <v>85.565135927059373</v>
      </c>
      <c r="K240" s="3">
        <v>101.17521610003561</v>
      </c>
      <c r="L240" s="60">
        <v>86.403464183701047</v>
      </c>
      <c r="M240" s="51">
        <v>139.20106611388036</v>
      </c>
      <c r="N240" s="60">
        <v>113.5398832213195</v>
      </c>
      <c r="O240" s="4">
        <v>280.54653542558907</v>
      </c>
      <c r="P240" s="60">
        <v>96.628328750610422</v>
      </c>
      <c r="Q240" s="56">
        <v>96.485113540429481</v>
      </c>
      <c r="R240" s="60">
        <v>91.415937821907704</v>
      </c>
      <c r="S240" s="5">
        <v>93.56037782213258</v>
      </c>
    </row>
    <row r="241" spans="1:19" ht="15" customHeight="1">
      <c r="A241" s="24" t="s">
        <v>129</v>
      </c>
      <c r="B241" s="16" t="s">
        <v>130</v>
      </c>
      <c r="C241" s="16" t="s">
        <v>634</v>
      </c>
      <c r="D241" s="181" t="s">
        <v>650</v>
      </c>
      <c r="E241" s="181">
        <v>0</v>
      </c>
      <c r="F241" s="85">
        <v>14284</v>
      </c>
      <c r="G241" s="60">
        <v>93.468446288111167</v>
      </c>
      <c r="H241" s="60">
        <v>89.226249719816039</v>
      </c>
      <c r="I241" s="3">
        <v>92.775052405696243</v>
      </c>
      <c r="J241" s="60">
        <v>94.551816784634823</v>
      </c>
      <c r="K241" s="3">
        <v>100.35390114569842</v>
      </c>
      <c r="L241" s="60">
        <v>85.60871275727591</v>
      </c>
      <c r="M241" s="51">
        <v>110.26882620930562</v>
      </c>
      <c r="N241" s="60">
        <v>97.312062818128638</v>
      </c>
      <c r="O241" s="4">
        <v>135.11249414089329</v>
      </c>
      <c r="P241" s="60">
        <v>90.840057412554756</v>
      </c>
      <c r="Q241" s="56">
        <v>103.77451085461028</v>
      </c>
      <c r="R241" s="60">
        <v>103.21274989201105</v>
      </c>
      <c r="S241" s="5">
        <v>93.458608230736871</v>
      </c>
    </row>
    <row r="242" spans="1:19" ht="15" customHeight="1">
      <c r="A242" s="24" t="s">
        <v>543</v>
      </c>
      <c r="B242" s="16" t="s">
        <v>43</v>
      </c>
      <c r="C242" s="16" t="s">
        <v>643</v>
      </c>
      <c r="D242" s="181" t="s">
        <v>650</v>
      </c>
      <c r="E242" s="181" t="s">
        <v>691</v>
      </c>
      <c r="F242" s="85">
        <v>215121</v>
      </c>
      <c r="G242" s="60">
        <v>87.351630195678538</v>
      </c>
      <c r="H242" s="60">
        <v>87.736944584002671</v>
      </c>
      <c r="I242" s="3">
        <v>94.682199185734731</v>
      </c>
      <c r="J242" s="60">
        <v>96.813094737743867</v>
      </c>
      <c r="K242" s="3">
        <v>113.75792897842616</v>
      </c>
      <c r="L242" s="60">
        <v>98.579218388090084</v>
      </c>
      <c r="M242" s="51">
        <v>90.724270049746551</v>
      </c>
      <c r="N242" s="60">
        <v>86.349705660041749</v>
      </c>
      <c r="O242" s="4">
        <v>94.25470815834143</v>
      </c>
      <c r="P242" s="60">
        <v>89.213918515154091</v>
      </c>
      <c r="Q242" s="56">
        <v>102.86420812781544</v>
      </c>
      <c r="R242" s="60">
        <v>101.73955948517037</v>
      </c>
      <c r="S242" s="5">
        <v>93.405406895033821</v>
      </c>
    </row>
    <row r="243" spans="1:19" ht="15" customHeight="1">
      <c r="A243" s="24" t="s">
        <v>180</v>
      </c>
      <c r="B243" s="16" t="s">
        <v>181</v>
      </c>
      <c r="C243" s="16" t="s">
        <v>635</v>
      </c>
      <c r="D243" s="182" t="s">
        <v>650</v>
      </c>
      <c r="E243" s="182">
        <v>0</v>
      </c>
      <c r="F243" s="85">
        <v>7410</v>
      </c>
      <c r="G243" s="60">
        <v>116.05454748949224</v>
      </c>
      <c r="H243" s="60">
        <v>94.725449958782136</v>
      </c>
      <c r="I243" s="3">
        <v>86.462248722933211</v>
      </c>
      <c r="J243" s="60">
        <v>87.066811466979331</v>
      </c>
      <c r="K243" s="3">
        <v>114.66745723845611</v>
      </c>
      <c r="L243" s="60">
        <v>99.459330065365094</v>
      </c>
      <c r="M243" s="51">
        <v>92.301436529689198</v>
      </c>
      <c r="N243" s="60">
        <v>87.234323458969754</v>
      </c>
      <c r="O243" s="4">
        <v>216.15674459878451</v>
      </c>
      <c r="P243" s="60">
        <v>94.065616627548394</v>
      </c>
      <c r="Q243" s="56">
        <v>100.47117807665572</v>
      </c>
      <c r="R243" s="60">
        <v>97.866794073313599</v>
      </c>
      <c r="S243" s="5">
        <v>93.403054275159718</v>
      </c>
    </row>
    <row r="244" spans="1:19" ht="15" customHeight="1">
      <c r="A244" s="24" t="s">
        <v>162</v>
      </c>
      <c r="B244" s="16" t="s">
        <v>163</v>
      </c>
      <c r="C244" s="16" t="s">
        <v>639</v>
      </c>
      <c r="D244" s="181">
        <v>0</v>
      </c>
      <c r="E244" s="181">
        <v>0</v>
      </c>
      <c r="F244" s="85">
        <v>2193</v>
      </c>
      <c r="G244" s="60">
        <v>88.903584682436914</v>
      </c>
      <c r="H244" s="60">
        <v>88.114810086700601</v>
      </c>
      <c r="I244" s="3">
        <v>87.640047380372991</v>
      </c>
      <c r="J244" s="60">
        <v>88.46331128815001</v>
      </c>
      <c r="K244" s="3">
        <v>111.8150898070582</v>
      </c>
      <c r="L244" s="60">
        <v>96.699215845088318</v>
      </c>
      <c r="M244" s="51">
        <v>101.52532669779838</v>
      </c>
      <c r="N244" s="60">
        <v>92.407916432086424</v>
      </c>
      <c r="O244" s="4">
        <v>296.40311284666529</v>
      </c>
      <c r="P244" s="60">
        <v>97.259420149813224</v>
      </c>
      <c r="Q244" s="56">
        <v>99.931010452587685</v>
      </c>
      <c r="R244" s="60">
        <v>96.99261261868385</v>
      </c>
      <c r="S244" s="5">
        <v>93.322881070087064</v>
      </c>
    </row>
    <row r="245" spans="1:19" ht="15" customHeight="1">
      <c r="A245" s="24" t="s">
        <v>582</v>
      </c>
      <c r="B245" s="16" t="s">
        <v>583</v>
      </c>
      <c r="C245" s="16" t="s">
        <v>637</v>
      </c>
      <c r="D245" s="182" t="s">
        <v>650</v>
      </c>
      <c r="E245" s="182">
        <v>0</v>
      </c>
      <c r="F245" s="85">
        <v>12409</v>
      </c>
      <c r="G245" s="60">
        <v>69.420459539649542</v>
      </c>
      <c r="H245" s="60">
        <v>83.371113709635239</v>
      </c>
      <c r="I245" s="3">
        <v>75.94583727951688</v>
      </c>
      <c r="J245" s="60">
        <v>74.597645699706234</v>
      </c>
      <c r="K245" s="3">
        <v>125.49931758343624</v>
      </c>
      <c r="L245" s="60">
        <v>109.94085900204192</v>
      </c>
      <c r="M245" s="51">
        <v>103.39300000385749</v>
      </c>
      <c r="N245" s="60">
        <v>93.455476769015917</v>
      </c>
      <c r="O245" s="4">
        <v>194.76984567217346</v>
      </c>
      <c r="P245" s="60">
        <v>93.214418565710432</v>
      </c>
      <c r="Q245" s="56">
        <v>104.51500175775226</v>
      </c>
      <c r="R245" s="60">
        <v>104.41112496301905</v>
      </c>
      <c r="S245" s="5">
        <v>93.165106451521467</v>
      </c>
    </row>
    <row r="246" spans="1:19" ht="15" customHeight="1">
      <c r="A246" s="24" t="s">
        <v>230</v>
      </c>
      <c r="B246" s="16" t="s">
        <v>46</v>
      </c>
      <c r="C246" s="16" t="s">
        <v>636</v>
      </c>
      <c r="D246" s="181" t="s">
        <v>650</v>
      </c>
      <c r="E246" s="181" t="s">
        <v>691</v>
      </c>
      <c r="F246" s="85">
        <v>60174</v>
      </c>
      <c r="G246" s="60">
        <v>94.466634569355691</v>
      </c>
      <c r="H246" s="60">
        <v>89.469285788140098</v>
      </c>
      <c r="I246" s="3">
        <v>101.11327553702728</v>
      </c>
      <c r="J246" s="60">
        <v>104.43833434706504</v>
      </c>
      <c r="K246" s="3">
        <v>110.28029358556199</v>
      </c>
      <c r="L246" s="60">
        <v>95.214059048825703</v>
      </c>
      <c r="M246" s="51">
        <v>89.154537049621453</v>
      </c>
      <c r="N246" s="60">
        <v>85.469257229812726</v>
      </c>
      <c r="O246" s="4">
        <v>68.376811962276093</v>
      </c>
      <c r="P246" s="60">
        <v>88.183978870228415</v>
      </c>
      <c r="Q246" s="56">
        <v>99.123487135799081</v>
      </c>
      <c r="R246" s="60">
        <v>95.685755494590822</v>
      </c>
      <c r="S246" s="5">
        <v>93.076778463110458</v>
      </c>
    </row>
    <row r="247" spans="1:19" ht="15" customHeight="1">
      <c r="A247" s="24" t="s">
        <v>71</v>
      </c>
      <c r="B247" s="16" t="s">
        <v>72</v>
      </c>
      <c r="C247" s="16" t="s">
        <v>637</v>
      </c>
      <c r="D247" s="181">
        <v>0</v>
      </c>
      <c r="E247" s="181">
        <v>0</v>
      </c>
      <c r="F247" s="85">
        <v>227</v>
      </c>
      <c r="G247" s="60">
        <v>182.27663919590347</v>
      </c>
      <c r="H247" s="60">
        <v>110.84901813417243</v>
      </c>
      <c r="I247" s="3">
        <v>90.018872402490047</v>
      </c>
      <c r="J247" s="60">
        <v>91.28385170649625</v>
      </c>
      <c r="K247" s="3">
        <v>124.36060208444837</v>
      </c>
      <c r="L247" s="60">
        <v>108.83897261566369</v>
      </c>
      <c r="M247" s="51">
        <v>94.535300628169168</v>
      </c>
      <c r="N247" s="60">
        <v>88.487276756565521</v>
      </c>
      <c r="O247" s="4">
        <v>212.40715547572245</v>
      </c>
      <c r="P247" s="60">
        <v>93.916383070818583</v>
      </c>
      <c r="Q247" s="56">
        <v>79.944808362070134</v>
      </c>
      <c r="R247" s="60">
        <v>64.647898797382325</v>
      </c>
      <c r="S247" s="5">
        <v>93.003900180183123</v>
      </c>
    </row>
    <row r="248" spans="1:19" ht="15" customHeight="1">
      <c r="A248" s="24" t="s">
        <v>269</v>
      </c>
      <c r="B248" s="16" t="s">
        <v>270</v>
      </c>
      <c r="C248" s="16" t="s">
        <v>639</v>
      </c>
      <c r="D248" s="181">
        <v>0</v>
      </c>
      <c r="E248" s="181">
        <v>0</v>
      </c>
      <c r="F248" s="85">
        <v>2282</v>
      </c>
      <c r="G248" s="60">
        <v>69.080552460841375</v>
      </c>
      <c r="H248" s="60">
        <v>83.288354092455563</v>
      </c>
      <c r="I248" s="3">
        <v>87.659759491794574</v>
      </c>
      <c r="J248" s="60">
        <v>88.486683670094294</v>
      </c>
      <c r="K248" s="3">
        <v>109.51961110301815</v>
      </c>
      <c r="L248" s="60">
        <v>94.477979077475126</v>
      </c>
      <c r="M248" s="51">
        <v>135.24384517084363</v>
      </c>
      <c r="N248" s="60">
        <v>111.32031532850689</v>
      </c>
      <c r="O248" s="4">
        <v>210.29470946278141</v>
      </c>
      <c r="P248" s="60">
        <v>93.832307770415156</v>
      </c>
      <c r="Q248" s="56">
        <v>93.268943089081844</v>
      </c>
      <c r="R248" s="60">
        <v>86.21104134491668</v>
      </c>
      <c r="S248" s="5">
        <v>92.936113547310612</v>
      </c>
    </row>
    <row r="249" spans="1:19" ht="15" customHeight="1">
      <c r="A249" s="24" t="s">
        <v>524</v>
      </c>
      <c r="B249" s="16" t="s">
        <v>525</v>
      </c>
      <c r="C249" s="16" t="s">
        <v>635</v>
      </c>
      <c r="D249" s="182">
        <v>0</v>
      </c>
      <c r="E249" s="182">
        <v>0</v>
      </c>
      <c r="F249" s="85">
        <v>3446</v>
      </c>
      <c r="G249" s="60">
        <v>130.08690809796434</v>
      </c>
      <c r="H249" s="60">
        <v>98.142009555471176</v>
      </c>
      <c r="I249" s="3">
        <v>100.75845753143872</v>
      </c>
      <c r="J249" s="60">
        <v>104.017631472068</v>
      </c>
      <c r="K249" s="3">
        <v>118.84389862955453</v>
      </c>
      <c r="L249" s="60">
        <v>103.50069414308975</v>
      </c>
      <c r="M249" s="51">
        <v>105.78587403646554</v>
      </c>
      <c r="N249" s="60">
        <v>94.797617238495519</v>
      </c>
      <c r="O249" s="4">
        <v>275.77717803737005</v>
      </c>
      <c r="P249" s="60">
        <v>96.438508441504581</v>
      </c>
      <c r="Q249" s="56">
        <v>77.089636634853363</v>
      </c>
      <c r="R249" s="60">
        <v>60.02722539433929</v>
      </c>
      <c r="S249" s="5">
        <v>92.82061437416138</v>
      </c>
    </row>
    <row r="250" spans="1:19" ht="15" customHeight="1">
      <c r="A250" s="24" t="s">
        <v>596</v>
      </c>
      <c r="B250" s="16" t="s">
        <v>597</v>
      </c>
      <c r="C250" s="16" t="s">
        <v>636</v>
      </c>
      <c r="D250" s="181">
        <v>0</v>
      </c>
      <c r="E250" s="181">
        <v>0</v>
      </c>
      <c r="F250" s="85">
        <v>5217</v>
      </c>
      <c r="G250" s="60">
        <v>131.99906515339751</v>
      </c>
      <c r="H250" s="60">
        <v>98.607576163998374</v>
      </c>
      <c r="I250" s="3">
        <v>114.1084849917081</v>
      </c>
      <c r="J250" s="60">
        <v>119.84657714383127</v>
      </c>
      <c r="K250" s="3">
        <v>80.793999786251646</v>
      </c>
      <c r="L250" s="60">
        <v>66.681431056067666</v>
      </c>
      <c r="M250" s="51">
        <v>118.37208728778458</v>
      </c>
      <c r="N250" s="60">
        <v>101.85710550737203</v>
      </c>
      <c r="O250" s="4">
        <v>356.52293450277125</v>
      </c>
      <c r="P250" s="60">
        <v>99.652187602791074</v>
      </c>
      <c r="Q250" s="56">
        <v>83.207861764603607</v>
      </c>
      <c r="R250" s="60">
        <v>69.928668400860118</v>
      </c>
      <c r="S250" s="5">
        <v>92.762257645820085</v>
      </c>
    </row>
    <row r="251" spans="1:19" ht="15" customHeight="1">
      <c r="A251" s="24" t="s">
        <v>576</v>
      </c>
      <c r="B251" s="16" t="s">
        <v>49</v>
      </c>
      <c r="C251" s="16" t="s">
        <v>635</v>
      </c>
      <c r="D251" s="182" t="s">
        <v>650</v>
      </c>
      <c r="E251" s="182" t="s">
        <v>691</v>
      </c>
      <c r="F251" s="85">
        <v>43287</v>
      </c>
      <c r="G251" s="60">
        <v>107.5908149487742</v>
      </c>
      <c r="H251" s="60">
        <v>92.664724223274689</v>
      </c>
      <c r="I251" s="3">
        <v>95.643164617537053</v>
      </c>
      <c r="J251" s="60">
        <v>97.952498357527475</v>
      </c>
      <c r="K251" s="3">
        <v>116.20472433177233</v>
      </c>
      <c r="L251" s="60">
        <v>100.94687781882762</v>
      </c>
      <c r="M251" s="51">
        <v>67.105378057991842</v>
      </c>
      <c r="N251" s="60">
        <v>73.102091972725617</v>
      </c>
      <c r="O251" s="4">
        <v>53.171308390955602</v>
      </c>
      <c r="P251" s="60">
        <v>87.578800194554503</v>
      </c>
      <c r="Q251" s="56">
        <v>103.55204000781086</v>
      </c>
      <c r="R251" s="60">
        <v>102.85271371101376</v>
      </c>
      <c r="S251" s="5">
        <v>92.516284379653939</v>
      </c>
    </row>
    <row r="252" spans="1:19" ht="15" customHeight="1">
      <c r="A252" s="27" t="s">
        <v>347</v>
      </c>
      <c r="B252" s="19" t="s">
        <v>348</v>
      </c>
      <c r="C252" s="19" t="s">
        <v>643</v>
      </c>
      <c r="D252" s="181" t="s">
        <v>650</v>
      </c>
      <c r="E252" s="181">
        <v>0</v>
      </c>
      <c r="F252" s="87">
        <v>8300</v>
      </c>
      <c r="G252" s="60">
        <v>111.79026742994397</v>
      </c>
      <c r="H252" s="60">
        <v>93.68719507302734</v>
      </c>
      <c r="I252" s="3">
        <v>92.321673842999758</v>
      </c>
      <c r="J252" s="60">
        <v>94.014251999916397</v>
      </c>
      <c r="K252" s="3">
        <v>94.858533059350478</v>
      </c>
      <c r="L252" s="60">
        <v>80.291079610220052</v>
      </c>
      <c r="M252" s="51">
        <v>152.76864353724633</v>
      </c>
      <c r="N252" s="60">
        <v>121.1498093956824</v>
      </c>
      <c r="O252" s="4">
        <v>216.66003739606407</v>
      </c>
      <c r="P252" s="60">
        <v>94.085647668750369</v>
      </c>
      <c r="Q252" s="56">
        <v>84.316790069370853</v>
      </c>
      <c r="R252" s="60">
        <v>71.723304945792052</v>
      </c>
      <c r="S252" s="5">
        <v>92.491881448898098</v>
      </c>
    </row>
    <row r="253" spans="1:19" ht="15" customHeight="1">
      <c r="A253" s="24" t="s">
        <v>241</v>
      </c>
      <c r="B253" s="16" t="s">
        <v>242</v>
      </c>
      <c r="C253" s="16" t="s">
        <v>637</v>
      </c>
      <c r="D253" s="181">
        <v>0</v>
      </c>
      <c r="E253" s="181">
        <v>0</v>
      </c>
      <c r="F253" s="85">
        <v>831</v>
      </c>
      <c r="G253" s="60">
        <v>143.62887065700033</v>
      </c>
      <c r="H253" s="60">
        <v>101.43916841776155</v>
      </c>
      <c r="I253" s="3">
        <v>90.018872402490047</v>
      </c>
      <c r="J253" s="60">
        <v>91.28385170649625</v>
      </c>
      <c r="K253" s="3">
        <v>124.36060208444837</v>
      </c>
      <c r="L253" s="60">
        <v>108.83897261566369</v>
      </c>
      <c r="M253" s="51">
        <v>71.180971142549282</v>
      </c>
      <c r="N253" s="60">
        <v>75.388053682943124</v>
      </c>
      <c r="O253" s="4">
        <v>459.47827404970565</v>
      </c>
      <c r="P253" s="60">
        <v>103.74980763545409</v>
      </c>
      <c r="Q253" s="56">
        <v>85.655151816503732</v>
      </c>
      <c r="R253" s="60">
        <v>73.889245603468495</v>
      </c>
      <c r="S253" s="5">
        <v>92.431516610297862</v>
      </c>
    </row>
    <row r="254" spans="1:19" ht="15" customHeight="1">
      <c r="A254" s="24" t="s">
        <v>416</v>
      </c>
      <c r="B254" s="16" t="s">
        <v>417</v>
      </c>
      <c r="C254" s="16" t="s">
        <v>636</v>
      </c>
      <c r="D254" s="182">
        <v>0</v>
      </c>
      <c r="E254" s="182">
        <v>0</v>
      </c>
      <c r="F254" s="85">
        <v>5968</v>
      </c>
      <c r="G254" s="60">
        <v>100.28152109764449</v>
      </c>
      <c r="H254" s="60">
        <v>90.885077964966584</v>
      </c>
      <c r="I254" s="3">
        <v>94.706839325011714</v>
      </c>
      <c r="J254" s="60">
        <v>96.842310215174223</v>
      </c>
      <c r="K254" s="3">
        <v>127.33449341246246</v>
      </c>
      <c r="L254" s="60">
        <v>111.71668032388371</v>
      </c>
      <c r="M254" s="51">
        <v>87.203953014025174</v>
      </c>
      <c r="N254" s="60">
        <v>84.375193046901586</v>
      </c>
      <c r="O254" s="4">
        <v>111.3442660362453</v>
      </c>
      <c r="P254" s="60">
        <v>89.894082506822826</v>
      </c>
      <c r="Q254" s="56">
        <v>89.937909407328917</v>
      </c>
      <c r="R254" s="60">
        <v>80.820255708033102</v>
      </c>
      <c r="S254" s="5">
        <v>92.422266627630336</v>
      </c>
    </row>
    <row r="255" spans="1:19" ht="15" customHeight="1">
      <c r="A255" s="24" t="s">
        <v>537</v>
      </c>
      <c r="B255" s="16" t="s">
        <v>538</v>
      </c>
      <c r="C255" s="16" t="s">
        <v>636</v>
      </c>
      <c r="D255" s="181">
        <v>0</v>
      </c>
      <c r="E255" s="181">
        <v>0</v>
      </c>
      <c r="F255" s="85">
        <v>316</v>
      </c>
      <c r="G255" s="60">
        <v>77.476443006694851</v>
      </c>
      <c r="H255" s="60">
        <v>85.332561850333988</v>
      </c>
      <c r="I255" s="3">
        <v>99.923087961727575</v>
      </c>
      <c r="J255" s="60">
        <v>103.02714515478104</v>
      </c>
      <c r="K255" s="3">
        <v>101.49865120822025</v>
      </c>
      <c r="L255" s="60">
        <v>86.716438533222231</v>
      </c>
      <c r="M255" s="51">
        <v>93.552133501636206</v>
      </c>
      <c r="N255" s="60">
        <v>87.935827590917782</v>
      </c>
      <c r="O255" s="4">
        <v>213.5508063373147</v>
      </c>
      <c r="P255" s="60">
        <v>93.961900347547072</v>
      </c>
      <c r="Q255" s="56">
        <v>100.27477312854458</v>
      </c>
      <c r="R255" s="60">
        <v>97.548941696410225</v>
      </c>
      <c r="S255" s="5">
        <v>92.420469195535389</v>
      </c>
    </row>
    <row r="256" spans="1:19" ht="15" customHeight="1">
      <c r="A256" s="24" t="s">
        <v>512</v>
      </c>
      <c r="B256" s="16" t="s">
        <v>513</v>
      </c>
      <c r="C256" s="16" t="s">
        <v>633</v>
      </c>
      <c r="D256" s="181" t="s">
        <v>650</v>
      </c>
      <c r="E256" s="181" t="s">
        <v>691</v>
      </c>
      <c r="F256" s="85">
        <v>9235</v>
      </c>
      <c r="G256" s="60">
        <v>82.608702334848957</v>
      </c>
      <c r="H256" s="60">
        <v>86.582149881140097</v>
      </c>
      <c r="I256" s="3">
        <v>84.43190124650981</v>
      </c>
      <c r="J256" s="60">
        <v>84.659456126718538</v>
      </c>
      <c r="K256" s="3">
        <v>132.3346809446742</v>
      </c>
      <c r="L256" s="60">
        <v>116.55514838371025</v>
      </c>
      <c r="M256" s="51">
        <v>86.526479207046918</v>
      </c>
      <c r="N256" s="60">
        <v>83.995204380148877</v>
      </c>
      <c r="O256" s="4">
        <v>117.63056046607402</v>
      </c>
      <c r="P256" s="60">
        <v>90.144276873625344</v>
      </c>
      <c r="Q256" s="56">
        <v>97.196056482306332</v>
      </c>
      <c r="R256" s="60">
        <v>92.566493885242579</v>
      </c>
      <c r="S256" s="5">
        <v>92.417121588430945</v>
      </c>
    </row>
    <row r="257" spans="1:19" ht="15" customHeight="1">
      <c r="A257" s="24" t="s">
        <v>113</v>
      </c>
      <c r="B257" s="16" t="s">
        <v>114</v>
      </c>
      <c r="C257" s="16" t="s">
        <v>634</v>
      </c>
      <c r="D257" s="181">
        <v>0</v>
      </c>
      <c r="E257" s="181">
        <v>0</v>
      </c>
      <c r="F257" s="85">
        <v>2766</v>
      </c>
      <c r="G257" s="60">
        <v>104.01002256888796</v>
      </c>
      <c r="H257" s="60">
        <v>91.792882990669469</v>
      </c>
      <c r="I257" s="3">
        <v>117.32648718128206</v>
      </c>
      <c r="J257" s="60">
        <v>123.66211849623488</v>
      </c>
      <c r="K257" s="3">
        <v>92.450531155867097</v>
      </c>
      <c r="L257" s="60">
        <v>77.960958945155269</v>
      </c>
      <c r="M257" s="51">
        <v>123.81900022275379</v>
      </c>
      <c r="N257" s="60">
        <v>104.91222758405995</v>
      </c>
      <c r="O257" s="4">
        <v>79.730844276218008</v>
      </c>
      <c r="P257" s="60">
        <v>88.635869082682163</v>
      </c>
      <c r="Q257" s="56">
        <v>81.54370452931154</v>
      </c>
      <c r="R257" s="60">
        <v>67.235475903086453</v>
      </c>
      <c r="S257" s="5">
        <v>92.366588833648038</v>
      </c>
    </row>
    <row r="258" spans="1:19">
      <c r="A258" s="24" t="s">
        <v>455</v>
      </c>
      <c r="B258" s="16" t="s">
        <v>27</v>
      </c>
      <c r="C258" s="16" t="s">
        <v>642</v>
      </c>
      <c r="D258" s="181" t="s">
        <v>650</v>
      </c>
      <c r="E258" s="181" t="s">
        <v>691</v>
      </c>
      <c r="F258" s="85">
        <v>29842</v>
      </c>
      <c r="G258" s="60">
        <v>80.8673563662541</v>
      </c>
      <c r="H258" s="60">
        <v>86.158171874434174</v>
      </c>
      <c r="I258" s="3">
        <v>103.63149777113493</v>
      </c>
      <c r="J258" s="60">
        <v>107.42415614044673</v>
      </c>
      <c r="K258" s="3">
        <v>97.879076631798981</v>
      </c>
      <c r="L258" s="60">
        <v>83.213930704195292</v>
      </c>
      <c r="M258" s="51">
        <v>103.52282141431057</v>
      </c>
      <c r="N258" s="60">
        <v>93.528292373347625</v>
      </c>
      <c r="O258" s="4">
        <v>110.67275483263218</v>
      </c>
      <c r="P258" s="60">
        <v>89.867356377102965</v>
      </c>
      <c r="Q258" s="56">
        <v>97.849114401492102</v>
      </c>
      <c r="R258" s="60">
        <v>93.623371595631596</v>
      </c>
      <c r="S258" s="5">
        <v>92.302546510859742</v>
      </c>
    </row>
    <row r="259" spans="1:19" ht="15" customHeight="1">
      <c r="A259" s="25" t="s">
        <v>276</v>
      </c>
      <c r="B259" s="17" t="s">
        <v>277</v>
      </c>
      <c r="C259" s="17" t="s">
        <v>633</v>
      </c>
      <c r="D259" s="183">
        <v>0</v>
      </c>
      <c r="E259" s="183">
        <v>0</v>
      </c>
      <c r="F259" s="86">
        <v>2867</v>
      </c>
      <c r="G259" s="60">
        <v>95.144807997209213</v>
      </c>
      <c r="H259" s="60">
        <v>89.634405542242888</v>
      </c>
      <c r="I259" s="3">
        <v>85.171105424819302</v>
      </c>
      <c r="J259" s="60">
        <v>85.535920449629018</v>
      </c>
      <c r="K259" s="3">
        <v>137.80415019749589</v>
      </c>
      <c r="L259" s="60">
        <v>121.84772033496169</v>
      </c>
      <c r="M259" s="51">
        <v>106.66360675754734</v>
      </c>
      <c r="N259" s="60">
        <v>95.28992924083957</v>
      </c>
      <c r="O259" s="4">
        <v>143.51855643907203</v>
      </c>
      <c r="P259" s="60">
        <v>91.17461848942952</v>
      </c>
      <c r="Q259" s="56">
        <v>83.42066959520362</v>
      </c>
      <c r="R259" s="60">
        <v>70.273066418478237</v>
      </c>
      <c r="S259" s="5">
        <v>92.292610079263483</v>
      </c>
    </row>
    <row r="260" spans="1:19" ht="15" customHeight="1">
      <c r="A260" s="24" t="s">
        <v>581</v>
      </c>
      <c r="B260" s="16" t="s">
        <v>19</v>
      </c>
      <c r="C260" s="16" t="s">
        <v>632</v>
      </c>
      <c r="D260" s="182" t="s">
        <v>650</v>
      </c>
      <c r="E260" s="182" t="s">
        <v>691</v>
      </c>
      <c r="F260" s="85">
        <v>65779</v>
      </c>
      <c r="G260" s="60">
        <v>103.1415396541617</v>
      </c>
      <c r="H260" s="60">
        <v>91.581427219280798</v>
      </c>
      <c r="I260" s="3">
        <v>94.524502294362037</v>
      </c>
      <c r="J260" s="60">
        <v>96.626115682189621</v>
      </c>
      <c r="K260" s="3">
        <v>83.886827694060344</v>
      </c>
      <c r="L260" s="60">
        <v>69.674228616173025</v>
      </c>
      <c r="M260" s="51">
        <v>117.87796165394501</v>
      </c>
      <c r="N260" s="60">
        <v>101.57995510114671</v>
      </c>
      <c r="O260" s="4">
        <v>143.11475541677515</v>
      </c>
      <c r="P260" s="60">
        <v>91.158547218474041</v>
      </c>
      <c r="Q260" s="56">
        <v>102.9019323849619</v>
      </c>
      <c r="R260" s="60">
        <v>101.80061061914755</v>
      </c>
      <c r="S260" s="5">
        <v>92.070147409401955</v>
      </c>
    </row>
    <row r="261" spans="1:19" ht="15" customHeight="1">
      <c r="A261" s="24" t="s">
        <v>495</v>
      </c>
      <c r="B261" s="16" t="s">
        <v>22</v>
      </c>
      <c r="C261" s="16" t="s">
        <v>643</v>
      </c>
      <c r="D261" s="181" t="s">
        <v>650</v>
      </c>
      <c r="E261" s="181" t="s">
        <v>691</v>
      </c>
      <c r="F261" s="85">
        <v>32832</v>
      </c>
      <c r="G261" s="60">
        <v>103.80484649579513</v>
      </c>
      <c r="H261" s="60">
        <v>91.742927298887068</v>
      </c>
      <c r="I261" s="3">
        <v>92.745484238563861</v>
      </c>
      <c r="J261" s="60">
        <v>94.516758211718397</v>
      </c>
      <c r="K261" s="3">
        <v>91.783965386317661</v>
      </c>
      <c r="L261" s="60">
        <v>77.315951699934601</v>
      </c>
      <c r="M261" s="51">
        <v>117.62974034265928</v>
      </c>
      <c r="N261" s="60">
        <v>101.44073010947392</v>
      </c>
      <c r="O261" s="4">
        <v>154.79761716956247</v>
      </c>
      <c r="P261" s="60">
        <v>91.623524834668771</v>
      </c>
      <c r="Q261" s="56">
        <v>98.992061361086854</v>
      </c>
      <c r="R261" s="60">
        <v>95.473062304931418</v>
      </c>
      <c r="S261" s="5">
        <v>92.018825743269019</v>
      </c>
    </row>
    <row r="262" spans="1:19" ht="15" customHeight="1">
      <c r="A262" s="27" t="s">
        <v>88</v>
      </c>
      <c r="B262" s="19" t="s">
        <v>89</v>
      </c>
      <c r="C262" s="19" t="s">
        <v>635</v>
      </c>
      <c r="D262" s="181">
        <v>0</v>
      </c>
      <c r="E262" s="181">
        <v>0</v>
      </c>
      <c r="F262" s="87">
        <v>3705</v>
      </c>
      <c r="G262" s="60">
        <v>113.54824791801475</v>
      </c>
      <c r="H262" s="60">
        <v>94.115223205634194</v>
      </c>
      <c r="I262" s="3">
        <v>77.503094081822198</v>
      </c>
      <c r="J262" s="60">
        <v>76.444063873304302</v>
      </c>
      <c r="K262" s="3">
        <v>115.78698948073638</v>
      </c>
      <c r="L262" s="60">
        <v>100.54265363299598</v>
      </c>
      <c r="M262" s="51">
        <v>94.927900170777903</v>
      </c>
      <c r="N262" s="60">
        <v>88.707482136060605</v>
      </c>
      <c r="O262" s="4">
        <v>147.76616802900514</v>
      </c>
      <c r="P262" s="60">
        <v>91.34367332833807</v>
      </c>
      <c r="Q262" s="56">
        <v>102.28232834558975</v>
      </c>
      <c r="R262" s="60">
        <v>100.79787306824872</v>
      </c>
      <c r="S262" s="5">
        <v>91.991828207430302</v>
      </c>
    </row>
    <row r="263" spans="1:19" ht="15" customHeight="1">
      <c r="A263" s="24" t="s">
        <v>531</v>
      </c>
      <c r="B263" s="16" t="s">
        <v>532</v>
      </c>
      <c r="C263" s="16" t="s">
        <v>639</v>
      </c>
      <c r="D263" s="181">
        <v>0</v>
      </c>
      <c r="E263" s="181">
        <v>0</v>
      </c>
      <c r="F263" s="85">
        <v>2997</v>
      </c>
      <c r="G263" s="60">
        <v>147.545787023646</v>
      </c>
      <c r="H263" s="60">
        <v>102.39284817096087</v>
      </c>
      <c r="I263" s="3">
        <v>92.223113285891827</v>
      </c>
      <c r="J263" s="60">
        <v>93.897390090195003</v>
      </c>
      <c r="K263" s="3">
        <v>104.33435597536841</v>
      </c>
      <c r="L263" s="60">
        <v>89.460429004490663</v>
      </c>
      <c r="M263" s="51">
        <v>87.916462808766553</v>
      </c>
      <c r="N263" s="60">
        <v>84.774833068645961</v>
      </c>
      <c r="O263" s="4">
        <v>280.4335880884318</v>
      </c>
      <c r="P263" s="60">
        <v>96.623833449313679</v>
      </c>
      <c r="Q263" s="56">
        <v>92.244009648542487</v>
      </c>
      <c r="R263" s="60">
        <v>84.552338072029443</v>
      </c>
      <c r="S263" s="5">
        <v>91.950278642605923</v>
      </c>
    </row>
    <row r="264" spans="1:19" ht="15" customHeight="1">
      <c r="A264" s="24" t="s">
        <v>386</v>
      </c>
      <c r="B264" s="16" t="s">
        <v>387</v>
      </c>
      <c r="C264" s="16" t="s">
        <v>634</v>
      </c>
      <c r="D264" s="181">
        <v>0</v>
      </c>
      <c r="E264" s="181">
        <v>0</v>
      </c>
      <c r="F264" s="85">
        <v>1292</v>
      </c>
      <c r="G264" s="60">
        <v>70.761698466674417</v>
      </c>
      <c r="H264" s="60">
        <v>83.697674781962093</v>
      </c>
      <c r="I264" s="3">
        <v>103.02535034492115</v>
      </c>
      <c r="J264" s="60">
        <v>106.70545539566014</v>
      </c>
      <c r="K264" s="3">
        <v>107.94384840647052</v>
      </c>
      <c r="L264" s="60">
        <v>92.953180771812498</v>
      </c>
      <c r="M264" s="51">
        <v>104.63067562682996</v>
      </c>
      <c r="N264" s="60">
        <v>94.14967734917316</v>
      </c>
      <c r="O264" s="4">
        <v>196.45322595651069</v>
      </c>
      <c r="P264" s="60">
        <v>93.281417060456249</v>
      </c>
      <c r="Q264" s="56">
        <v>89.937909407328917</v>
      </c>
      <c r="R264" s="60">
        <v>80.820255708033102</v>
      </c>
      <c r="S264" s="5">
        <v>91.934610177849535</v>
      </c>
    </row>
    <row r="265" spans="1:19" ht="15" customHeight="1">
      <c r="A265" s="24" t="s">
        <v>591</v>
      </c>
      <c r="B265" s="16" t="s">
        <v>40</v>
      </c>
      <c r="C265" s="16" t="s">
        <v>642</v>
      </c>
      <c r="D265" s="181" t="s">
        <v>650</v>
      </c>
      <c r="E265" s="181" t="s">
        <v>691</v>
      </c>
      <c r="F265" s="85">
        <v>65972</v>
      </c>
      <c r="G265" s="60">
        <v>86.700517508075961</v>
      </c>
      <c r="H265" s="60">
        <v>87.578413502638398</v>
      </c>
      <c r="I265" s="3">
        <v>100.41842360941635</v>
      </c>
      <c r="J265" s="60">
        <v>103.61445788352917</v>
      </c>
      <c r="K265" s="3">
        <v>104.23335393132876</v>
      </c>
      <c r="L265" s="60">
        <v>89.36269363738397</v>
      </c>
      <c r="M265" s="51">
        <v>86.125459651314245</v>
      </c>
      <c r="N265" s="60">
        <v>83.770276294730635</v>
      </c>
      <c r="O265" s="4">
        <v>114.93874317065574</v>
      </c>
      <c r="P265" s="60">
        <v>90.037142610142624</v>
      </c>
      <c r="Q265" s="56">
        <v>99.997409795081083</v>
      </c>
      <c r="R265" s="60">
        <v>97.100070139684817</v>
      </c>
      <c r="S265" s="5">
        <v>91.910509011351593</v>
      </c>
    </row>
    <row r="266" spans="1:19" ht="15" customHeight="1">
      <c r="A266" s="24" t="s">
        <v>376</v>
      </c>
      <c r="B266" s="16" t="s">
        <v>41</v>
      </c>
      <c r="C266" s="16" t="s">
        <v>643</v>
      </c>
      <c r="D266" s="181" t="s">
        <v>650</v>
      </c>
      <c r="E266" s="181" t="s">
        <v>691</v>
      </c>
      <c r="F266" s="85">
        <v>208246</v>
      </c>
      <c r="G266" s="60">
        <v>94.517384893297191</v>
      </c>
      <c r="H266" s="60">
        <v>89.481642333922764</v>
      </c>
      <c r="I266" s="3">
        <v>97.328550144082698</v>
      </c>
      <c r="J266" s="60">
        <v>99.950837013763376</v>
      </c>
      <c r="K266" s="3">
        <v>102.71230949388912</v>
      </c>
      <c r="L266" s="60">
        <v>87.890843855607244</v>
      </c>
      <c r="M266" s="51">
        <v>90.511501758719447</v>
      </c>
      <c r="N266" s="60">
        <v>86.230365932952878</v>
      </c>
      <c r="O266" s="4">
        <v>107.48775802376632</v>
      </c>
      <c r="P266" s="60">
        <v>89.74059358087105</v>
      </c>
      <c r="Q266" s="56">
        <v>100.48277676797005</v>
      </c>
      <c r="R266" s="60">
        <v>97.88556484074428</v>
      </c>
      <c r="S266" s="5">
        <v>91.863307926310256</v>
      </c>
    </row>
    <row r="267" spans="1:19" ht="15" customHeight="1">
      <c r="A267" s="24" t="s">
        <v>373</v>
      </c>
      <c r="B267" s="16" t="s">
        <v>36</v>
      </c>
      <c r="C267" s="16" t="s">
        <v>643</v>
      </c>
      <c r="D267" s="182" t="s">
        <v>650</v>
      </c>
      <c r="E267" s="182" t="s">
        <v>691</v>
      </c>
      <c r="F267" s="85">
        <v>75167</v>
      </c>
      <c r="G267" s="60">
        <v>89.304692759235763</v>
      </c>
      <c r="H267" s="60">
        <v>88.212470750314765</v>
      </c>
      <c r="I267" s="3">
        <v>94.534358350072822</v>
      </c>
      <c r="J267" s="60">
        <v>96.637801873161749</v>
      </c>
      <c r="K267" s="3">
        <v>102.18503637174292</v>
      </c>
      <c r="L267" s="60">
        <v>87.380624160070965</v>
      </c>
      <c r="M267" s="51">
        <v>100.6413633983948</v>
      </c>
      <c r="N267" s="60">
        <v>91.912109757143668</v>
      </c>
      <c r="O267" s="4">
        <v>88.087949769281494</v>
      </c>
      <c r="P267" s="60">
        <v>88.968481679893245</v>
      </c>
      <c r="Q267" s="56">
        <v>100.07604820360737</v>
      </c>
      <c r="R267" s="60">
        <v>97.227334779941415</v>
      </c>
      <c r="S267" s="5">
        <v>91.723137166754299</v>
      </c>
    </row>
    <row r="268" spans="1:19" ht="15" customHeight="1">
      <c r="A268" s="24" t="s">
        <v>265</v>
      </c>
      <c r="B268" s="16" t="s">
        <v>266</v>
      </c>
      <c r="C268" s="16" t="s">
        <v>637</v>
      </c>
      <c r="D268" s="184">
        <v>0</v>
      </c>
      <c r="E268" s="184">
        <v>0</v>
      </c>
      <c r="F268" s="85">
        <v>8386</v>
      </c>
      <c r="G268" s="60">
        <v>88.043814413880128</v>
      </c>
      <c r="H268" s="60">
        <v>87.905475645835963</v>
      </c>
      <c r="I268" s="3">
        <v>94.396373570121725</v>
      </c>
      <c r="J268" s="60">
        <v>96.474195199551815</v>
      </c>
      <c r="K268" s="3">
        <v>106.83502723336824</v>
      </c>
      <c r="L268" s="60">
        <v>91.880221848661535</v>
      </c>
      <c r="M268" s="51">
        <v>118.8301089679874</v>
      </c>
      <c r="N268" s="60">
        <v>102.11400554662283</v>
      </c>
      <c r="O268" s="4">
        <v>208.18307359212719</v>
      </c>
      <c r="P268" s="60">
        <v>93.748264713655203</v>
      </c>
      <c r="Q268" s="56">
        <v>88.040485158229146</v>
      </c>
      <c r="R268" s="60">
        <v>77.749555028795612</v>
      </c>
      <c r="S268" s="5">
        <v>91.645286330520491</v>
      </c>
    </row>
    <row r="269" spans="1:19" ht="15" customHeight="1">
      <c r="A269" s="24" t="s">
        <v>69</v>
      </c>
      <c r="B269" s="16" t="s">
        <v>70</v>
      </c>
      <c r="C269" s="16" t="s">
        <v>634</v>
      </c>
      <c r="D269" s="181">
        <v>0</v>
      </c>
      <c r="E269" s="181">
        <v>0</v>
      </c>
      <c r="F269" s="85">
        <v>8638</v>
      </c>
      <c r="G269" s="60">
        <v>101.26773433952961</v>
      </c>
      <c r="H269" s="60">
        <v>91.125198384471062</v>
      </c>
      <c r="I269" s="3">
        <v>95.175001971274384</v>
      </c>
      <c r="J269" s="60">
        <v>97.397404286350849</v>
      </c>
      <c r="K269" s="3">
        <v>98.153398519946251</v>
      </c>
      <c r="L269" s="60">
        <v>83.479380286908196</v>
      </c>
      <c r="M269" s="51">
        <v>103.11996533703081</v>
      </c>
      <c r="N269" s="60">
        <v>93.302334200320161</v>
      </c>
      <c r="O269" s="4">
        <v>199.76255939591277</v>
      </c>
      <c r="P269" s="60">
        <v>93.413128451586914</v>
      </c>
      <c r="Q269" s="56">
        <v>95.933770034484169</v>
      </c>
      <c r="R269" s="60">
        <v>90.523669854423531</v>
      </c>
      <c r="S269" s="5">
        <v>91.540185910676783</v>
      </c>
    </row>
    <row r="270" spans="1:19" ht="15" customHeight="1">
      <c r="A270" s="24" t="s">
        <v>233</v>
      </c>
      <c r="B270" s="16" t="s">
        <v>234</v>
      </c>
      <c r="C270" s="16" t="s">
        <v>633</v>
      </c>
      <c r="D270" s="181">
        <v>0</v>
      </c>
      <c r="E270" s="181">
        <v>0</v>
      </c>
      <c r="F270" s="85">
        <v>3141</v>
      </c>
      <c r="G270" s="60">
        <v>113.52722247862756</v>
      </c>
      <c r="H270" s="60">
        <v>94.110103990933467</v>
      </c>
      <c r="I270" s="3">
        <v>89.749243302482739</v>
      </c>
      <c r="J270" s="60">
        <v>90.964156156187926</v>
      </c>
      <c r="K270" s="3">
        <v>95.685835008836605</v>
      </c>
      <c r="L270" s="60">
        <v>81.091624396317357</v>
      </c>
      <c r="M270" s="51">
        <v>185.37182008657544</v>
      </c>
      <c r="N270" s="60">
        <v>139.43662352970938</v>
      </c>
      <c r="O270" s="4">
        <v>341.14306873584707</v>
      </c>
      <c r="P270" s="60">
        <v>99.040069315934403</v>
      </c>
      <c r="Q270" s="56">
        <v>67.453432055496677</v>
      </c>
      <c r="R270" s="60">
        <v>44.4324526590689</v>
      </c>
      <c r="S270" s="5">
        <v>91.512505008025215</v>
      </c>
    </row>
    <row r="271" spans="1:19" ht="15" customHeight="1">
      <c r="A271" s="24" t="s">
        <v>67</v>
      </c>
      <c r="B271" s="16" t="s">
        <v>68</v>
      </c>
      <c r="C271" s="16" t="s">
        <v>634</v>
      </c>
      <c r="D271" s="181" t="s">
        <v>650</v>
      </c>
      <c r="E271" s="181">
        <v>0</v>
      </c>
      <c r="F271" s="85">
        <v>15253</v>
      </c>
      <c r="G271" s="60">
        <v>101.05775641373097</v>
      </c>
      <c r="H271" s="60">
        <v>91.074073551130681</v>
      </c>
      <c r="I271" s="3">
        <v>99.40817789906005</v>
      </c>
      <c r="J271" s="60">
        <v>102.41662330888485</v>
      </c>
      <c r="K271" s="3">
        <v>97.648352302422467</v>
      </c>
      <c r="L271" s="60">
        <v>82.99066861829921</v>
      </c>
      <c r="M271" s="51">
        <v>110.46243168560542</v>
      </c>
      <c r="N271" s="60">
        <v>97.420654303227266</v>
      </c>
      <c r="O271" s="4">
        <v>104.29559360459778</v>
      </c>
      <c r="P271" s="60">
        <v>89.613545513921821</v>
      </c>
      <c r="Q271" s="56">
        <v>92.368663715635108</v>
      </c>
      <c r="R271" s="60">
        <v>84.754072253867065</v>
      </c>
      <c r="S271" s="5">
        <v>91.378272924888478</v>
      </c>
    </row>
    <row r="272" spans="1:19" ht="15" customHeight="1">
      <c r="A272" s="24" t="s">
        <v>272</v>
      </c>
      <c r="B272" s="16" t="s">
        <v>39</v>
      </c>
      <c r="C272" s="16" t="s">
        <v>636</v>
      </c>
      <c r="D272" s="181" t="s">
        <v>650</v>
      </c>
      <c r="E272" s="181" t="s">
        <v>691</v>
      </c>
      <c r="F272" s="85">
        <v>51491</v>
      </c>
      <c r="G272" s="60">
        <v>87.059554628592494</v>
      </c>
      <c r="H272" s="60">
        <v>87.665830848436059</v>
      </c>
      <c r="I272" s="3">
        <v>93.095374216297017</v>
      </c>
      <c r="J272" s="60">
        <v>94.931617991229359</v>
      </c>
      <c r="K272" s="3">
        <v>100.82206698501511</v>
      </c>
      <c r="L272" s="60">
        <v>86.061736858000742</v>
      </c>
      <c r="M272" s="51">
        <v>98.361423106371475</v>
      </c>
      <c r="N272" s="60">
        <v>90.633312757292202</v>
      </c>
      <c r="O272" s="4">
        <v>95.860311130127556</v>
      </c>
      <c r="P272" s="60">
        <v>89.277821474734878</v>
      </c>
      <c r="Q272" s="56">
        <v>101.50774707806561</v>
      </c>
      <c r="R272" s="60">
        <v>99.544327781558366</v>
      </c>
      <c r="S272" s="5">
        <v>91.352441285208599</v>
      </c>
    </row>
    <row r="273" spans="1:19" ht="15" customHeight="1">
      <c r="A273" s="24" t="s">
        <v>356</v>
      </c>
      <c r="B273" s="16" t="s">
        <v>357</v>
      </c>
      <c r="C273" s="16" t="s">
        <v>639</v>
      </c>
      <c r="D273" s="181">
        <v>0</v>
      </c>
      <c r="E273" s="181">
        <v>0</v>
      </c>
      <c r="F273" s="85">
        <v>512</v>
      </c>
      <c r="G273" s="60">
        <v>120.91319349645337</v>
      </c>
      <c r="H273" s="60">
        <v>95.908419389597356</v>
      </c>
      <c r="I273" s="3">
        <v>96.48720498116549</v>
      </c>
      <c r="J273" s="60">
        <v>98.953265517026651</v>
      </c>
      <c r="K273" s="3">
        <v>120.53115028146453</v>
      </c>
      <c r="L273" s="60">
        <v>105.13337555234983</v>
      </c>
      <c r="M273" s="51">
        <v>71.834673938756367</v>
      </c>
      <c r="N273" s="60">
        <v>75.754709414020311</v>
      </c>
      <c r="O273" s="4">
        <v>479.08574274700396</v>
      </c>
      <c r="P273" s="60">
        <v>104.53018441705109</v>
      </c>
      <c r="Q273" s="56">
        <v>79.944808362070134</v>
      </c>
      <c r="R273" s="60">
        <v>64.647898797382325</v>
      </c>
      <c r="S273" s="5">
        <v>90.821308847904589</v>
      </c>
    </row>
    <row r="274" spans="1:19" ht="15" customHeight="1">
      <c r="A274" s="27" t="s">
        <v>292</v>
      </c>
      <c r="B274" s="19" t="s">
        <v>293</v>
      </c>
      <c r="C274" s="19" t="s">
        <v>636</v>
      </c>
      <c r="D274" s="181" t="s">
        <v>650</v>
      </c>
      <c r="E274" s="181">
        <v>0</v>
      </c>
      <c r="F274" s="87">
        <v>8784</v>
      </c>
      <c r="G274" s="60">
        <v>106.52497717841858</v>
      </c>
      <c r="H274" s="60">
        <v>92.405217048079692</v>
      </c>
      <c r="I274" s="3">
        <v>91.454340940449953</v>
      </c>
      <c r="J274" s="60">
        <v>92.985867194368097</v>
      </c>
      <c r="K274" s="3">
        <v>102.63721168240887</v>
      </c>
      <c r="L274" s="60">
        <v>87.818174908718902</v>
      </c>
      <c r="M274" s="51">
        <v>88.97621392818661</v>
      </c>
      <c r="N274" s="60">
        <v>85.36923747337751</v>
      </c>
      <c r="O274" s="4">
        <v>149.44208680005977</v>
      </c>
      <c r="P274" s="60">
        <v>91.410374855035087</v>
      </c>
      <c r="Q274" s="56">
        <v>98.598596979886494</v>
      </c>
      <c r="R274" s="60">
        <v>94.836298363930382</v>
      </c>
      <c r="S274" s="5">
        <v>90.804194973918285</v>
      </c>
    </row>
    <row r="275" spans="1:19" ht="15" customHeight="1">
      <c r="A275" s="24" t="s">
        <v>458</v>
      </c>
      <c r="B275" s="16" t="s">
        <v>459</v>
      </c>
      <c r="C275" s="16" t="s">
        <v>635</v>
      </c>
      <c r="D275" s="181">
        <v>0</v>
      </c>
      <c r="E275" s="181">
        <v>0</v>
      </c>
      <c r="F275" s="85">
        <v>2427</v>
      </c>
      <c r="G275" s="60">
        <v>125.3475099934824</v>
      </c>
      <c r="H275" s="60">
        <v>96.988074267731974</v>
      </c>
      <c r="I275" s="3">
        <v>82.17486448873818</v>
      </c>
      <c r="J275" s="60">
        <v>81.983318394098546</v>
      </c>
      <c r="K275" s="3">
        <v>123.17165053117849</v>
      </c>
      <c r="L275" s="60">
        <v>107.6884749437028</v>
      </c>
      <c r="M275" s="51">
        <v>81.226007803785492</v>
      </c>
      <c r="N275" s="60">
        <v>81.022219977003004</v>
      </c>
      <c r="O275" s="4">
        <v>168.70127532824469</v>
      </c>
      <c r="P275" s="60">
        <v>92.176890094295189</v>
      </c>
      <c r="Q275" s="56">
        <v>92.244009648542487</v>
      </c>
      <c r="R275" s="60">
        <v>84.552338072029443</v>
      </c>
      <c r="S275" s="5">
        <v>90.735219291476824</v>
      </c>
    </row>
    <row r="276" spans="1:19" ht="15" customHeight="1">
      <c r="A276" s="24" t="s">
        <v>218</v>
      </c>
      <c r="B276" s="16" t="s">
        <v>33</v>
      </c>
      <c r="C276" s="16" t="s">
        <v>632</v>
      </c>
      <c r="D276" s="185" t="s">
        <v>650</v>
      </c>
      <c r="E276" s="185" t="s">
        <v>691</v>
      </c>
      <c r="F276" s="85">
        <v>46266</v>
      </c>
      <c r="G276" s="60">
        <v>107.03683132274563</v>
      </c>
      <c r="H276" s="60">
        <v>92.529841851966907</v>
      </c>
      <c r="I276" s="3">
        <v>109.85066892464543</v>
      </c>
      <c r="J276" s="60">
        <v>114.7981426438669</v>
      </c>
      <c r="K276" s="3">
        <v>82.231310702931026</v>
      </c>
      <c r="L276" s="60">
        <v>68.072255483670091</v>
      </c>
      <c r="M276" s="51">
        <v>98.416391954562869</v>
      </c>
      <c r="N276" s="60">
        <v>90.664144265642832</v>
      </c>
      <c r="O276" s="4">
        <v>117.19968269289144</v>
      </c>
      <c r="P276" s="60">
        <v>90.127127948637167</v>
      </c>
      <c r="Q276" s="56">
        <v>94.199306611167444</v>
      </c>
      <c r="R276" s="60">
        <v>87.716697183647256</v>
      </c>
      <c r="S276" s="5">
        <v>90.651368229571858</v>
      </c>
    </row>
    <row r="277" spans="1:19" ht="15" customHeight="1">
      <c r="A277" s="24" t="s">
        <v>491</v>
      </c>
      <c r="B277" s="16" t="s">
        <v>492</v>
      </c>
      <c r="C277" s="16" t="s">
        <v>637</v>
      </c>
      <c r="D277" s="181">
        <v>0</v>
      </c>
      <c r="E277" s="181">
        <v>0</v>
      </c>
      <c r="F277" s="85">
        <v>9611</v>
      </c>
      <c r="G277" s="60">
        <v>65.732290332387976</v>
      </c>
      <c r="H277" s="60">
        <v>82.4731286698498</v>
      </c>
      <c r="I277" s="3">
        <v>72.713051006376716</v>
      </c>
      <c r="J277" s="60">
        <v>70.764575060844393</v>
      </c>
      <c r="K277" s="3">
        <v>121.66630756661294</v>
      </c>
      <c r="L277" s="60">
        <v>106.23181880706522</v>
      </c>
      <c r="M277" s="51">
        <v>88.04906682506936</v>
      </c>
      <c r="N277" s="60">
        <v>84.849209410346461</v>
      </c>
      <c r="O277" s="4">
        <v>135.78508356026538</v>
      </c>
      <c r="P277" s="60">
        <v>90.866826455235824</v>
      </c>
      <c r="Q277" s="56">
        <v>106.73949687902773</v>
      </c>
      <c r="R277" s="60">
        <v>108.01114150286347</v>
      </c>
      <c r="S277" s="5">
        <v>90.532783317700861</v>
      </c>
    </row>
    <row r="278" spans="1:19" ht="15" customHeight="1">
      <c r="A278" s="24" t="s">
        <v>168</v>
      </c>
      <c r="B278" s="16" t="s">
        <v>169</v>
      </c>
      <c r="C278" s="16" t="s">
        <v>633</v>
      </c>
      <c r="D278" s="181">
        <v>0</v>
      </c>
      <c r="E278" s="181">
        <v>0</v>
      </c>
      <c r="F278" s="85">
        <v>1995</v>
      </c>
      <c r="G278" s="60">
        <v>89.935433179180194</v>
      </c>
      <c r="H278" s="60">
        <v>88.366041649389274</v>
      </c>
      <c r="I278" s="3">
        <v>92.686347904299112</v>
      </c>
      <c r="J278" s="60">
        <v>94.446641065885572</v>
      </c>
      <c r="K278" s="3">
        <v>117.92330666092921</v>
      </c>
      <c r="L278" s="60">
        <v>102.60987658722176</v>
      </c>
      <c r="M278" s="51">
        <v>121.27128416878764</v>
      </c>
      <c r="N278" s="60">
        <v>103.4832376856473</v>
      </c>
      <c r="O278" s="4">
        <v>373.35002217979411</v>
      </c>
      <c r="P278" s="60">
        <v>100.32190528679048</v>
      </c>
      <c r="Q278" s="56">
        <v>73.282740998564307</v>
      </c>
      <c r="R278" s="60">
        <v>53.866327523615197</v>
      </c>
      <c r="S278" s="5">
        <v>90.5156716330916</v>
      </c>
    </row>
    <row r="279" spans="1:19" ht="15" customHeight="1">
      <c r="A279" s="24" t="s">
        <v>564</v>
      </c>
      <c r="B279" s="16" t="s">
        <v>565</v>
      </c>
      <c r="C279" s="16" t="s">
        <v>637</v>
      </c>
      <c r="D279" s="181">
        <v>0</v>
      </c>
      <c r="E279" s="181">
        <v>0</v>
      </c>
      <c r="F279" s="85">
        <v>1412</v>
      </c>
      <c r="G279" s="60">
        <v>86.868946565211857</v>
      </c>
      <c r="H279" s="60">
        <v>87.619422134583857</v>
      </c>
      <c r="I279" s="3">
        <v>95.219354221972949</v>
      </c>
      <c r="J279" s="60">
        <v>97.449992145725474</v>
      </c>
      <c r="K279" s="3">
        <v>118.70179901431639</v>
      </c>
      <c r="L279" s="60">
        <v>103.3631904104369</v>
      </c>
      <c r="M279" s="51">
        <v>117.77545378330984</v>
      </c>
      <c r="N279" s="60">
        <v>101.52245940361109</v>
      </c>
      <c r="O279" s="4">
        <v>151.99975618542595</v>
      </c>
      <c r="P279" s="60">
        <v>91.512170034930804</v>
      </c>
      <c r="Q279" s="56">
        <v>77.089636634853363</v>
      </c>
      <c r="R279" s="60">
        <v>60.02722539433929</v>
      </c>
      <c r="S279" s="5">
        <v>90.249076587271233</v>
      </c>
    </row>
    <row r="280" spans="1:19" ht="15" customHeight="1">
      <c r="A280" s="24" t="s">
        <v>510</v>
      </c>
      <c r="B280" s="16" t="s">
        <v>511</v>
      </c>
      <c r="C280" s="16" t="s">
        <v>634</v>
      </c>
      <c r="D280" s="181">
        <v>0</v>
      </c>
      <c r="E280" s="181">
        <v>0</v>
      </c>
      <c r="F280" s="85">
        <v>3323</v>
      </c>
      <c r="G280" s="60">
        <v>66.63368380728464</v>
      </c>
      <c r="H280" s="60">
        <v>82.692597411637394</v>
      </c>
      <c r="I280" s="3">
        <v>93.563536862559701</v>
      </c>
      <c r="J280" s="60">
        <v>95.486712062405999</v>
      </c>
      <c r="K280" s="3">
        <v>83.286746713492406</v>
      </c>
      <c r="L280" s="60">
        <v>69.093555863584669</v>
      </c>
      <c r="M280" s="51">
        <v>104.37992673099222</v>
      </c>
      <c r="N280" s="60">
        <v>94.00903465917149</v>
      </c>
      <c r="O280" s="4">
        <v>129.97403160751497</v>
      </c>
      <c r="P280" s="60">
        <v>90.635546727567302</v>
      </c>
      <c r="Q280" s="56">
        <v>107.29434806488362</v>
      </c>
      <c r="R280" s="60">
        <v>108.90908613179492</v>
      </c>
      <c r="S280" s="5">
        <v>90.137755476026967</v>
      </c>
    </row>
    <row r="281" spans="1:19" ht="15" customHeight="1">
      <c r="A281" s="24" t="s">
        <v>505</v>
      </c>
      <c r="B281" s="16" t="s">
        <v>506</v>
      </c>
      <c r="C281" s="16" t="s">
        <v>641</v>
      </c>
      <c r="D281" s="181">
        <v>0</v>
      </c>
      <c r="E281" s="181">
        <v>0</v>
      </c>
      <c r="F281" s="85">
        <v>1054</v>
      </c>
      <c r="G281" s="60">
        <v>243.80285265582955</v>
      </c>
      <c r="H281" s="60">
        <v>125.82924711414424</v>
      </c>
      <c r="I281" s="3">
        <v>73.24034998690415</v>
      </c>
      <c r="J281" s="60">
        <v>71.389786277853872</v>
      </c>
      <c r="K281" s="3">
        <v>107.59244240242245</v>
      </c>
      <c r="L281" s="60">
        <v>92.613140180201768</v>
      </c>
      <c r="M281" s="51">
        <v>121.81267383025548</v>
      </c>
      <c r="N281" s="60">
        <v>103.78689803906001</v>
      </c>
      <c r="O281" s="4">
        <v>233.11196190054855</v>
      </c>
      <c r="P281" s="60">
        <v>94.740433867524487</v>
      </c>
      <c r="Q281" s="56">
        <v>71.950327525863131</v>
      </c>
      <c r="R281" s="60">
        <v>51.710013268861744</v>
      </c>
      <c r="S281" s="5">
        <v>90.011586457941007</v>
      </c>
    </row>
    <row r="282" spans="1:19" ht="15" customHeight="1">
      <c r="A282" s="24" t="s">
        <v>257</v>
      </c>
      <c r="B282" s="16" t="s">
        <v>53</v>
      </c>
      <c r="C282" s="16" t="s">
        <v>635</v>
      </c>
      <c r="D282" s="181" t="s">
        <v>650</v>
      </c>
      <c r="E282" s="181" t="s">
        <v>691</v>
      </c>
      <c r="F282" s="85">
        <v>20104</v>
      </c>
      <c r="G282" s="60">
        <v>79.343712906794323</v>
      </c>
      <c r="H282" s="60">
        <v>85.787199460839929</v>
      </c>
      <c r="I282" s="3">
        <v>84.727582917833615</v>
      </c>
      <c r="J282" s="60">
        <v>85.010041855882733</v>
      </c>
      <c r="K282" s="3">
        <v>126.29568027530277</v>
      </c>
      <c r="L282" s="60">
        <v>110.71146518907213</v>
      </c>
      <c r="M282" s="51">
        <v>96.547904068823428</v>
      </c>
      <c r="N282" s="60">
        <v>89.616127038655748</v>
      </c>
      <c r="O282" s="4">
        <v>66.273933476464563</v>
      </c>
      <c r="P282" s="60">
        <v>88.100284357174147</v>
      </c>
      <c r="Q282" s="56">
        <v>89.795827401946084</v>
      </c>
      <c r="R282" s="60">
        <v>80.590316984184966</v>
      </c>
      <c r="S282" s="5">
        <v>89.969239147634923</v>
      </c>
    </row>
    <row r="283" spans="1:19" ht="15" customHeight="1">
      <c r="A283" s="24" t="s">
        <v>514</v>
      </c>
      <c r="B283" s="16" t="s">
        <v>25</v>
      </c>
      <c r="C283" s="16" t="s">
        <v>632</v>
      </c>
      <c r="D283" s="181" t="s">
        <v>650</v>
      </c>
      <c r="E283" s="181" t="s">
        <v>691</v>
      </c>
      <c r="F283" s="85">
        <v>27961</v>
      </c>
      <c r="G283" s="60">
        <v>85.024979394286788</v>
      </c>
      <c r="H283" s="60">
        <v>87.170458206875225</v>
      </c>
      <c r="I283" s="3">
        <v>90.941826043488717</v>
      </c>
      <c r="J283" s="60">
        <v>92.378185263816832</v>
      </c>
      <c r="K283" s="3">
        <v>86.23584896766107</v>
      </c>
      <c r="L283" s="60">
        <v>71.947276243077283</v>
      </c>
      <c r="M283" s="51">
        <v>111.1908412501547</v>
      </c>
      <c r="N283" s="60">
        <v>97.829212355851567</v>
      </c>
      <c r="O283" s="4">
        <v>157.10189979822522</v>
      </c>
      <c r="P283" s="60">
        <v>91.715235227754519</v>
      </c>
      <c r="Q283" s="56">
        <v>100.58989623579154</v>
      </c>
      <c r="R283" s="60">
        <v>98.058921865539901</v>
      </c>
      <c r="S283" s="5">
        <v>89.849881527152547</v>
      </c>
    </row>
    <row r="284" spans="1:19" ht="15" customHeight="1">
      <c r="A284" s="27" t="s">
        <v>193</v>
      </c>
      <c r="B284" s="19" t="s">
        <v>194</v>
      </c>
      <c r="C284" s="19" t="s">
        <v>642</v>
      </c>
      <c r="D284" s="182" t="s">
        <v>650</v>
      </c>
      <c r="E284" s="182">
        <v>0</v>
      </c>
      <c r="F284" s="87">
        <v>14608</v>
      </c>
      <c r="G284" s="60">
        <v>81.892603260224831</v>
      </c>
      <c r="H284" s="60">
        <v>86.407796097493019</v>
      </c>
      <c r="I284" s="3">
        <v>104.17850886308396</v>
      </c>
      <c r="J284" s="60">
        <v>108.07273973940049</v>
      </c>
      <c r="K284" s="3">
        <v>102.4485339144221</v>
      </c>
      <c r="L284" s="60">
        <v>87.635599485672799</v>
      </c>
      <c r="M284" s="51">
        <v>100.04259252447699</v>
      </c>
      <c r="N284" s="60">
        <v>91.576264823026989</v>
      </c>
      <c r="O284" s="4">
        <v>132.90642952188179</v>
      </c>
      <c r="P284" s="60">
        <v>90.75225609388599</v>
      </c>
      <c r="Q284" s="56">
        <v>86.069612228519077</v>
      </c>
      <c r="R284" s="60">
        <v>74.559988516813462</v>
      </c>
      <c r="S284" s="5">
        <v>89.834107459382111</v>
      </c>
    </row>
    <row r="285" spans="1:19" ht="15" customHeight="1">
      <c r="A285" s="27" t="s">
        <v>396</v>
      </c>
      <c r="B285" s="19" t="s">
        <v>397</v>
      </c>
      <c r="C285" s="19" t="s">
        <v>635</v>
      </c>
      <c r="D285" s="181">
        <v>0</v>
      </c>
      <c r="E285" s="181">
        <v>0</v>
      </c>
      <c r="F285" s="87">
        <v>850</v>
      </c>
      <c r="G285" s="60">
        <v>117.62364337927046</v>
      </c>
      <c r="H285" s="60">
        <v>95.107489001957134</v>
      </c>
      <c r="I285" s="3">
        <v>91.503234013688242</v>
      </c>
      <c r="J285" s="60">
        <v>93.043839045161491</v>
      </c>
      <c r="K285" s="3">
        <v>123.28006778358208</v>
      </c>
      <c r="L285" s="60">
        <v>107.79338569145168</v>
      </c>
      <c r="M285" s="51">
        <v>148.12421137759065</v>
      </c>
      <c r="N285" s="60">
        <v>118.54479121491656</v>
      </c>
      <c r="O285" s="4">
        <v>159.07143802146615</v>
      </c>
      <c r="P285" s="60">
        <v>91.793622801572084</v>
      </c>
      <c r="Q285" s="56">
        <v>59.958606271552611</v>
      </c>
      <c r="R285" s="60">
        <v>32.303184976080857</v>
      </c>
      <c r="S285" s="5">
        <v>89.764385455189952</v>
      </c>
    </row>
    <row r="286" spans="1:19" ht="15" customHeight="1">
      <c r="A286" s="24" t="s">
        <v>401</v>
      </c>
      <c r="B286" s="16" t="s">
        <v>402</v>
      </c>
      <c r="C286" s="16" t="s">
        <v>636</v>
      </c>
      <c r="D286" s="183" t="s">
        <v>650</v>
      </c>
      <c r="E286" s="183">
        <v>0</v>
      </c>
      <c r="F286" s="85">
        <v>17540</v>
      </c>
      <c r="G286" s="60">
        <v>96.242354403067509</v>
      </c>
      <c r="H286" s="60">
        <v>89.901633046607529</v>
      </c>
      <c r="I286" s="3">
        <v>94.273172873736812</v>
      </c>
      <c r="J286" s="60">
        <v>96.328117812400066</v>
      </c>
      <c r="K286" s="3">
        <v>116.30130396057528</v>
      </c>
      <c r="L286" s="60">
        <v>101.04033380346472</v>
      </c>
      <c r="M286" s="51">
        <v>91.613553195118328</v>
      </c>
      <c r="N286" s="60">
        <v>86.848496186398336</v>
      </c>
      <c r="O286" s="4">
        <v>109.86693311217881</v>
      </c>
      <c r="P286" s="60">
        <v>89.835284692049868</v>
      </c>
      <c r="Q286" s="56">
        <v>85.978378804490532</v>
      </c>
      <c r="R286" s="60">
        <v>74.412340705699776</v>
      </c>
      <c r="S286" s="5">
        <v>89.727701041103387</v>
      </c>
    </row>
    <row r="287" spans="1:19" ht="15.75" customHeight="1">
      <c r="A287" s="24" t="s">
        <v>398</v>
      </c>
      <c r="B287" s="16" t="s">
        <v>35</v>
      </c>
      <c r="C287" s="16" t="s">
        <v>632</v>
      </c>
      <c r="D287" s="181" t="s">
        <v>650</v>
      </c>
      <c r="E287" s="181" t="s">
        <v>691</v>
      </c>
      <c r="F287" s="85">
        <v>82402</v>
      </c>
      <c r="G287" s="60">
        <v>96.971536011417484</v>
      </c>
      <c r="H287" s="60">
        <v>90.079172128679943</v>
      </c>
      <c r="I287" s="3">
        <v>91.400132634040588</v>
      </c>
      <c r="J287" s="60">
        <v>92.921593144021315</v>
      </c>
      <c r="K287" s="3">
        <v>88.833102051171863</v>
      </c>
      <c r="L287" s="60">
        <v>74.460527197545844</v>
      </c>
      <c r="M287" s="51">
        <v>106.14934660017968</v>
      </c>
      <c r="N287" s="60">
        <v>95.001485570325158</v>
      </c>
      <c r="O287" s="4">
        <v>119.64210205017561</v>
      </c>
      <c r="P287" s="60">
        <v>90.22433618019285</v>
      </c>
      <c r="Q287" s="56">
        <v>98.309021562160538</v>
      </c>
      <c r="R287" s="60">
        <v>94.367663353956488</v>
      </c>
      <c r="S287" s="5">
        <v>89.509129595786931</v>
      </c>
    </row>
    <row r="288" spans="1:19" ht="15" customHeight="1">
      <c r="A288" s="28" t="s">
        <v>119</v>
      </c>
      <c r="B288" s="20" t="s">
        <v>120</v>
      </c>
      <c r="C288" s="20" t="s">
        <v>634</v>
      </c>
      <c r="D288" s="181" t="s">
        <v>650</v>
      </c>
      <c r="E288" s="181">
        <v>0</v>
      </c>
      <c r="F288" s="88">
        <v>18317</v>
      </c>
      <c r="G288" s="60">
        <v>74.322899030621159</v>
      </c>
      <c r="H288" s="60">
        <v>84.564745854461535</v>
      </c>
      <c r="I288" s="3">
        <v>84.082011268776654</v>
      </c>
      <c r="J288" s="60">
        <v>84.244596347207576</v>
      </c>
      <c r="K288" s="3">
        <v>99.28596474315799</v>
      </c>
      <c r="L288" s="60">
        <v>84.57531628157767</v>
      </c>
      <c r="M288" s="51">
        <v>102.49130971964111</v>
      </c>
      <c r="N288" s="60">
        <v>92.949727195535715</v>
      </c>
      <c r="O288" s="4">
        <v>66.057881608464342</v>
      </c>
      <c r="P288" s="60">
        <v>88.091685498034764</v>
      </c>
      <c r="Q288" s="56">
        <v>103.32489382644917</v>
      </c>
      <c r="R288" s="60">
        <v>102.48511119211243</v>
      </c>
      <c r="S288" s="5">
        <v>89.485197061488279</v>
      </c>
    </row>
    <row r="289" spans="1:19" ht="15" customHeight="1">
      <c r="A289" s="26" t="s">
        <v>483</v>
      </c>
      <c r="B289" s="18" t="s">
        <v>484</v>
      </c>
      <c r="C289" s="18" t="s">
        <v>635</v>
      </c>
      <c r="D289" s="181">
        <v>0</v>
      </c>
      <c r="E289" s="181">
        <v>0</v>
      </c>
      <c r="F289" s="85">
        <v>2246</v>
      </c>
      <c r="G289" s="60">
        <v>172.62851427154732</v>
      </c>
      <c r="H289" s="60">
        <v>108.49991988049285</v>
      </c>
      <c r="I289" s="3">
        <v>77.961400672374083</v>
      </c>
      <c r="J289" s="60">
        <v>76.9874717535088</v>
      </c>
      <c r="K289" s="3">
        <v>95.461924209168927</v>
      </c>
      <c r="L289" s="60">
        <v>80.874955472309409</v>
      </c>
      <c r="M289" s="51">
        <v>98.128053075085802</v>
      </c>
      <c r="N289" s="60">
        <v>90.50241770845804</v>
      </c>
      <c r="O289" s="4">
        <v>303.56652597063845</v>
      </c>
      <c r="P289" s="60">
        <v>97.544523819503439</v>
      </c>
      <c r="Q289" s="56">
        <v>89.937909407328917</v>
      </c>
      <c r="R289" s="60">
        <v>80.820255708033102</v>
      </c>
      <c r="S289" s="5">
        <v>89.204924057050945</v>
      </c>
    </row>
    <row r="290" spans="1:19" ht="15" customHeight="1">
      <c r="A290" s="27" t="s">
        <v>253</v>
      </c>
      <c r="B290" s="19" t="s">
        <v>254</v>
      </c>
      <c r="C290" s="19" t="s">
        <v>634</v>
      </c>
      <c r="D290" s="181" t="s">
        <v>650</v>
      </c>
      <c r="E290" s="181">
        <v>0</v>
      </c>
      <c r="F290" s="87">
        <v>18295</v>
      </c>
      <c r="G290" s="60">
        <v>74.078140719079883</v>
      </c>
      <c r="H290" s="60">
        <v>84.505152790863889</v>
      </c>
      <c r="I290" s="3">
        <v>81.268107363345194</v>
      </c>
      <c r="J290" s="60">
        <v>80.908188824661678</v>
      </c>
      <c r="K290" s="3">
        <v>92.691224617144783</v>
      </c>
      <c r="L290" s="60">
        <v>78.193867734495427</v>
      </c>
      <c r="M290" s="51">
        <v>108.6244216768998</v>
      </c>
      <c r="N290" s="60">
        <v>96.389731829926959</v>
      </c>
      <c r="O290" s="4">
        <v>119.7769754379643</v>
      </c>
      <c r="P290" s="60">
        <v>90.229704137776281</v>
      </c>
      <c r="Q290" s="56">
        <v>103.80893026119556</v>
      </c>
      <c r="R290" s="60">
        <v>103.26845261386173</v>
      </c>
      <c r="S290" s="5">
        <v>88.915849655264324</v>
      </c>
    </row>
    <row r="291" spans="1:19" ht="15" customHeight="1">
      <c r="A291" s="24" t="s">
        <v>131</v>
      </c>
      <c r="B291" s="16" t="s">
        <v>45</v>
      </c>
      <c r="C291" s="16" t="s">
        <v>636</v>
      </c>
      <c r="D291" s="181" t="s">
        <v>650</v>
      </c>
      <c r="E291" s="181" t="s">
        <v>691</v>
      </c>
      <c r="F291" s="85">
        <v>15937</v>
      </c>
      <c r="G291" s="60">
        <v>72.251854694349831</v>
      </c>
      <c r="H291" s="60">
        <v>84.060493818778795</v>
      </c>
      <c r="I291" s="3">
        <v>86.748074338546218</v>
      </c>
      <c r="J291" s="60">
        <v>87.405711005171383</v>
      </c>
      <c r="K291" s="3">
        <v>112.91378998763076</v>
      </c>
      <c r="L291" s="60">
        <v>97.762381115746592</v>
      </c>
      <c r="M291" s="51">
        <v>101.83758030279009</v>
      </c>
      <c r="N291" s="60">
        <v>92.583056533190501</v>
      </c>
      <c r="O291" s="4">
        <v>56.684863434340187</v>
      </c>
      <c r="P291" s="60">
        <v>87.718639600601762</v>
      </c>
      <c r="Q291" s="56">
        <v>91.788483674969413</v>
      </c>
      <c r="R291" s="60">
        <v>83.815136617412833</v>
      </c>
      <c r="S291" s="5">
        <v>88.890903115150294</v>
      </c>
    </row>
    <row r="292" spans="1:19" ht="15" customHeight="1">
      <c r="A292" s="24" t="s">
        <v>367</v>
      </c>
      <c r="B292" s="16" t="s">
        <v>368</v>
      </c>
      <c r="C292" s="16" t="s">
        <v>643</v>
      </c>
      <c r="D292" s="181" t="s">
        <v>650</v>
      </c>
      <c r="E292" s="181">
        <v>0</v>
      </c>
      <c r="F292" s="85">
        <v>37648</v>
      </c>
      <c r="G292" s="60">
        <v>87.390470386201272</v>
      </c>
      <c r="H292" s="60">
        <v>87.746401284081173</v>
      </c>
      <c r="I292" s="3">
        <v>89.586618383254645</v>
      </c>
      <c r="J292" s="60">
        <v>90.771334005147622</v>
      </c>
      <c r="K292" s="3">
        <v>95.518217071316641</v>
      </c>
      <c r="L292" s="60">
        <v>80.92942767235057</v>
      </c>
      <c r="M292" s="51">
        <v>95.416960083064154</v>
      </c>
      <c r="N292" s="60">
        <v>88.981791226858874</v>
      </c>
      <c r="O292" s="4">
        <v>110.11326178835134</v>
      </c>
      <c r="P292" s="60">
        <v>89.845088567424824</v>
      </c>
      <c r="Q292" s="56">
        <v>98.145499603002548</v>
      </c>
      <c r="R292" s="60">
        <v>94.103027234071902</v>
      </c>
      <c r="S292" s="5">
        <v>88.729511664989161</v>
      </c>
    </row>
    <row r="293" spans="1:19" ht="15" customHeight="1">
      <c r="A293" s="24" t="s">
        <v>134</v>
      </c>
      <c r="B293" s="16" t="s">
        <v>135</v>
      </c>
      <c r="C293" s="16" t="s">
        <v>642</v>
      </c>
      <c r="D293" s="181">
        <v>0</v>
      </c>
      <c r="E293" s="181">
        <v>0</v>
      </c>
      <c r="F293" s="85">
        <v>4407</v>
      </c>
      <c r="G293" s="60">
        <v>88.806422294805856</v>
      </c>
      <c r="H293" s="60">
        <v>88.091153262509692</v>
      </c>
      <c r="I293" s="3">
        <v>99.674291403251473</v>
      </c>
      <c r="J293" s="60">
        <v>102.73215046513263</v>
      </c>
      <c r="K293" s="3">
        <v>71.784767663228877</v>
      </c>
      <c r="L293" s="60">
        <v>57.963581657421756</v>
      </c>
      <c r="M293" s="51">
        <v>150.56046485419577</v>
      </c>
      <c r="N293" s="60">
        <v>119.91126280527365</v>
      </c>
      <c r="O293" s="4">
        <v>223.36670969823086</v>
      </c>
      <c r="P293" s="60">
        <v>94.352573064740511</v>
      </c>
      <c r="Q293" s="56">
        <v>82.443083623384837</v>
      </c>
      <c r="R293" s="60">
        <v>68.69098802504503</v>
      </c>
      <c r="S293" s="5">
        <v>88.623618213353865</v>
      </c>
    </row>
    <row r="294" spans="1:19" ht="15" customHeight="1">
      <c r="A294" s="27" t="s">
        <v>315</v>
      </c>
      <c r="B294" s="19" t="s">
        <v>316</v>
      </c>
      <c r="C294" s="19" t="s">
        <v>642</v>
      </c>
      <c r="D294" s="181">
        <v>0</v>
      </c>
      <c r="E294" s="181">
        <v>0</v>
      </c>
      <c r="F294" s="87">
        <v>3569</v>
      </c>
      <c r="G294" s="60">
        <v>77.622411293015745</v>
      </c>
      <c r="H294" s="60">
        <v>85.368101797129597</v>
      </c>
      <c r="I294" s="3">
        <v>111.11224405562696</v>
      </c>
      <c r="J294" s="60">
        <v>116.29397508830078</v>
      </c>
      <c r="K294" s="3">
        <v>65.373993246137346</v>
      </c>
      <c r="L294" s="60">
        <v>51.760148874945671</v>
      </c>
      <c r="M294" s="51">
        <v>158.79243712777722</v>
      </c>
      <c r="N294" s="60">
        <v>124.52849838953284</v>
      </c>
      <c r="O294" s="4">
        <v>138.70395620902019</v>
      </c>
      <c r="P294" s="60">
        <v>90.982997516309126</v>
      </c>
      <c r="Q294" s="56">
        <v>78.695670731412804</v>
      </c>
      <c r="R294" s="60">
        <v>62.626354183551015</v>
      </c>
      <c r="S294" s="5">
        <v>88.593345974961494</v>
      </c>
    </row>
    <row r="295" spans="1:19" ht="15" customHeight="1">
      <c r="A295" s="24" t="s">
        <v>294</v>
      </c>
      <c r="B295" s="16" t="s">
        <v>30</v>
      </c>
      <c r="C295" s="16" t="s">
        <v>636</v>
      </c>
      <c r="D295" s="181" t="s">
        <v>650</v>
      </c>
      <c r="E295" s="181" t="s">
        <v>691</v>
      </c>
      <c r="F295" s="85">
        <v>16218</v>
      </c>
      <c r="G295" s="60">
        <v>81.468204614186249</v>
      </c>
      <c r="H295" s="60">
        <v>86.304464711748167</v>
      </c>
      <c r="I295" s="3">
        <v>90.572223954333964</v>
      </c>
      <c r="J295" s="60">
        <v>91.939953102361585</v>
      </c>
      <c r="K295" s="3">
        <v>91.620630381699172</v>
      </c>
      <c r="L295" s="60">
        <v>77.157899387334908</v>
      </c>
      <c r="M295" s="51">
        <v>97.400797221640218</v>
      </c>
      <c r="N295" s="60">
        <v>90.094506761507205</v>
      </c>
      <c r="O295" s="4">
        <v>109.41785770062246</v>
      </c>
      <c r="P295" s="60">
        <v>89.817411501492998</v>
      </c>
      <c r="Q295" s="56">
        <v>98.93170034806181</v>
      </c>
      <c r="R295" s="60">
        <v>95.375376927618774</v>
      </c>
      <c r="S295" s="5">
        <v>88.448268732010604</v>
      </c>
    </row>
    <row r="296" spans="1:19" ht="15" customHeight="1">
      <c r="A296" s="27" t="s">
        <v>551</v>
      </c>
      <c r="B296" s="19" t="s">
        <v>26</v>
      </c>
      <c r="C296" s="19" t="s">
        <v>634</v>
      </c>
      <c r="D296" s="181" t="s">
        <v>650</v>
      </c>
      <c r="E296" s="181" t="s">
        <v>691</v>
      </c>
      <c r="F296" s="87">
        <v>16453</v>
      </c>
      <c r="G296" s="60">
        <v>71.99341867413635</v>
      </c>
      <c r="H296" s="60">
        <v>83.997570545237963</v>
      </c>
      <c r="I296" s="3">
        <v>81.731341981752479</v>
      </c>
      <c r="J296" s="60">
        <v>81.457439800352248</v>
      </c>
      <c r="K296" s="3">
        <v>112.54508666803353</v>
      </c>
      <c r="L296" s="60">
        <v>97.4056026501529</v>
      </c>
      <c r="M296" s="51">
        <v>116.31529575632821</v>
      </c>
      <c r="N296" s="60">
        <v>100.70347054204049</v>
      </c>
      <c r="O296" s="4">
        <v>164.72346069703886</v>
      </c>
      <c r="P296" s="60">
        <v>92.018573167841666</v>
      </c>
      <c r="Q296" s="56">
        <v>86.271375930291512</v>
      </c>
      <c r="R296" s="60">
        <v>74.88651324441301</v>
      </c>
      <c r="S296" s="5">
        <v>88.411528325006387</v>
      </c>
    </row>
    <row r="297" spans="1:19" ht="15" customHeight="1">
      <c r="A297" s="26" t="s">
        <v>192</v>
      </c>
      <c r="B297" s="18" t="s">
        <v>51</v>
      </c>
      <c r="C297" s="18" t="s">
        <v>632</v>
      </c>
      <c r="D297" s="181" t="s">
        <v>650</v>
      </c>
      <c r="E297" s="181" t="s">
        <v>691</v>
      </c>
      <c r="F297" s="85">
        <v>86072</v>
      </c>
      <c r="G297" s="60">
        <v>106.18382983718399</v>
      </c>
      <c r="H297" s="60">
        <v>92.322155455301328</v>
      </c>
      <c r="I297" s="3">
        <v>89.862587943156853</v>
      </c>
      <c r="J297" s="60">
        <v>91.098547352367518</v>
      </c>
      <c r="K297" s="3">
        <v>89.705815634942098</v>
      </c>
      <c r="L297" s="60">
        <v>75.305014883906935</v>
      </c>
      <c r="M297" s="51">
        <v>91.157993919025515</v>
      </c>
      <c r="N297" s="60">
        <v>86.592977286381441</v>
      </c>
      <c r="O297" s="4">
        <v>73.09952260000874</v>
      </c>
      <c r="P297" s="60">
        <v>88.371942639789125</v>
      </c>
      <c r="Q297" s="56">
        <v>99.571361571781452</v>
      </c>
      <c r="R297" s="60">
        <v>96.410574066629565</v>
      </c>
      <c r="S297" s="5">
        <v>88.350201947395973</v>
      </c>
    </row>
    <row r="298" spans="1:19" ht="15" customHeight="1">
      <c r="A298" s="24" t="s">
        <v>273</v>
      </c>
      <c r="B298" s="16" t="s">
        <v>37</v>
      </c>
      <c r="C298" s="16" t="s">
        <v>643</v>
      </c>
      <c r="D298" s="181" t="s">
        <v>650</v>
      </c>
      <c r="E298" s="181" t="s">
        <v>691</v>
      </c>
      <c r="F298" s="85">
        <v>34802</v>
      </c>
      <c r="G298" s="60">
        <v>92.629486195680968</v>
      </c>
      <c r="H298" s="60">
        <v>89.021982081960374</v>
      </c>
      <c r="I298" s="3">
        <v>93.351631664777642</v>
      </c>
      <c r="J298" s="60">
        <v>95.235458956504999</v>
      </c>
      <c r="K298" s="3">
        <v>96.74726702724243</v>
      </c>
      <c r="L298" s="60">
        <v>82.118726857104889</v>
      </c>
      <c r="M298" s="51">
        <v>91.695373600077005</v>
      </c>
      <c r="N298" s="60">
        <v>86.894388479610512</v>
      </c>
      <c r="O298" s="4">
        <v>104.42562816434</v>
      </c>
      <c r="P298" s="60">
        <v>89.618720886265635</v>
      </c>
      <c r="Q298" s="56">
        <v>93.464886246832009</v>
      </c>
      <c r="R298" s="60">
        <v>86.528146382380413</v>
      </c>
      <c r="S298" s="5">
        <v>88.236237273971128</v>
      </c>
    </row>
    <row r="299" spans="1:19" ht="15" customHeight="1">
      <c r="A299" s="24" t="s">
        <v>351</v>
      </c>
      <c r="B299" s="16" t="s">
        <v>29</v>
      </c>
      <c r="C299" s="16" t="s">
        <v>632</v>
      </c>
      <c r="D299" s="181" t="s">
        <v>650</v>
      </c>
      <c r="E299" s="181" t="s">
        <v>691</v>
      </c>
      <c r="F299" s="85">
        <v>63457</v>
      </c>
      <c r="G299" s="60">
        <v>101.43180066978078</v>
      </c>
      <c r="H299" s="60">
        <v>91.165144791975351</v>
      </c>
      <c r="I299" s="3">
        <v>94.214036539472048</v>
      </c>
      <c r="J299" s="60">
        <v>96.258000666567227</v>
      </c>
      <c r="K299" s="3">
        <v>85.534466318284231</v>
      </c>
      <c r="L299" s="60">
        <v>71.268578189281442</v>
      </c>
      <c r="M299" s="51">
        <v>97.769647716873891</v>
      </c>
      <c r="N299" s="60">
        <v>90.301391524388407</v>
      </c>
      <c r="O299" s="4">
        <v>131.95027768010692</v>
      </c>
      <c r="P299" s="60">
        <v>90.714201273627367</v>
      </c>
      <c r="Q299" s="56">
        <v>95.203091678486757</v>
      </c>
      <c r="R299" s="60">
        <v>89.341174940526486</v>
      </c>
      <c r="S299" s="5">
        <v>88.174748564394378</v>
      </c>
    </row>
    <row r="300" spans="1:19" ht="15" customHeight="1">
      <c r="A300" s="24" t="s">
        <v>105</v>
      </c>
      <c r="B300" s="16" t="s">
        <v>106</v>
      </c>
      <c r="C300" s="16" t="s">
        <v>637</v>
      </c>
      <c r="D300" s="183">
        <v>0</v>
      </c>
      <c r="E300" s="183">
        <v>0</v>
      </c>
      <c r="F300" s="85">
        <v>1351</v>
      </c>
      <c r="G300" s="60">
        <v>52.143814695345519</v>
      </c>
      <c r="H300" s="60">
        <v>79.164644934470118</v>
      </c>
      <c r="I300" s="3">
        <v>85.387938650456746</v>
      </c>
      <c r="J300" s="60">
        <v>85.793016651016089</v>
      </c>
      <c r="K300" s="3">
        <v>86.71057339905262</v>
      </c>
      <c r="L300" s="60">
        <v>72.406646813422938</v>
      </c>
      <c r="M300" s="51">
        <v>155.920222502727</v>
      </c>
      <c r="N300" s="60">
        <v>122.91750030405923</v>
      </c>
      <c r="O300" s="4">
        <v>165.99950481111171</v>
      </c>
      <c r="P300" s="60">
        <v>92.069359692828101</v>
      </c>
      <c r="Q300" s="56">
        <v>87.212518213167428</v>
      </c>
      <c r="R300" s="60">
        <v>76.409612914219252</v>
      </c>
      <c r="S300" s="5">
        <v>88.126796885002619</v>
      </c>
    </row>
    <row r="301" spans="1:19" ht="15" customHeight="1">
      <c r="A301" s="28" t="s">
        <v>345</v>
      </c>
      <c r="B301" s="22" t="s">
        <v>621</v>
      </c>
      <c r="C301" s="22" t="s">
        <v>637</v>
      </c>
      <c r="D301" s="181">
        <v>0</v>
      </c>
      <c r="E301" s="181">
        <v>0</v>
      </c>
      <c r="F301" s="86">
        <v>2159</v>
      </c>
      <c r="G301" s="60">
        <v>102.32504583953592</v>
      </c>
      <c r="H301" s="60">
        <v>91.382629607401242</v>
      </c>
      <c r="I301" s="3">
        <v>92.701131987865296</v>
      </c>
      <c r="J301" s="60">
        <v>94.464170352343771</v>
      </c>
      <c r="K301" s="3">
        <v>122.79167421096902</v>
      </c>
      <c r="L301" s="60">
        <v>107.3207880765643</v>
      </c>
      <c r="M301" s="51">
        <v>79.519313476390764</v>
      </c>
      <c r="N301" s="60">
        <v>80.064951230460935</v>
      </c>
      <c r="O301" s="4">
        <v>345.56176864926397</v>
      </c>
      <c r="P301" s="60">
        <v>99.21593346599424</v>
      </c>
      <c r="Q301" s="56">
        <v>72.993085895803176</v>
      </c>
      <c r="R301" s="60">
        <v>53.397563555190516</v>
      </c>
      <c r="S301" s="5">
        <v>87.641006047992491</v>
      </c>
    </row>
    <row r="302" spans="1:19" ht="15" customHeight="1">
      <c r="A302" s="29" t="s">
        <v>339</v>
      </c>
      <c r="B302" s="21" t="s">
        <v>340</v>
      </c>
      <c r="C302" s="21" t="s">
        <v>637</v>
      </c>
      <c r="D302" s="181" t="s">
        <v>650</v>
      </c>
      <c r="E302" s="181">
        <v>0</v>
      </c>
      <c r="F302" s="86">
        <v>15001</v>
      </c>
      <c r="G302" s="60">
        <v>70.487895440687097</v>
      </c>
      <c r="H302" s="60">
        <v>83.631009993182744</v>
      </c>
      <c r="I302" s="3">
        <v>89.384569241183385</v>
      </c>
      <c r="J302" s="60">
        <v>90.53176709021875</v>
      </c>
      <c r="K302" s="3">
        <v>105.23213058746681</v>
      </c>
      <c r="L302" s="60">
        <v>90.329167178324681</v>
      </c>
      <c r="M302" s="51">
        <v>116.29049928328388</v>
      </c>
      <c r="N302" s="60">
        <v>100.68956243425059</v>
      </c>
      <c r="O302" s="4">
        <v>177.50628486427203</v>
      </c>
      <c r="P302" s="60">
        <v>92.527329261621404</v>
      </c>
      <c r="Q302" s="56">
        <v>79.944808362070134</v>
      </c>
      <c r="R302" s="60">
        <v>64.647898797382325</v>
      </c>
      <c r="S302" s="5">
        <v>87.059455792496749</v>
      </c>
    </row>
    <row r="303" spans="1:19" ht="15" customHeight="1">
      <c r="A303" s="27" t="s">
        <v>244</v>
      </c>
      <c r="B303" s="18" t="s">
        <v>614</v>
      </c>
      <c r="C303" s="18" t="s">
        <v>636</v>
      </c>
      <c r="D303" s="184" t="s">
        <v>650</v>
      </c>
      <c r="E303" s="184">
        <v>0</v>
      </c>
      <c r="F303" s="85">
        <v>13247</v>
      </c>
      <c r="G303" s="60">
        <v>88.544244447189755</v>
      </c>
      <c r="H303" s="60">
        <v>88.027318939382951</v>
      </c>
      <c r="I303" s="3">
        <v>84.116507463764435</v>
      </c>
      <c r="J303" s="60">
        <v>84.285498015610074</v>
      </c>
      <c r="K303" s="3">
        <v>95.917173024354781</v>
      </c>
      <c r="L303" s="60">
        <v>81.315480320099738</v>
      </c>
      <c r="M303" s="51">
        <v>103.13401501667163</v>
      </c>
      <c r="N303" s="60">
        <v>93.310214533079929</v>
      </c>
      <c r="O303" s="4">
        <v>92.503043874906155</v>
      </c>
      <c r="P303" s="60">
        <v>89.144202318889853</v>
      </c>
      <c r="Q303" s="56">
        <v>92.868217232630343</v>
      </c>
      <c r="R303" s="60">
        <v>85.562525779577271</v>
      </c>
      <c r="S303" s="5">
        <v>86.940873317773296</v>
      </c>
    </row>
    <row r="304" spans="1:19" ht="15" customHeight="1">
      <c r="A304" s="24" t="s">
        <v>268</v>
      </c>
      <c r="B304" s="16" t="s">
        <v>54</v>
      </c>
      <c r="C304" s="16" t="s">
        <v>634</v>
      </c>
      <c r="D304" s="181" t="s">
        <v>650</v>
      </c>
      <c r="E304" s="181" t="s">
        <v>691</v>
      </c>
      <c r="F304" s="85">
        <v>125517</v>
      </c>
      <c r="G304" s="60">
        <v>79.422839925657769</v>
      </c>
      <c r="H304" s="60">
        <v>85.806465084294047</v>
      </c>
      <c r="I304" s="3">
        <v>87.191596845531905</v>
      </c>
      <c r="J304" s="60">
        <v>87.931589598917668</v>
      </c>
      <c r="K304" s="3">
        <v>92.870817946807293</v>
      </c>
      <c r="L304" s="60">
        <v>78.367652534311844</v>
      </c>
      <c r="M304" s="51">
        <v>90.608374104500413</v>
      </c>
      <c r="N304" s="60">
        <v>86.284700717765745</v>
      </c>
      <c r="O304" s="4">
        <v>79.410450965041434</v>
      </c>
      <c r="P304" s="60">
        <v>88.623117436619069</v>
      </c>
      <c r="Q304" s="56">
        <v>98.402011385553593</v>
      </c>
      <c r="R304" s="60">
        <v>94.51815363781931</v>
      </c>
      <c r="S304" s="5">
        <v>86.921946501621278</v>
      </c>
    </row>
    <row r="305" spans="1:22" ht="15" customHeight="1">
      <c r="A305" s="24" t="s">
        <v>554</v>
      </c>
      <c r="B305" s="16" t="s">
        <v>555</v>
      </c>
      <c r="C305" s="16" t="s">
        <v>639</v>
      </c>
      <c r="D305" s="181">
        <v>0</v>
      </c>
      <c r="E305" s="181">
        <v>0</v>
      </c>
      <c r="F305" s="85">
        <v>1413</v>
      </c>
      <c r="G305" s="60">
        <v>206.83131849056784</v>
      </c>
      <c r="H305" s="60">
        <v>116.82752221688226</v>
      </c>
      <c r="I305" s="3">
        <v>93.967635146702222</v>
      </c>
      <c r="J305" s="60">
        <v>95.965845892263729</v>
      </c>
      <c r="K305" s="3">
        <v>111.76488338625559</v>
      </c>
      <c r="L305" s="60">
        <v>96.650633234558882</v>
      </c>
      <c r="M305" s="51">
        <v>85.550964188996261</v>
      </c>
      <c r="N305" s="60">
        <v>83.448047209955547</v>
      </c>
      <c r="O305" s="4">
        <v>238.72412132486204</v>
      </c>
      <c r="P305" s="60">
        <v>94.963797677354691</v>
      </c>
      <c r="Q305" s="56">
        <v>59.958606271552611</v>
      </c>
      <c r="R305" s="60">
        <v>32.303184976080857</v>
      </c>
      <c r="S305" s="5">
        <v>86.693171867849316</v>
      </c>
    </row>
    <row r="306" spans="1:22" ht="15" customHeight="1">
      <c r="A306" s="24" t="s">
        <v>325</v>
      </c>
      <c r="B306" s="16" t="s">
        <v>326</v>
      </c>
      <c r="C306" s="16" t="s">
        <v>634</v>
      </c>
      <c r="D306" s="181">
        <v>0</v>
      </c>
      <c r="E306" s="181">
        <v>0</v>
      </c>
      <c r="F306" s="85">
        <v>702</v>
      </c>
      <c r="G306" s="60">
        <v>160.39890824763893</v>
      </c>
      <c r="H306" s="60">
        <v>105.52228988718414</v>
      </c>
      <c r="I306" s="3">
        <v>103.24467754038641</v>
      </c>
      <c r="J306" s="60">
        <v>106.96550866309286</v>
      </c>
      <c r="K306" s="3">
        <v>94.607292480425215</v>
      </c>
      <c r="L306" s="60">
        <v>80.04796482529828</v>
      </c>
      <c r="M306" s="51">
        <v>76.846395376344006</v>
      </c>
      <c r="N306" s="60">
        <v>78.565736685612023</v>
      </c>
      <c r="O306" s="4">
        <v>426.96645393644121</v>
      </c>
      <c r="P306" s="60">
        <v>102.45583797850671</v>
      </c>
      <c r="Q306" s="56">
        <v>68.52412145320298</v>
      </c>
      <c r="R306" s="60">
        <v>46.165205185210063</v>
      </c>
      <c r="S306" s="5">
        <v>86.620423870817334</v>
      </c>
    </row>
    <row r="307" spans="1:22" ht="15" customHeight="1">
      <c r="A307" s="24" t="s">
        <v>85</v>
      </c>
      <c r="B307" s="16" t="s">
        <v>50</v>
      </c>
      <c r="C307" s="16" t="s">
        <v>640</v>
      </c>
      <c r="D307" s="182" t="s">
        <v>650</v>
      </c>
      <c r="E307" s="182" t="s">
        <v>691</v>
      </c>
      <c r="F307" s="85">
        <v>215634</v>
      </c>
      <c r="G307" s="60">
        <v>91.801034776701826</v>
      </c>
      <c r="H307" s="60">
        <v>88.820273066287342</v>
      </c>
      <c r="I307" s="3">
        <v>90.45395128580445</v>
      </c>
      <c r="J307" s="60">
        <v>91.799718810695921</v>
      </c>
      <c r="K307" s="3">
        <v>88.30132725770099</v>
      </c>
      <c r="L307" s="60">
        <v>73.945951426806388</v>
      </c>
      <c r="M307" s="51">
        <v>87.220347816246274</v>
      </c>
      <c r="N307" s="60">
        <v>84.384388736791735</v>
      </c>
      <c r="O307" s="4">
        <v>87.876771132774337</v>
      </c>
      <c r="P307" s="60">
        <v>88.960076775249831</v>
      </c>
      <c r="Q307" s="56">
        <v>95.68523695149328</v>
      </c>
      <c r="R307" s="60">
        <v>90.121455796542065</v>
      </c>
      <c r="S307" s="5">
        <v>86.338644102062204</v>
      </c>
    </row>
    <row r="308" spans="1:22" ht="15" customHeight="1">
      <c r="A308" s="27" t="s">
        <v>445</v>
      </c>
      <c r="B308" s="19" t="s">
        <v>446</v>
      </c>
      <c r="C308" s="19" t="s">
        <v>637</v>
      </c>
      <c r="D308" s="181">
        <v>0</v>
      </c>
      <c r="E308" s="181">
        <v>0</v>
      </c>
      <c r="F308" s="87">
        <v>1190</v>
      </c>
      <c r="G308" s="60">
        <v>153.86203872423692</v>
      </c>
      <c r="H308" s="60">
        <v>103.93071132633963</v>
      </c>
      <c r="I308" s="3">
        <v>93.06087802130925</v>
      </c>
      <c r="J308" s="60">
        <v>94.890716322826876</v>
      </c>
      <c r="K308" s="3">
        <v>101.46991297805856</v>
      </c>
      <c r="L308" s="60">
        <v>86.688629774483175</v>
      </c>
      <c r="M308" s="51">
        <v>68.493526313697927</v>
      </c>
      <c r="N308" s="60">
        <v>73.880691232959151</v>
      </c>
      <c r="O308" s="4">
        <v>723.77504299767099</v>
      </c>
      <c r="P308" s="60">
        <v>114.26881266982231</v>
      </c>
      <c r="Q308" s="56">
        <v>65.40938865987556</v>
      </c>
      <c r="R308" s="60">
        <v>41.124470563708513</v>
      </c>
      <c r="S308" s="5">
        <v>85.7973386483566</v>
      </c>
    </row>
    <row r="309" spans="1:22" ht="15" customHeight="1">
      <c r="A309" s="24" t="s">
        <v>239</v>
      </c>
      <c r="B309" s="16" t="s">
        <v>56</v>
      </c>
      <c r="C309" s="16" t="s">
        <v>640</v>
      </c>
      <c r="D309" s="181" t="s">
        <v>650</v>
      </c>
      <c r="E309" s="181" t="s">
        <v>691</v>
      </c>
      <c r="F309" s="85">
        <v>254804</v>
      </c>
      <c r="G309" s="60">
        <v>102.94364584935293</v>
      </c>
      <c r="H309" s="60">
        <v>91.533244593647836</v>
      </c>
      <c r="I309" s="3">
        <v>86.122214800910839</v>
      </c>
      <c r="J309" s="60">
        <v>86.663637878440497</v>
      </c>
      <c r="K309" s="3">
        <v>88.501584851646697</v>
      </c>
      <c r="L309" s="60">
        <v>74.139732153189556</v>
      </c>
      <c r="M309" s="51">
        <v>89.851926473670204</v>
      </c>
      <c r="N309" s="60">
        <v>85.860416378287738</v>
      </c>
      <c r="O309" s="4">
        <v>47.865905446411816</v>
      </c>
      <c r="P309" s="60">
        <v>87.367645285226061</v>
      </c>
      <c r="Q309" s="56">
        <v>94.83361212124467</v>
      </c>
      <c r="R309" s="60">
        <v>88.743226891783081</v>
      </c>
      <c r="S309" s="5">
        <v>85.717983863429126</v>
      </c>
      <c r="T309" s="177"/>
      <c r="V309" s="179"/>
    </row>
    <row r="310" spans="1:22" ht="15" customHeight="1">
      <c r="A310" s="24" t="s">
        <v>342</v>
      </c>
      <c r="B310" s="16" t="s">
        <v>343</v>
      </c>
      <c r="C310" s="16" t="s">
        <v>634</v>
      </c>
      <c r="D310" s="182" t="s">
        <v>650</v>
      </c>
      <c r="E310" s="182" t="s">
        <v>691</v>
      </c>
      <c r="F310" s="85">
        <v>26240</v>
      </c>
      <c r="G310" s="60">
        <v>61.961181114711422</v>
      </c>
      <c r="H310" s="60">
        <v>81.554949630178001</v>
      </c>
      <c r="I310" s="3">
        <v>77.749495474592038</v>
      </c>
      <c r="J310" s="60">
        <v>76.736218647607814</v>
      </c>
      <c r="K310" s="3">
        <v>90.800596809479742</v>
      </c>
      <c r="L310" s="60">
        <v>76.364387899693952</v>
      </c>
      <c r="M310" s="51">
        <v>103.74931605331454</v>
      </c>
      <c r="N310" s="60">
        <v>93.655331079516401</v>
      </c>
      <c r="O310" s="4">
        <v>83.165939579257781</v>
      </c>
      <c r="P310" s="60">
        <v>88.772585792954629</v>
      </c>
      <c r="Q310" s="56">
        <v>94.550109889756044</v>
      </c>
      <c r="R310" s="60">
        <v>88.284420436025755</v>
      </c>
      <c r="S310" s="5">
        <v>84.227982247662766</v>
      </c>
    </row>
    <row r="311" spans="1:22" ht="15" customHeight="1">
      <c r="A311" s="27" t="s">
        <v>388</v>
      </c>
      <c r="B311" s="19" t="s">
        <v>52</v>
      </c>
      <c r="C311" s="19" t="s">
        <v>640</v>
      </c>
      <c r="D311" s="181" t="s">
        <v>650</v>
      </c>
      <c r="E311" s="181" t="s">
        <v>691</v>
      </c>
      <c r="F311" s="87">
        <v>36496</v>
      </c>
      <c r="G311" s="60">
        <v>74.486822367578895</v>
      </c>
      <c r="H311" s="60">
        <v>84.604657446361912</v>
      </c>
      <c r="I311" s="3">
        <v>87.95051313526298</v>
      </c>
      <c r="J311" s="60">
        <v>88.831426303772417</v>
      </c>
      <c r="K311" s="3">
        <v>84.324098209858619</v>
      </c>
      <c r="L311" s="60">
        <v>70.097356630985303</v>
      </c>
      <c r="M311" s="51">
        <v>89.529031483273144</v>
      </c>
      <c r="N311" s="60">
        <v>85.679307624505242</v>
      </c>
      <c r="O311" s="4">
        <v>87.806130894462697</v>
      </c>
      <c r="P311" s="60">
        <v>88.957265295467522</v>
      </c>
      <c r="Q311" s="56">
        <v>88.729952138121817</v>
      </c>
      <c r="R311" s="60">
        <v>78.865355422130264</v>
      </c>
      <c r="S311" s="5">
        <v>82.839228120537115</v>
      </c>
    </row>
    <row r="312" spans="1:22" ht="15.75" customHeight="1" thickBot="1">
      <c r="A312" s="62" t="s">
        <v>482</v>
      </c>
      <c r="B312" s="63" t="s">
        <v>55</v>
      </c>
      <c r="C312" s="63" t="s">
        <v>640</v>
      </c>
      <c r="D312" s="186" t="s">
        <v>650</v>
      </c>
      <c r="E312" s="186" t="s">
        <v>691</v>
      </c>
      <c r="F312" s="89">
        <v>117153</v>
      </c>
      <c r="G312" s="61">
        <v>86.400386716129987</v>
      </c>
      <c r="H312" s="61">
        <v>87.505338503634604</v>
      </c>
      <c r="I312" s="8">
        <v>78.65625259998501</v>
      </c>
      <c r="J312" s="61">
        <v>77.811348217044667</v>
      </c>
      <c r="K312" s="8">
        <v>87.252436898256818</v>
      </c>
      <c r="L312" s="61">
        <v>72.930984994100271</v>
      </c>
      <c r="M312" s="52">
        <v>98.911891150167435</v>
      </c>
      <c r="N312" s="61">
        <v>90.942065089703362</v>
      </c>
      <c r="O312" s="9">
        <v>54.977919406902579</v>
      </c>
      <c r="P312" s="61">
        <v>87.650703269448442</v>
      </c>
      <c r="Q312" s="57">
        <v>86.678651181989849</v>
      </c>
      <c r="R312" s="61">
        <v>75.545628037860013</v>
      </c>
      <c r="S312" s="5">
        <v>82.064344685298536</v>
      </c>
      <c r="T312" s="177"/>
    </row>
    <row r="313" spans="1:22" ht="15.75" customHeight="1">
      <c r="A313" s="71" t="s">
        <v>549</v>
      </c>
      <c r="B313" s="23" t="s">
        <v>651</v>
      </c>
      <c r="C313" s="23" t="s">
        <v>662</v>
      </c>
      <c r="D313" s="187">
        <v>0</v>
      </c>
      <c r="E313" s="187" t="s">
        <v>691</v>
      </c>
      <c r="F313" s="84">
        <v>27412</v>
      </c>
      <c r="G313" s="59">
        <v>141.547703104589</v>
      </c>
      <c r="H313" s="59">
        <v>100.93245160995548</v>
      </c>
      <c r="I313" s="32">
        <v>93.059448893231178</v>
      </c>
      <c r="J313" s="59">
        <v>94.889021825135913</v>
      </c>
      <c r="K313" s="32">
        <v>124.42601178475788</v>
      </c>
      <c r="L313" s="59">
        <v>108.90226679087444</v>
      </c>
      <c r="M313" s="50">
        <v>107.28455676793142</v>
      </c>
      <c r="N313" s="59">
        <v>95.638214243352593</v>
      </c>
      <c r="O313" s="37">
        <v>230.82137451490794</v>
      </c>
      <c r="P313" s="59">
        <v>94.649268544780952</v>
      </c>
      <c r="Q313" s="55">
        <v>103.16477795083341</v>
      </c>
      <c r="R313" s="59">
        <v>102.22598731497041</v>
      </c>
      <c r="S313" s="5">
        <v>99.539535054844976</v>
      </c>
    </row>
    <row r="314" spans="1:22" ht="15.75" customHeight="1">
      <c r="A314" s="76" t="s">
        <v>657</v>
      </c>
      <c r="B314" s="16" t="s">
        <v>652</v>
      </c>
      <c r="C314" s="16" t="s">
        <v>636</v>
      </c>
      <c r="D314" s="182">
        <v>0</v>
      </c>
      <c r="E314" s="182" t="s">
        <v>691</v>
      </c>
      <c r="F314" s="85">
        <v>34272</v>
      </c>
      <c r="G314" s="60">
        <v>117.36612828603111</v>
      </c>
      <c r="H314" s="60">
        <v>95.044789953119405</v>
      </c>
      <c r="I314" s="3">
        <v>112.71878113648626</v>
      </c>
      <c r="J314" s="60">
        <v>118.19882421675956</v>
      </c>
      <c r="K314" s="3">
        <v>94.735300692258178</v>
      </c>
      <c r="L314" s="60">
        <v>80.171832908317015</v>
      </c>
      <c r="M314" s="51">
        <v>131.02539706111511</v>
      </c>
      <c r="N314" s="60">
        <v>108.95422758242714</v>
      </c>
      <c r="O314" s="4">
        <v>204.09876572039676</v>
      </c>
      <c r="P314" s="60">
        <v>93.585709358795384</v>
      </c>
      <c r="Q314" s="56">
        <v>100.88635091251442</v>
      </c>
      <c r="R314" s="60">
        <v>98.538689939342049</v>
      </c>
      <c r="S314" s="5">
        <v>99.082345659793418</v>
      </c>
    </row>
    <row r="315" spans="1:22" ht="15.75" customHeight="1">
      <c r="A315" s="76">
        <v>43148</v>
      </c>
      <c r="B315" s="16" t="s">
        <v>653</v>
      </c>
      <c r="C315" s="16" t="s">
        <v>661</v>
      </c>
      <c r="D315" s="182">
        <v>0</v>
      </c>
      <c r="E315" s="182" t="s">
        <v>691</v>
      </c>
      <c r="F315" s="85">
        <v>131094</v>
      </c>
      <c r="G315" s="60">
        <v>94.92487277286115</v>
      </c>
      <c r="H315" s="60">
        <v>89.580856333926306</v>
      </c>
      <c r="I315" s="3">
        <v>109.88516511963321</v>
      </c>
      <c r="J315" s="60">
        <v>114.83904431226939</v>
      </c>
      <c r="K315" s="3">
        <v>136.51285520461732</v>
      </c>
      <c r="L315" s="60">
        <v>120.59818928465461</v>
      </c>
      <c r="M315" s="51">
        <v>86.622345834848332</v>
      </c>
      <c r="N315" s="60">
        <v>84.048975067235389</v>
      </c>
      <c r="O315" s="4">
        <v>83.612886229217793</v>
      </c>
      <c r="P315" s="60">
        <v>88.790374258851273</v>
      </c>
      <c r="Q315" s="56">
        <v>111.88275930271716</v>
      </c>
      <c r="R315" s="60">
        <v>116.33475148382212</v>
      </c>
      <c r="S315" s="5">
        <v>102.36536512345984</v>
      </c>
    </row>
    <row r="316" spans="1:22" ht="15.75" customHeight="1">
      <c r="A316" s="76">
        <v>25120</v>
      </c>
      <c r="B316" s="16" t="s">
        <v>654</v>
      </c>
      <c r="C316" s="16" t="s">
        <v>658</v>
      </c>
      <c r="D316" s="182">
        <v>0</v>
      </c>
      <c r="E316" s="182" t="s">
        <v>691</v>
      </c>
      <c r="F316" s="85">
        <v>138144</v>
      </c>
      <c r="G316" s="60">
        <v>97.371039859348642</v>
      </c>
      <c r="H316" s="60">
        <v>90.176442199172527</v>
      </c>
      <c r="I316" s="3">
        <v>95.288346611948512</v>
      </c>
      <c r="J316" s="60">
        <v>97.531795482530455</v>
      </c>
      <c r="K316" s="3">
        <v>132.43319199128578</v>
      </c>
      <c r="L316" s="60">
        <v>116.65047331892509</v>
      </c>
      <c r="M316" s="51">
        <v>81.491405489230146</v>
      </c>
      <c r="N316" s="60">
        <v>81.171079034892159</v>
      </c>
      <c r="O316" s="4">
        <v>82.714273751921539</v>
      </c>
      <c r="P316" s="60">
        <v>88.75460950391215</v>
      </c>
      <c r="Q316" s="56">
        <v>111.64292487763096</v>
      </c>
      <c r="R316" s="60">
        <v>115.94661491796651</v>
      </c>
      <c r="S316" s="5">
        <v>98.371835742899805</v>
      </c>
    </row>
    <row r="317" spans="1:22" ht="15.75" customHeight="1">
      <c r="A317" s="76">
        <v>43014</v>
      </c>
      <c r="B317" s="16" t="s">
        <v>655</v>
      </c>
      <c r="C317" s="16" t="s">
        <v>659</v>
      </c>
      <c r="D317" s="182">
        <v>0</v>
      </c>
      <c r="E317" s="182" t="s">
        <v>691</v>
      </c>
      <c r="F317" s="85">
        <v>20654</v>
      </c>
      <c r="G317" s="60">
        <v>82.540863278828908</v>
      </c>
      <c r="H317" s="60">
        <v>86.56563261905265</v>
      </c>
      <c r="I317" s="3">
        <v>75.551595051085158</v>
      </c>
      <c r="J317" s="60">
        <v>74.130198060820646</v>
      </c>
      <c r="K317" s="3">
        <v>148.5860413004485</v>
      </c>
      <c r="L317" s="60">
        <v>132.28089616888661</v>
      </c>
      <c r="M317" s="51">
        <v>99.523546278336383</v>
      </c>
      <c r="N317" s="60">
        <v>91.285136680473869</v>
      </c>
      <c r="O317" s="4">
        <v>102.96769347068397</v>
      </c>
      <c r="P317" s="60">
        <v>89.560695120595497</v>
      </c>
      <c r="Q317" s="56">
        <v>107.44582243862227</v>
      </c>
      <c r="R317" s="60">
        <v>109.1542250154932</v>
      </c>
      <c r="S317" s="5">
        <v>97.16279727755375</v>
      </c>
    </row>
    <row r="318" spans="1:22" ht="15" thickBot="1">
      <c r="A318" s="70">
        <v>43123</v>
      </c>
      <c r="B318" s="63" t="s">
        <v>656</v>
      </c>
      <c r="C318" s="63" t="s">
        <v>660</v>
      </c>
      <c r="D318" s="186">
        <v>0</v>
      </c>
      <c r="E318" s="186" t="s">
        <v>691</v>
      </c>
      <c r="F318" s="89">
        <v>103615</v>
      </c>
      <c r="G318" s="61">
        <v>82.241440558349495</v>
      </c>
      <c r="H318" s="61">
        <v>86.492730019293134</v>
      </c>
      <c r="I318" s="8">
        <v>93.06087802130925</v>
      </c>
      <c r="J318" s="61">
        <v>94.890716322826876</v>
      </c>
      <c r="K318" s="8">
        <v>131.10879592243018</v>
      </c>
      <c r="L318" s="61">
        <v>115.36891177019591</v>
      </c>
      <c r="M318" s="52">
        <v>83.828076614369351</v>
      </c>
      <c r="N318" s="61">
        <v>82.481695823815073</v>
      </c>
      <c r="O318" s="9">
        <v>93.947714606670189</v>
      </c>
      <c r="P318" s="61">
        <v>89.201700179196365</v>
      </c>
      <c r="Q318" s="57">
        <v>112.00267651526028</v>
      </c>
      <c r="R318" s="61">
        <v>116.52881976674995</v>
      </c>
      <c r="S318" s="5">
        <v>97.49409564701287</v>
      </c>
    </row>
    <row r="319" spans="1:22">
      <c r="F319" s="33">
        <v>3933934</v>
      </c>
      <c r="G319" s="91">
        <v>137.71797414170902</v>
      </c>
      <c r="H319" s="91">
        <v>99.999999999999929</v>
      </c>
      <c r="I319" s="91">
        <v>97.370013879564368</v>
      </c>
      <c r="J319" s="91">
        <v>100.00000000000007</v>
      </c>
      <c r="K319" s="91">
        <v>115.22619835915292</v>
      </c>
      <c r="L319" s="91">
        <v>100.00000000000016</v>
      </c>
      <c r="M319" s="91">
        <v>115.06109291315929</v>
      </c>
      <c r="N319" s="91">
        <v>99.999999999999915</v>
      </c>
      <c r="O319" s="91">
        <v>365.26194474965502</v>
      </c>
      <c r="P319" s="91">
        <v>100.00000000000003</v>
      </c>
      <c r="Q319" s="91">
        <v>101.78931262522501</v>
      </c>
      <c r="R319" s="91">
        <v>99.999999999999829</v>
      </c>
      <c r="S319" s="58">
        <v>99.999999999999972</v>
      </c>
    </row>
    <row r="320" spans="1:22">
      <c r="G320" s="90">
        <v>82.143221631905675</v>
      </c>
      <c r="I320" s="90">
        <v>16.867866928223833</v>
      </c>
      <c r="K320" s="90">
        <v>20.668473865635061</v>
      </c>
      <c r="M320" s="90">
        <v>35.657579620348557</v>
      </c>
      <c r="O320" s="90">
        <v>502.51286710946835</v>
      </c>
      <c r="Q320" s="90">
        <v>12.358249450551687</v>
      </c>
      <c r="S320" s="58">
        <v>8.9641141342327213</v>
      </c>
    </row>
    <row r="321" spans="1:19">
      <c r="A321" s="39" t="s">
        <v>647</v>
      </c>
    </row>
    <row r="322" spans="1:19">
      <c r="A322" s="39" t="s">
        <v>663</v>
      </c>
    </row>
    <row r="323" spans="1:19">
      <c r="A323" s="39" t="s">
        <v>664</v>
      </c>
    </row>
    <row r="324" spans="1:19">
      <c r="B324">
        <v>1</v>
      </c>
      <c r="C324">
        <v>2</v>
      </c>
      <c r="D324">
        <v>3</v>
      </c>
      <c r="E324">
        <v>4</v>
      </c>
      <c r="F324">
        <v>5</v>
      </c>
      <c r="G324">
        <v>65</v>
      </c>
      <c r="H324">
        <v>66</v>
      </c>
      <c r="I324">
        <v>73</v>
      </c>
      <c r="J324">
        <v>74</v>
      </c>
      <c r="K324">
        <v>79</v>
      </c>
      <c r="L324">
        <v>80</v>
      </c>
      <c r="M324">
        <v>85</v>
      </c>
      <c r="N324">
        <v>86</v>
      </c>
      <c r="O324">
        <v>91</v>
      </c>
      <c r="P324">
        <v>92</v>
      </c>
      <c r="Q324">
        <v>97</v>
      </c>
      <c r="R324">
        <v>98</v>
      </c>
      <c r="S324">
        <v>121</v>
      </c>
    </row>
    <row r="325" spans="1:19">
      <c r="F325" s="33"/>
    </row>
  </sheetData>
  <sortState xmlns:xlrd2="http://schemas.microsoft.com/office/spreadsheetml/2017/richdata2" ref="X111:Y123">
    <sortCondition descending="1" ref="Y111:Y123"/>
  </sortState>
  <mergeCells count="22">
    <mergeCell ref="Z109:Z110"/>
    <mergeCell ref="W91:X92"/>
    <mergeCell ref="W93:W105"/>
    <mergeCell ref="Y91:Y92"/>
    <mergeCell ref="W109:X110"/>
    <mergeCell ref="W111:W123"/>
    <mergeCell ref="Y109:Y110"/>
    <mergeCell ref="W56:X57"/>
    <mergeCell ref="W58:W70"/>
    <mergeCell ref="Y56:Y57"/>
    <mergeCell ref="W73:X74"/>
    <mergeCell ref="W75:W87"/>
    <mergeCell ref="Y73:Y74"/>
    <mergeCell ref="W40:W52"/>
    <mergeCell ref="W5:W17"/>
    <mergeCell ref="Y3:Y4"/>
    <mergeCell ref="Z3:Z4"/>
    <mergeCell ref="W20:X21"/>
    <mergeCell ref="W22:W34"/>
    <mergeCell ref="Y20:Y21"/>
    <mergeCell ref="Y38:Y39"/>
    <mergeCell ref="W38:X39"/>
  </mergeCells>
  <conditionalFormatting sqref="D3:D318">
    <cfRule type="containsText" dxfId="101" priority="1" operator="containsText" text="CCI">
      <formula>NOT(ISERROR(SEARCH("CCI",D3)))</formula>
    </cfRule>
  </conditionalFormatting>
  <conditionalFormatting sqref="E3:E318">
    <cfRule type="containsText" dxfId="100" priority="224" operator="containsText" text="CCI">
      <formula>NOT(ISERROR(SEARCH("CCI",E3)))</formula>
    </cfRule>
  </conditionalFormatting>
  <conditionalFormatting sqref="G60">
    <cfRule type="top10" dxfId="99" priority="90" bottom="1" rank="10"/>
    <cfRule type="top10" dxfId="98" priority="91" rank="10"/>
  </conditionalFormatting>
  <conditionalFormatting sqref="G3:S318">
    <cfRule type="cellIs" dxfId="97" priority="16" operator="greaterThanOrEqual">
      <formula>110</formula>
    </cfRule>
    <cfRule type="cellIs" dxfId="96" priority="17" operator="between">
      <formula>100.0001</formula>
      <formula>110</formula>
    </cfRule>
    <cfRule type="cellIs" dxfId="95" priority="18" operator="between">
      <formula>90.0001</formula>
      <formula>100</formula>
    </cfRule>
    <cfRule type="cellIs" dxfId="94" priority="19" operator="lessThanOrEqual">
      <formula>90</formula>
    </cfRule>
  </conditionalFormatting>
  <conditionalFormatting sqref="H60">
    <cfRule type="top10" dxfId="93" priority="54" bottom="1" rank="10"/>
    <cfRule type="top10" dxfId="92" priority="55" rank="10"/>
  </conditionalFormatting>
  <conditionalFormatting sqref="I60">
    <cfRule type="top10" dxfId="91" priority="84" rank="10"/>
    <cfRule type="top10" dxfId="90" priority="85" bottom="1" rank="10"/>
  </conditionalFormatting>
  <conditionalFormatting sqref="J60">
    <cfRule type="top10" dxfId="89" priority="48" bottom="1" rank="10"/>
    <cfRule type="top10" dxfId="88" priority="49" rank="10"/>
  </conditionalFormatting>
  <conditionalFormatting sqref="K60">
    <cfRule type="top10" dxfId="87" priority="78" bottom="1" rank="10"/>
    <cfRule type="top10" dxfId="86" priority="79" rank="10"/>
  </conditionalFormatting>
  <conditionalFormatting sqref="L60">
    <cfRule type="top10" dxfId="85" priority="42" bottom="1" rank="10"/>
    <cfRule type="top10" dxfId="84" priority="43" rank="10"/>
  </conditionalFormatting>
  <conditionalFormatting sqref="M60">
    <cfRule type="top10" dxfId="83" priority="72" bottom="1" rank="10"/>
    <cfRule type="top10" dxfId="82" priority="73" rank="10"/>
  </conditionalFormatting>
  <conditionalFormatting sqref="N60">
    <cfRule type="top10" dxfId="81" priority="36" bottom="1" rank="10"/>
    <cfRule type="top10" dxfId="80" priority="37" rank="10"/>
  </conditionalFormatting>
  <conditionalFormatting sqref="O60">
    <cfRule type="top10" dxfId="79" priority="66" bottom="1" rank="10"/>
    <cfRule type="top10" dxfId="78" priority="67" rank="10"/>
  </conditionalFormatting>
  <conditionalFormatting sqref="P60">
    <cfRule type="top10" dxfId="77" priority="30" bottom="1" rank="10"/>
    <cfRule type="top10" dxfId="76" priority="31" rank="10"/>
  </conditionalFormatting>
  <conditionalFormatting sqref="Q60">
    <cfRule type="top10" dxfId="75" priority="60" bottom="1" rank="10"/>
    <cfRule type="top10" dxfId="74" priority="61" rank="10"/>
  </conditionalFormatting>
  <conditionalFormatting sqref="R60">
    <cfRule type="top10" dxfId="73" priority="24" bottom="1" rank="10"/>
    <cfRule type="top10" dxfId="72" priority="25" rank="10"/>
  </conditionalFormatting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headerFooter>
    <oddHeader>&amp;L&amp;"-,Negreta"&amp;14&amp;K000000Segmentació Índex de Vulnerabilitat Social dels municipis de la demarcació de BCN</oddHeader>
    <oddFooter>&amp;R&amp;P/&amp;N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142"/>
  <sheetViews>
    <sheetView topLeftCell="A43" workbookViewId="0">
      <selection activeCell="B351" sqref="B351"/>
    </sheetView>
  </sheetViews>
  <sheetFormatPr defaultColWidth="9.1796875" defaultRowHeight="14.5"/>
  <cols>
    <col min="1" max="1" width="9.1796875" style="10"/>
    <col min="2" max="2" width="21.81640625" style="10" customWidth="1"/>
    <col min="3" max="3" width="10.54296875" style="10" bestFit="1" customWidth="1"/>
    <col min="4" max="8" width="9.1796875" style="10"/>
    <col min="9" max="9" width="9.26953125" style="10" customWidth="1"/>
    <col min="10" max="16384" width="9.1796875" style="10"/>
  </cols>
  <sheetData>
    <row r="1" spans="1:21" ht="15" thickBot="1"/>
    <row r="2" spans="1:21" ht="48" thickTop="1" thickBot="1">
      <c r="A2" s="581" t="s">
        <v>723</v>
      </c>
      <c r="B2" s="582"/>
      <c r="C2" s="205" t="s">
        <v>740</v>
      </c>
      <c r="D2" s="206" t="s">
        <v>741</v>
      </c>
      <c r="E2" s="206" t="s">
        <v>742</v>
      </c>
      <c r="F2" s="206" t="s">
        <v>743</v>
      </c>
      <c r="G2" s="206" t="s">
        <v>744</v>
      </c>
      <c r="H2" s="207" t="s">
        <v>745</v>
      </c>
      <c r="I2" s="205" t="s">
        <v>746</v>
      </c>
      <c r="J2" s="206" t="s">
        <v>747</v>
      </c>
      <c r="K2" s="206" t="s">
        <v>748</v>
      </c>
      <c r="L2" s="206" t="s">
        <v>749</v>
      </c>
      <c r="M2" s="206" t="s">
        <v>750</v>
      </c>
      <c r="N2" s="207" t="s">
        <v>751</v>
      </c>
      <c r="O2" s="234" t="s">
        <v>752</v>
      </c>
      <c r="P2" s="235" t="s">
        <v>753</v>
      </c>
      <c r="Q2" s="235" t="s">
        <v>754</v>
      </c>
      <c r="R2" s="235" t="s">
        <v>755</v>
      </c>
      <c r="S2" s="235" t="s">
        <v>756</v>
      </c>
      <c r="T2" s="236" t="s">
        <v>757</v>
      </c>
      <c r="U2" s="236" t="s">
        <v>758</v>
      </c>
    </row>
    <row r="3" spans="1:21" ht="15" thickTop="1">
      <c r="A3" s="583" t="s">
        <v>630</v>
      </c>
      <c r="B3" s="208" t="s">
        <v>639</v>
      </c>
      <c r="C3" s="211">
        <v>12.962292072453543</v>
      </c>
      <c r="D3" s="212">
        <v>19579.262780522222</v>
      </c>
      <c r="E3" s="212">
        <v>26.301107315925666</v>
      </c>
      <c r="F3" s="212">
        <v>23.721800141143262</v>
      </c>
      <c r="G3" s="212">
        <v>10.514289343683837</v>
      </c>
      <c r="H3" s="213">
        <v>86.569573088685004</v>
      </c>
      <c r="I3" s="211">
        <f>$C$16*100/C3</f>
        <v>104.91971577234912</v>
      </c>
      <c r="J3" s="212">
        <f>D3*100/$D$16</f>
        <v>96.487595015386475</v>
      </c>
      <c r="K3" s="212">
        <f>$E$16*100/E3</f>
        <v>120.52724480085001</v>
      </c>
      <c r="L3" s="212">
        <f>$F$16*100/F3</f>
        <v>98.601285993604733</v>
      </c>
      <c r="M3" s="212">
        <f>$G$16*100/G3</f>
        <v>115.65213399139313</v>
      </c>
      <c r="N3" s="213">
        <f>H3*100/$H$16</f>
        <v>103.81289493786426</v>
      </c>
      <c r="O3" s="231">
        <f t="shared" ref="O3:O15" si="0">(((I3-I$16)/I$17)*20)+100</f>
        <v>104.24741616416142</v>
      </c>
      <c r="P3" s="228">
        <f t="shared" ref="P3:P15" si="1">(((J3-J$16)/J$17)*20)+100</f>
        <v>102.19097982497314</v>
      </c>
      <c r="Q3" s="212">
        <f t="shared" ref="Q3:Q15" si="2">(((K3-K$16)/K$17)*20)+100</f>
        <v>110.23411868895558</v>
      </c>
      <c r="R3" s="212">
        <f t="shared" ref="R3:R15" si="3">(((L3-L$16)/L$17)*20)+100</f>
        <v>94.707572137506716</v>
      </c>
      <c r="S3" s="212">
        <f t="shared" ref="S3:S15" si="4">(((M3-M$16)/M$17)*20)+100</f>
        <v>93.788535218656847</v>
      </c>
      <c r="T3" s="213">
        <f t="shared" ref="T3:T15" si="5">(((N3-N$16)/N$17)*20)+100</f>
        <v>104.0148691299422</v>
      </c>
      <c r="U3" s="213">
        <f>O3*(1/6)+P3*(1/6)+Q3*(1/6)+R3*(1/6)+S3*(1/6)+T3*(1/6)</f>
        <v>101.53058186069931</v>
      </c>
    </row>
    <row r="4" spans="1:21">
      <c r="A4" s="584"/>
      <c r="B4" s="209" t="s">
        <v>637</v>
      </c>
      <c r="C4" s="214">
        <v>16.216062091503272</v>
      </c>
      <c r="D4" s="215">
        <v>18266.728298611109</v>
      </c>
      <c r="E4" s="215">
        <v>25.508572303921564</v>
      </c>
      <c r="F4" s="215">
        <v>24.739774731072984</v>
      </c>
      <c r="G4" s="215">
        <v>8.4118199380446637</v>
      </c>
      <c r="H4" s="216">
        <v>83.551705558959682</v>
      </c>
      <c r="I4" s="214">
        <f t="shared" ref="I4:I15" si="6">$C$16*100/C4</f>
        <v>83.867463773008069</v>
      </c>
      <c r="J4" s="215">
        <f t="shared" ref="J4:J15" si="7">D4*100/$D$16</f>
        <v>90.019358853790209</v>
      </c>
      <c r="K4" s="215">
        <f t="shared" ref="K4:K15" si="8">$E$16*100/E4</f>
        <v>124.27194914051147</v>
      </c>
      <c r="L4" s="215">
        <f t="shared" ref="L4:L15" si="9">$F$16*100/F4</f>
        <v>94.544110664929875</v>
      </c>
      <c r="M4" s="215">
        <f t="shared" ref="M4:M15" si="10">$G$16*100/G4</f>
        <v>144.5584913795314</v>
      </c>
      <c r="N4" s="216">
        <f t="shared" ref="N4:N15" si="11">H4*100/$H$16</f>
        <v>100.19391480868171</v>
      </c>
      <c r="O4" s="232">
        <f t="shared" si="0"/>
        <v>81.901865735068654</v>
      </c>
      <c r="P4" s="229">
        <f t="shared" si="1"/>
        <v>87.101979805744804</v>
      </c>
      <c r="Q4" s="215">
        <f t="shared" si="2"/>
        <v>113.89280383459224</v>
      </c>
      <c r="R4" s="215">
        <f t="shared" si="3"/>
        <v>92.283739574475717</v>
      </c>
      <c r="S4" s="215">
        <f t="shared" si="4"/>
        <v>101.95398831424882</v>
      </c>
      <c r="T4" s="216">
        <f t="shared" si="5"/>
        <v>94.53808676403446</v>
      </c>
      <c r="U4" s="216">
        <f t="shared" ref="U4:U15" si="12">O4*(1/6)+P4*(1/6)+Q4*(1/6)+R4*(1/6)+S4*(1/6)+T4*(1/6)</f>
        <v>95.278744004694119</v>
      </c>
    </row>
    <row r="5" spans="1:21">
      <c r="A5" s="584"/>
      <c r="B5" s="209" t="s">
        <v>633</v>
      </c>
      <c r="C5" s="214">
        <v>13.190274513851854</v>
      </c>
      <c r="D5" s="215">
        <v>19100.630762525732</v>
      </c>
      <c r="E5" s="215">
        <v>22.3086124635138</v>
      </c>
      <c r="F5" s="215">
        <v>24.660049087916686</v>
      </c>
      <c r="G5" s="215">
        <v>9.7960165384990372</v>
      </c>
      <c r="H5" s="216">
        <v>85.964846055476244</v>
      </c>
      <c r="I5" s="214">
        <f t="shared" si="6"/>
        <v>103.1062695906584</v>
      </c>
      <c r="J5" s="215">
        <f t="shared" si="7"/>
        <v>94.128872277378932</v>
      </c>
      <c r="K5" s="215">
        <f t="shared" si="8"/>
        <v>142.09758698281217</v>
      </c>
      <c r="L5" s="215">
        <f t="shared" si="9"/>
        <v>94.849770641620481</v>
      </c>
      <c r="M5" s="215">
        <f t="shared" si="10"/>
        <v>124.13208932641489</v>
      </c>
      <c r="N5" s="216">
        <f t="shared" si="11"/>
        <v>103.08771561994993</v>
      </c>
      <c r="O5" s="232">
        <f t="shared" si="0"/>
        <v>102.32256493662129</v>
      </c>
      <c r="P5" s="229">
        <f t="shared" si="1"/>
        <v>96.688588361522477</v>
      </c>
      <c r="Q5" s="215">
        <f t="shared" si="2"/>
        <v>131.30897089867094</v>
      </c>
      <c r="R5" s="215">
        <f t="shared" si="3"/>
        <v>92.466346571881473</v>
      </c>
      <c r="S5" s="215">
        <f t="shared" si="4"/>
        <v>96.183948677747651</v>
      </c>
      <c r="T5" s="216">
        <f t="shared" si="5"/>
        <v>102.11589032187568</v>
      </c>
      <c r="U5" s="216">
        <f t="shared" si="12"/>
        <v>103.51438496138658</v>
      </c>
    </row>
    <row r="6" spans="1:21">
      <c r="A6" s="584"/>
      <c r="B6" s="209" t="s">
        <v>632</v>
      </c>
      <c r="C6" s="214">
        <v>12.44764242489347</v>
      </c>
      <c r="D6" s="215">
        <v>21432.903466303156</v>
      </c>
      <c r="E6" s="215">
        <v>34.371004453729739</v>
      </c>
      <c r="F6" s="215">
        <v>21.501213422185675</v>
      </c>
      <c r="G6" s="215">
        <v>10.672692228383609</v>
      </c>
      <c r="H6" s="216">
        <v>83.685914261689632</v>
      </c>
      <c r="I6" s="214">
        <f t="shared" si="6"/>
        <v>109.2576371956346</v>
      </c>
      <c r="J6" s="215">
        <f t="shared" si="7"/>
        <v>105.62242985562368</v>
      </c>
      <c r="K6" s="215">
        <f t="shared" si="8"/>
        <v>92.228901959134049</v>
      </c>
      <c r="L6" s="215">
        <f t="shared" si="9"/>
        <v>108.78455806529232</v>
      </c>
      <c r="M6" s="215">
        <f t="shared" si="10"/>
        <v>113.93563816691869</v>
      </c>
      <c r="N6" s="216">
        <f t="shared" si="11"/>
        <v>100.35485581207534</v>
      </c>
      <c r="O6" s="232">
        <f t="shared" si="0"/>
        <v>108.85182817312378</v>
      </c>
      <c r="P6" s="229">
        <f t="shared" si="1"/>
        <v>123.50057948034055</v>
      </c>
      <c r="Q6" s="215">
        <f t="shared" si="2"/>
        <v>82.585813987153657</v>
      </c>
      <c r="R6" s="215">
        <f t="shared" si="3"/>
        <v>100.79124968309166</v>
      </c>
      <c r="S6" s="215">
        <f t="shared" si="4"/>
        <v>93.303660353403956</v>
      </c>
      <c r="T6" s="216">
        <f t="shared" si="5"/>
        <v>94.959532256540314</v>
      </c>
      <c r="U6" s="216">
        <f t="shared" si="12"/>
        <v>100.66544398894231</v>
      </c>
    </row>
    <row r="7" spans="1:21">
      <c r="A7" s="584"/>
      <c r="B7" s="209" t="s">
        <v>640</v>
      </c>
      <c r="C7" s="214">
        <v>14.536534008880173</v>
      </c>
      <c r="D7" s="215">
        <v>17517.012722585154</v>
      </c>
      <c r="E7" s="215">
        <v>36.047470897487045</v>
      </c>
      <c r="F7" s="215">
        <v>25.857996769681151</v>
      </c>
      <c r="G7" s="215">
        <v>20.120607687710205</v>
      </c>
      <c r="H7" s="216">
        <v>77.751171006606455</v>
      </c>
      <c r="I7" s="214">
        <f>$C$16*100/C7</f>
        <v>93.557377513043647</v>
      </c>
      <c r="J7" s="215">
        <f>D7*100/$D$16</f>
        <v>86.324722662059699</v>
      </c>
      <c r="K7" s="215">
        <f t="shared" si="8"/>
        <v>87.939595235819667</v>
      </c>
      <c r="L7" s="215">
        <f t="shared" si="9"/>
        <v>90.455576309086283</v>
      </c>
      <c r="M7" s="215">
        <f t="shared" si="10"/>
        <v>60.435550400534893</v>
      </c>
      <c r="N7" s="216">
        <f t="shared" si="11"/>
        <v>93.238003365639116</v>
      </c>
      <c r="O7" s="232">
        <f t="shared" si="0"/>
        <v>92.187057843651687</v>
      </c>
      <c r="P7" s="229">
        <f t="shared" si="1"/>
        <v>78.48319035908591</v>
      </c>
      <c r="Q7" s="215">
        <f t="shared" si="2"/>
        <v>78.395036459684405</v>
      </c>
      <c r="R7" s="215">
        <f t="shared" si="3"/>
        <v>89.841172541021592</v>
      </c>
      <c r="S7" s="215">
        <f t="shared" si="4"/>
        <v>78.190982840957417</v>
      </c>
      <c r="T7" s="216">
        <f t="shared" si="5"/>
        <v>76.32310449024898</v>
      </c>
      <c r="U7" s="216">
        <f>O7*(1/6)+P7*(1/6)+Q7*(1/6)+R7*(1/6)+S7*(1/6)+T7*(1/6)</f>
        <v>82.23675742244167</v>
      </c>
    </row>
    <row r="8" spans="1:21">
      <c r="A8" s="584"/>
      <c r="B8" s="209" t="s">
        <v>638</v>
      </c>
      <c r="C8" s="214">
        <v>12.180187933247753</v>
      </c>
      <c r="D8" s="215">
        <v>16734.27222079589</v>
      </c>
      <c r="E8" s="215">
        <v>22.245141720154045</v>
      </c>
      <c r="F8" s="215">
        <v>26.88206341463415</v>
      </c>
      <c r="G8" s="215">
        <v>6.852057766367138</v>
      </c>
      <c r="H8" s="216">
        <v>95.766153530166889</v>
      </c>
      <c r="I8" s="214">
        <f t="shared" si="6"/>
        <v>111.65673366070686</v>
      </c>
      <c r="J8" s="215">
        <f t="shared" si="7"/>
        <v>82.46733796962296</v>
      </c>
      <c r="K8" s="215">
        <f t="shared" si="8"/>
        <v>142.50302559897776</v>
      </c>
      <c r="L8" s="215">
        <f t="shared" si="9"/>
        <v>87.00968984124512</v>
      </c>
      <c r="M8" s="215">
        <f t="shared" si="10"/>
        <v>177.46493702499907</v>
      </c>
      <c r="N8" s="216">
        <f t="shared" si="11"/>
        <v>114.84129215753313</v>
      </c>
      <c r="O8" s="232">
        <f t="shared" si="0"/>
        <v>111.39830781084653</v>
      </c>
      <c r="P8" s="229">
        <f t="shared" si="1"/>
        <v>69.484743758771131</v>
      </c>
      <c r="Q8" s="215">
        <f t="shared" si="2"/>
        <v>131.70509622870611</v>
      </c>
      <c r="R8" s="215">
        <f t="shared" si="3"/>
        <v>87.782535397531603</v>
      </c>
      <c r="S8" s="215">
        <f t="shared" si="4"/>
        <v>111.2493843011182</v>
      </c>
      <c r="T8" s="216">
        <f t="shared" si="5"/>
        <v>132.89419882087131</v>
      </c>
      <c r="U8" s="216">
        <f t="shared" si="12"/>
        <v>107.41904438630748</v>
      </c>
    </row>
    <row r="9" spans="1:21">
      <c r="A9" s="584"/>
      <c r="B9" s="209" t="s">
        <v>642</v>
      </c>
      <c r="C9" s="214">
        <v>15.290221138919902</v>
      </c>
      <c r="D9" s="215">
        <v>22059.629231460553</v>
      </c>
      <c r="E9" s="215">
        <v>32.173165050791141</v>
      </c>
      <c r="F9" s="215">
        <v>25.241364960919416</v>
      </c>
      <c r="G9" s="215">
        <v>11.304261690133172</v>
      </c>
      <c r="H9" s="216">
        <v>79.117093330428375</v>
      </c>
      <c r="I9" s="214">
        <f t="shared" si="6"/>
        <v>88.945737778653879</v>
      </c>
      <c r="J9" s="215">
        <f t="shared" si="7"/>
        <v>108.71096605292998</v>
      </c>
      <c r="K9" s="215">
        <f t="shared" si="8"/>
        <v>98.529317678120364</v>
      </c>
      <c r="L9" s="215">
        <f t="shared" si="9"/>
        <v>92.665353225604719</v>
      </c>
      <c r="M9" s="215">
        <f t="shared" si="10"/>
        <v>107.57005042278658</v>
      </c>
      <c r="N9" s="216">
        <f t="shared" si="11"/>
        <v>94.875996319017119</v>
      </c>
      <c r="O9" s="232">
        <f t="shared" si="0"/>
        <v>87.292112245962656</v>
      </c>
      <c r="P9" s="229">
        <f t="shared" si="1"/>
        <v>130.70546835209151</v>
      </c>
      <c r="Q9" s="215">
        <f t="shared" si="2"/>
        <v>88.741503545404598</v>
      </c>
      <c r="R9" s="215">
        <f t="shared" si="3"/>
        <v>91.161334676839616</v>
      </c>
      <c r="S9" s="215">
        <f t="shared" si="4"/>
        <v>91.505512373267422</v>
      </c>
      <c r="T9" s="216">
        <f t="shared" si="5"/>
        <v>80.612407603819847</v>
      </c>
      <c r="U9" s="216">
        <f t="shared" si="12"/>
        <v>95.003056466230944</v>
      </c>
    </row>
    <row r="10" spans="1:21">
      <c r="A10" s="584"/>
      <c r="B10" s="209" t="s">
        <v>631</v>
      </c>
      <c r="C10" s="214">
        <v>21.68</v>
      </c>
      <c r="D10" s="215">
        <v>17877</v>
      </c>
      <c r="E10" s="215">
        <v>40.89</v>
      </c>
      <c r="F10" s="215">
        <v>10.87</v>
      </c>
      <c r="G10" s="215">
        <v>3.44</v>
      </c>
      <c r="H10" s="216">
        <v>100</v>
      </c>
      <c r="I10" s="214">
        <f t="shared" si="6"/>
        <v>62.730627306273064</v>
      </c>
      <c r="J10" s="215">
        <f t="shared" si="7"/>
        <v>88.098758131283262</v>
      </c>
      <c r="K10" s="215">
        <f t="shared" si="8"/>
        <v>77.525067253607233</v>
      </c>
      <c r="L10" s="215">
        <f t="shared" si="9"/>
        <v>215.17939282428705</v>
      </c>
      <c r="M10" s="215">
        <f t="shared" si="10"/>
        <v>353.48837209302326</v>
      </c>
      <c r="N10" s="216">
        <f t="shared" si="11"/>
        <v>119.91845545029381</v>
      </c>
      <c r="O10" s="232">
        <f t="shared" si="0"/>
        <v>59.466534579347268</v>
      </c>
      <c r="P10" s="229">
        <f t="shared" si="1"/>
        <v>82.62163251865914</v>
      </c>
      <c r="Q10" s="215">
        <f t="shared" si="2"/>
        <v>68.219739461261611</v>
      </c>
      <c r="R10" s="215">
        <f t="shared" si="3"/>
        <v>164.35351755071727</v>
      </c>
      <c r="S10" s="215">
        <f t="shared" si="4"/>
        <v>160.97239448443275</v>
      </c>
      <c r="T10" s="216">
        <f t="shared" si="5"/>
        <v>146.18942837288785</v>
      </c>
      <c r="U10" s="216">
        <f t="shared" si="12"/>
        <v>113.63720782788431</v>
      </c>
    </row>
    <row r="11" spans="1:21">
      <c r="A11" s="584"/>
      <c r="B11" s="209" t="s">
        <v>634</v>
      </c>
      <c r="C11" s="214">
        <v>14.684897951325581</v>
      </c>
      <c r="D11" s="215">
        <v>20950.506864021925</v>
      </c>
      <c r="E11" s="215">
        <v>33.510743524988399</v>
      </c>
      <c r="F11" s="215">
        <v>21.975818778949272</v>
      </c>
      <c r="G11" s="215">
        <v>11.167302635304248</v>
      </c>
      <c r="H11" s="216">
        <v>85.39779483811057</v>
      </c>
      <c r="I11" s="214">
        <f t="shared" si="6"/>
        <v>92.612151920145621</v>
      </c>
      <c r="J11" s="215">
        <f t="shared" si="7"/>
        <v>103.24515505628783</v>
      </c>
      <c r="K11" s="215">
        <f t="shared" si="8"/>
        <v>94.596528353248388</v>
      </c>
      <c r="L11" s="215">
        <f t="shared" si="9"/>
        <v>106.43516965295227</v>
      </c>
      <c r="M11" s="215">
        <f t="shared" si="10"/>
        <v>108.88932087823468</v>
      </c>
      <c r="N11" s="216">
        <f t="shared" si="11"/>
        <v>102.40771655847291</v>
      </c>
      <c r="O11" s="232">
        <f t="shared" si="0"/>
        <v>91.183764411973542</v>
      </c>
      <c r="P11" s="229">
        <f t="shared" si="1"/>
        <v>117.95491005876561</v>
      </c>
      <c r="Q11" s="215">
        <f t="shared" si="2"/>
        <v>84.899053894191709</v>
      </c>
      <c r="R11" s="215">
        <f t="shared" si="3"/>
        <v>99.38768102368708</v>
      </c>
      <c r="S11" s="215">
        <f t="shared" si="4"/>
        <v>91.87817921882376</v>
      </c>
      <c r="T11" s="216">
        <f t="shared" si="5"/>
        <v>100.33522204390566</v>
      </c>
      <c r="U11" s="216">
        <f t="shared" si="12"/>
        <v>97.606468441891224</v>
      </c>
    </row>
    <row r="12" spans="1:21">
      <c r="A12" s="584"/>
      <c r="B12" s="209" t="s">
        <v>641</v>
      </c>
      <c r="C12" s="214">
        <v>9.5033121356650767</v>
      </c>
      <c r="D12" s="215">
        <v>18045.705655235066</v>
      </c>
      <c r="E12" s="215">
        <v>26.174674085850558</v>
      </c>
      <c r="F12" s="215">
        <v>20.44921795745325</v>
      </c>
      <c r="G12" s="215">
        <v>7.7824347036111741</v>
      </c>
      <c r="H12" s="216">
        <v>77.923544552956329</v>
      </c>
      <c r="I12" s="214">
        <f t="shared" si="6"/>
        <v>143.10800072493063</v>
      </c>
      <c r="J12" s="215">
        <f t="shared" si="7"/>
        <v>88.930148113715092</v>
      </c>
      <c r="K12" s="215">
        <f t="shared" si="8"/>
        <v>121.10943538791304</v>
      </c>
      <c r="L12" s="215">
        <f t="shared" si="9"/>
        <v>114.38090223628775</v>
      </c>
      <c r="M12" s="215">
        <f t="shared" si="10"/>
        <v>156.24930324641934</v>
      </c>
      <c r="N12" s="216">
        <f t="shared" si="11"/>
        <v>93.444711060026776</v>
      </c>
      <c r="O12" s="232">
        <f t="shared" si="0"/>
        <v>144.781713741218</v>
      </c>
      <c r="P12" s="229">
        <f t="shared" si="1"/>
        <v>84.561086049342265</v>
      </c>
      <c r="Q12" s="215">
        <f t="shared" si="2"/>
        <v>110.80293583968677</v>
      </c>
      <c r="R12" s="215">
        <f t="shared" si="3"/>
        <v>104.13461055283693</v>
      </c>
      <c r="S12" s="215">
        <f t="shared" si="4"/>
        <v>105.25640288923901</v>
      </c>
      <c r="T12" s="216">
        <f t="shared" si="5"/>
        <v>76.864396169988851</v>
      </c>
      <c r="U12" s="216">
        <f t="shared" si="12"/>
        <v>104.40019087371863</v>
      </c>
    </row>
    <row r="13" spans="1:21">
      <c r="A13" s="584"/>
      <c r="B13" s="209" t="s">
        <v>635</v>
      </c>
      <c r="C13" s="214">
        <v>11.623933179454593</v>
      </c>
      <c r="D13" s="215">
        <v>18567.925450938186</v>
      </c>
      <c r="E13" s="215">
        <v>25.715396280975657</v>
      </c>
      <c r="F13" s="215">
        <v>26.868484445712358</v>
      </c>
      <c r="G13" s="215">
        <v>12.450116900294359</v>
      </c>
      <c r="H13" s="216">
        <v>84.337775976762586</v>
      </c>
      <c r="I13" s="214">
        <f t="shared" si="6"/>
        <v>116.99998434297716</v>
      </c>
      <c r="J13" s="215">
        <f t="shared" si="7"/>
        <v>91.503673619841251</v>
      </c>
      <c r="K13" s="215">
        <f t="shared" si="8"/>
        <v>123.27245380018419</v>
      </c>
      <c r="L13" s="215">
        <f t="shared" si="9"/>
        <v>87.053663362588907</v>
      </c>
      <c r="M13" s="215">
        <f t="shared" si="10"/>
        <v>97.669765652662264</v>
      </c>
      <c r="N13" s="216">
        <f t="shared" si="11"/>
        <v>101.13655831246263</v>
      </c>
      <c r="O13" s="232">
        <f t="shared" si="0"/>
        <v>117.06980925305294</v>
      </c>
      <c r="P13" s="229">
        <f t="shared" si="1"/>
        <v>90.564566046250576</v>
      </c>
      <c r="Q13" s="215">
        <f t="shared" si="2"/>
        <v>112.91626779246533</v>
      </c>
      <c r="R13" s="215">
        <f t="shared" si="3"/>
        <v>87.80880600314012</v>
      </c>
      <c r="S13" s="215">
        <f t="shared" si="4"/>
        <v>88.708884979577661</v>
      </c>
      <c r="T13" s="216">
        <f t="shared" si="5"/>
        <v>97.006524560067973</v>
      </c>
      <c r="U13" s="216">
        <f t="shared" si="12"/>
        <v>99.012476439092438</v>
      </c>
    </row>
    <row r="14" spans="1:21">
      <c r="A14" s="584"/>
      <c r="B14" s="209" t="s">
        <v>643</v>
      </c>
      <c r="C14" s="214">
        <v>13.457691730071664</v>
      </c>
      <c r="D14" s="215">
        <v>21644.751864549231</v>
      </c>
      <c r="E14" s="215">
        <v>30.308654804034326</v>
      </c>
      <c r="F14" s="215">
        <v>23.240738553923734</v>
      </c>
      <c r="G14" s="215">
        <v>10.810788175705564</v>
      </c>
      <c r="H14" s="216">
        <v>85.096851554896944</v>
      </c>
      <c r="I14" s="214">
        <f t="shared" si="6"/>
        <v>101.05744932179077</v>
      </c>
      <c r="J14" s="215">
        <f t="shared" si="7"/>
        <v>106.6664294527362</v>
      </c>
      <c r="K14" s="215">
        <f t="shared" si="8"/>
        <v>104.59058709454989</v>
      </c>
      <c r="L14" s="215">
        <f t="shared" si="9"/>
        <v>100.64224054554009</v>
      </c>
      <c r="M14" s="215">
        <f t="shared" si="10"/>
        <v>112.48023550518211</v>
      </c>
      <c r="N14" s="216">
        <f t="shared" si="11"/>
        <v>102.04683002146174</v>
      </c>
      <c r="O14" s="232">
        <f t="shared" si="0"/>
        <v>100.14787993667154</v>
      </c>
      <c r="P14" s="229">
        <f t="shared" si="1"/>
        <v>125.93600539048813</v>
      </c>
      <c r="Q14" s="215">
        <f t="shared" si="2"/>
        <v>94.663540204671904</v>
      </c>
      <c r="R14" s="215">
        <f t="shared" si="3"/>
        <v>95.926876629398862</v>
      </c>
      <c r="S14" s="215">
        <f t="shared" si="4"/>
        <v>92.892538951629334</v>
      </c>
      <c r="T14" s="216">
        <f t="shared" si="5"/>
        <v>99.390192491943594</v>
      </c>
      <c r="U14" s="216">
        <f t="shared" si="12"/>
        <v>101.4928389341339</v>
      </c>
    </row>
    <row r="15" spans="1:21" ht="15" thickBot="1">
      <c r="A15" s="585"/>
      <c r="B15" s="210" t="s">
        <v>636</v>
      </c>
      <c r="C15" s="217">
        <v>13.584171919927844</v>
      </c>
      <c r="D15" s="218">
        <v>20276.482259342494</v>
      </c>
      <c r="E15" s="218">
        <v>31.234307416691159</v>
      </c>
      <c r="F15" s="218">
        <v>21.987272373909271</v>
      </c>
      <c r="G15" s="218">
        <v>10.410074326378263</v>
      </c>
      <c r="H15" s="219">
        <v>83.621146514907622</v>
      </c>
      <c r="I15" s="217">
        <f t="shared" si="6"/>
        <v>100.11651854942248</v>
      </c>
      <c r="J15" s="218">
        <f t="shared" si="7"/>
        <v>99.923527790964386</v>
      </c>
      <c r="K15" s="218">
        <f t="shared" si="8"/>
        <v>101.49096497353413</v>
      </c>
      <c r="L15" s="218">
        <f t="shared" si="9"/>
        <v>106.37972551681875</v>
      </c>
      <c r="M15" s="218">
        <f t="shared" si="10"/>
        <v>116.80992487428809</v>
      </c>
      <c r="N15" s="219">
        <f t="shared" si="11"/>
        <v>100.27718733050439</v>
      </c>
      <c r="O15" s="233">
        <f t="shared" si="0"/>
        <v>99.149145168300976</v>
      </c>
      <c r="P15" s="230">
        <f t="shared" si="1"/>
        <v>110.20626999396532</v>
      </c>
      <c r="Q15" s="218">
        <f t="shared" si="2"/>
        <v>91.635119164555178</v>
      </c>
      <c r="R15" s="218">
        <f t="shared" si="3"/>
        <v>99.354557657871524</v>
      </c>
      <c r="S15" s="218">
        <f t="shared" si="4"/>
        <v>94.115587396897141</v>
      </c>
      <c r="T15" s="219">
        <f t="shared" si="5"/>
        <v>94.756146973873769</v>
      </c>
      <c r="U15" s="219">
        <f t="shared" si="12"/>
        <v>98.202804392577306</v>
      </c>
    </row>
    <row r="16" spans="1:21" ht="15" thickTop="1">
      <c r="B16" s="10" t="s">
        <v>776</v>
      </c>
      <c r="C16" s="10">
        <v>13.6</v>
      </c>
      <c r="D16" s="10">
        <v>20292</v>
      </c>
      <c r="E16" s="10">
        <v>31.7</v>
      </c>
      <c r="F16" s="10">
        <v>23.39</v>
      </c>
      <c r="G16" s="10">
        <v>12.16</v>
      </c>
      <c r="H16" s="10">
        <v>83.39</v>
      </c>
      <c r="I16" s="227">
        <f>AVERAGE(I3:I15)</f>
        <v>100.91812826535339</v>
      </c>
      <c r="J16" s="227">
        <f t="shared" ref="J16:N16" si="13">AVERAGE(J3:J15)</f>
        <v>95.548382680893823</v>
      </c>
      <c r="K16" s="227">
        <f t="shared" si="13"/>
        <v>110.05251217378941</v>
      </c>
      <c r="L16" s="227">
        <f t="shared" si="13"/>
        <v>107.46011068306601</v>
      </c>
      <c r="M16" s="227">
        <f t="shared" si="13"/>
        <v>137.64121638172219</v>
      </c>
      <c r="N16" s="227">
        <f t="shared" si="13"/>
        <v>102.27970244261405</v>
      </c>
    </row>
    <row r="17" spans="1:14">
      <c r="B17" s="10" t="s">
        <v>777</v>
      </c>
      <c r="C17" s="227">
        <f>AVERAGE(C3:C15)</f>
        <v>13.950555469245749</v>
      </c>
      <c r="D17" s="227">
        <f t="shared" ref="D17:G17" si="14">AVERAGE(D3:D15)</f>
        <v>19388.677813606981</v>
      </c>
      <c r="E17" s="227">
        <f t="shared" si="14"/>
        <v>29.752988486004856</v>
      </c>
      <c r="F17" s="227">
        <f t="shared" si="14"/>
        <v>22.922753433653938</v>
      </c>
      <c r="G17" s="227">
        <f t="shared" si="14"/>
        <v>10.287112456470405</v>
      </c>
      <c r="H17" s="227">
        <f>AVERAGE(H3:H15)</f>
        <v>85.291043866895876</v>
      </c>
      <c r="I17" s="31">
        <f t="shared" ref="I17:N17" si="15">STDEV(I3:I15)</f>
        <v>18.842455518063311</v>
      </c>
      <c r="J17" s="31">
        <f t="shared" si="15"/>
        <v>8.5734457596310083</v>
      </c>
      <c r="K17" s="31">
        <f t="shared" si="15"/>
        <v>20.470219166726473</v>
      </c>
      <c r="L17" s="31">
        <f t="shared" si="15"/>
        <v>33.477356402881021</v>
      </c>
      <c r="M17" s="31">
        <f t="shared" si="15"/>
        <v>70.801600473935892</v>
      </c>
      <c r="N17" s="31">
        <f t="shared" si="15"/>
        <v>7.6375714656097795</v>
      </c>
    </row>
    <row r="18" spans="1:14">
      <c r="B18" s="10" t="s">
        <v>778</v>
      </c>
      <c r="C18" s="31">
        <f t="shared" ref="C18:H18" si="16">STDEV(C3:C15)</f>
        <v>2.8877630250753721</v>
      </c>
      <c r="D18" s="31">
        <f t="shared" si="16"/>
        <v>1739.723613544325</v>
      </c>
      <c r="E18" s="31">
        <f t="shared" si="16"/>
        <v>5.6145954786157555</v>
      </c>
      <c r="F18" s="31">
        <f t="shared" si="16"/>
        <v>4.1580817242473156</v>
      </c>
      <c r="G18" s="31">
        <f t="shared" si="16"/>
        <v>3.7902180958770595</v>
      </c>
      <c r="H18" s="31">
        <f t="shared" si="16"/>
        <v>6.3689708451719964</v>
      </c>
      <c r="I18" s="31"/>
      <c r="J18" s="31"/>
      <c r="K18" s="31"/>
      <c r="L18" s="31"/>
      <c r="M18" s="31"/>
      <c r="N18" s="31"/>
    </row>
    <row r="19" spans="1:14" ht="15" thickBot="1">
      <c r="B19" s="10" t="s">
        <v>779</v>
      </c>
      <c r="C19" s="263">
        <f>C18/C17</f>
        <v>0.20699985971465421</v>
      </c>
      <c r="D19" s="263">
        <f t="shared" ref="D19:H19" si="17">D18/D17</f>
        <v>8.9728842279455809E-2</v>
      </c>
      <c r="E19" s="263">
        <f t="shared" si="17"/>
        <v>0.18870694220369616</v>
      </c>
      <c r="F19" s="263">
        <f t="shared" si="17"/>
        <v>0.18139538674017436</v>
      </c>
      <c r="G19" s="263">
        <f t="shared" si="17"/>
        <v>0.3684433422804746</v>
      </c>
      <c r="H19" s="263">
        <f t="shared" si="17"/>
        <v>7.4673383703819263E-2</v>
      </c>
    </row>
    <row r="20" spans="1:14" ht="25" thickTop="1" thickBot="1">
      <c r="A20" s="581" t="s">
        <v>723</v>
      </c>
      <c r="B20" s="582"/>
      <c r="C20" s="205" t="s">
        <v>746</v>
      </c>
      <c r="E20"/>
      <c r="F20" s="200" t="s">
        <v>727</v>
      </c>
      <c r="G20"/>
      <c r="H20"/>
      <c r="I20"/>
      <c r="J20"/>
      <c r="K20"/>
      <c r="L20"/>
      <c r="M20"/>
    </row>
    <row r="21" spans="1:14" ht="15.75" customHeight="1" thickTop="1">
      <c r="A21" s="586" t="s">
        <v>630</v>
      </c>
      <c r="B21" s="208" t="s">
        <v>635</v>
      </c>
      <c r="C21" s="211">
        <v>116.99998434297716</v>
      </c>
      <c r="E21"/>
      <c r="F21"/>
      <c r="G21"/>
      <c r="H21"/>
      <c r="I21"/>
      <c r="J21"/>
      <c r="K21"/>
      <c r="L21"/>
      <c r="M21"/>
    </row>
    <row r="22" spans="1:14">
      <c r="A22" s="587"/>
      <c r="B22" s="209" t="s">
        <v>638</v>
      </c>
      <c r="C22" s="214">
        <v>111.65673366070686</v>
      </c>
      <c r="E22"/>
      <c r="F22"/>
      <c r="G22"/>
      <c r="H22"/>
      <c r="I22"/>
      <c r="J22"/>
      <c r="K22"/>
      <c r="L22"/>
      <c r="M22"/>
    </row>
    <row r="23" spans="1:14">
      <c r="A23" s="587"/>
      <c r="B23" s="209" t="s">
        <v>632</v>
      </c>
      <c r="C23" s="214">
        <v>109.2576371956346</v>
      </c>
      <c r="E23"/>
      <c r="F23"/>
      <c r="G23"/>
      <c r="H23"/>
      <c r="I23"/>
      <c r="J23"/>
      <c r="K23"/>
      <c r="L23"/>
      <c r="M23"/>
    </row>
    <row r="24" spans="1:14">
      <c r="A24" s="587"/>
      <c r="B24" s="209" t="s">
        <v>639</v>
      </c>
      <c r="C24" s="214">
        <v>104.91971577234912</v>
      </c>
      <c r="E24"/>
      <c r="F24"/>
      <c r="G24"/>
      <c r="H24"/>
      <c r="I24"/>
      <c r="J24"/>
      <c r="K24"/>
      <c r="L24"/>
      <c r="M24"/>
    </row>
    <row r="25" spans="1:14">
      <c r="A25" s="587"/>
      <c r="B25" s="209" t="s">
        <v>633</v>
      </c>
      <c r="C25" s="214">
        <v>103.1062695906584</v>
      </c>
      <c r="E25"/>
      <c r="F25"/>
      <c r="G25"/>
      <c r="H25"/>
      <c r="I25"/>
      <c r="J25"/>
      <c r="K25"/>
      <c r="L25"/>
      <c r="M25"/>
    </row>
    <row r="26" spans="1:14">
      <c r="A26" s="587"/>
      <c r="B26" s="209" t="s">
        <v>643</v>
      </c>
      <c r="C26" s="214">
        <v>101.05744932179077</v>
      </c>
      <c r="E26"/>
      <c r="F26"/>
      <c r="G26"/>
      <c r="H26"/>
      <c r="I26"/>
      <c r="J26"/>
      <c r="K26"/>
      <c r="L26"/>
      <c r="M26"/>
    </row>
    <row r="27" spans="1:14">
      <c r="A27" s="587"/>
      <c r="B27" s="209" t="s">
        <v>636</v>
      </c>
      <c r="C27" s="214">
        <v>100.11651854942248</v>
      </c>
      <c r="E27"/>
      <c r="F27"/>
      <c r="G27"/>
      <c r="H27"/>
      <c r="I27"/>
      <c r="J27"/>
      <c r="K27"/>
      <c r="L27"/>
      <c r="M27"/>
    </row>
    <row r="28" spans="1:14">
      <c r="A28" s="587"/>
      <c r="B28" s="240" t="s">
        <v>759</v>
      </c>
      <c r="C28" s="241">
        <v>100</v>
      </c>
      <c r="E28"/>
      <c r="F28"/>
      <c r="G28"/>
      <c r="H28"/>
      <c r="I28"/>
      <c r="J28"/>
      <c r="K28"/>
      <c r="L28"/>
      <c r="M28"/>
    </row>
    <row r="29" spans="1:14">
      <c r="A29" s="587"/>
      <c r="B29" s="209" t="s">
        <v>640</v>
      </c>
      <c r="C29" s="214">
        <v>93.557377513043647</v>
      </c>
      <c r="E29"/>
      <c r="F29"/>
      <c r="G29"/>
      <c r="H29"/>
      <c r="I29"/>
      <c r="J29"/>
      <c r="K29"/>
      <c r="L29"/>
      <c r="M29"/>
    </row>
    <row r="30" spans="1:14">
      <c r="A30" s="587"/>
      <c r="B30" s="209" t="s">
        <v>634</v>
      </c>
      <c r="C30" s="214">
        <v>92.612151920145621</v>
      </c>
      <c r="E30"/>
      <c r="F30"/>
      <c r="G30"/>
      <c r="H30"/>
      <c r="I30"/>
      <c r="J30"/>
      <c r="K30"/>
      <c r="L30"/>
      <c r="M30"/>
    </row>
    <row r="31" spans="1:14">
      <c r="A31" s="587"/>
      <c r="B31" s="209" t="s">
        <v>642</v>
      </c>
      <c r="C31" s="214">
        <v>88.945737778653879</v>
      </c>
      <c r="E31"/>
      <c r="F31"/>
      <c r="G31"/>
      <c r="H31"/>
      <c r="I31"/>
      <c r="J31"/>
      <c r="K31"/>
      <c r="L31"/>
      <c r="M31"/>
    </row>
    <row r="32" spans="1:14">
      <c r="A32" s="587"/>
      <c r="B32" s="209" t="s">
        <v>637</v>
      </c>
      <c r="C32" s="214">
        <v>83.867463773008069</v>
      </c>
      <c r="E32"/>
      <c r="F32"/>
      <c r="G32"/>
      <c r="H32"/>
      <c r="I32"/>
      <c r="J32"/>
      <c r="K32"/>
      <c r="L32"/>
      <c r="M32"/>
    </row>
    <row r="33" spans="1:13">
      <c r="A33" s="587"/>
      <c r="B33" s="222" t="s">
        <v>641</v>
      </c>
      <c r="C33" s="239">
        <v>143.10800072493063</v>
      </c>
      <c r="E33"/>
      <c r="F33"/>
      <c r="G33"/>
      <c r="H33"/>
      <c r="I33"/>
      <c r="J33"/>
      <c r="K33"/>
      <c r="L33"/>
      <c r="M33"/>
    </row>
    <row r="34" spans="1:13" ht="15" thickBot="1">
      <c r="A34" s="588"/>
      <c r="B34" s="220" t="s">
        <v>631</v>
      </c>
      <c r="C34" s="221">
        <v>62.730627306273064</v>
      </c>
      <c r="E34"/>
      <c r="F34"/>
      <c r="G34"/>
      <c r="H34"/>
      <c r="I34"/>
      <c r="J34"/>
      <c r="K34"/>
      <c r="L34"/>
      <c r="M34"/>
    </row>
    <row r="35" spans="1:13" ht="25" thickTop="1" thickBot="1">
      <c r="A35" s="581" t="s">
        <v>723</v>
      </c>
      <c r="B35" s="582"/>
      <c r="C35" s="206" t="s">
        <v>747</v>
      </c>
      <c r="E35"/>
      <c r="F35"/>
      <c r="G35"/>
      <c r="H35"/>
      <c r="I35"/>
      <c r="J35"/>
      <c r="K35"/>
      <c r="L35"/>
      <c r="M35"/>
    </row>
    <row r="36" spans="1:13" ht="15.75" customHeight="1" thickTop="1">
      <c r="A36" s="586" t="s">
        <v>630</v>
      </c>
      <c r="B36" s="208" t="s">
        <v>642</v>
      </c>
      <c r="C36" s="212">
        <v>108.71096605292998</v>
      </c>
      <c r="E36"/>
      <c r="F36"/>
      <c r="G36"/>
      <c r="H36"/>
      <c r="I36"/>
      <c r="J36"/>
      <c r="K36"/>
      <c r="L36"/>
      <c r="M36"/>
    </row>
    <row r="37" spans="1:13">
      <c r="A37" s="587"/>
      <c r="B37" s="209" t="s">
        <v>643</v>
      </c>
      <c r="C37" s="215">
        <v>106.6664294527362</v>
      </c>
      <c r="E37"/>
      <c r="F37"/>
      <c r="G37"/>
      <c r="H37"/>
      <c r="I37"/>
      <c r="J37"/>
      <c r="K37"/>
      <c r="L37"/>
      <c r="M37"/>
    </row>
    <row r="38" spans="1:13">
      <c r="A38" s="587"/>
      <c r="B38" s="209" t="s">
        <v>632</v>
      </c>
      <c r="C38" s="215">
        <v>105.62242985562368</v>
      </c>
      <c r="E38"/>
      <c r="F38" s="200" t="s">
        <v>729</v>
      </c>
      <c r="G38"/>
      <c r="H38"/>
      <c r="I38"/>
      <c r="J38"/>
      <c r="K38"/>
      <c r="L38"/>
      <c r="M38"/>
    </row>
    <row r="39" spans="1:13">
      <c r="A39" s="587"/>
      <c r="B39" s="209" t="s">
        <v>634</v>
      </c>
      <c r="C39" s="215">
        <v>103.24515505628783</v>
      </c>
      <c r="E39"/>
      <c r="F39"/>
      <c r="G39"/>
      <c r="H39"/>
      <c r="I39"/>
      <c r="J39"/>
      <c r="K39"/>
      <c r="L39"/>
      <c r="M39"/>
    </row>
    <row r="40" spans="1:13">
      <c r="A40" s="587"/>
      <c r="B40" s="240" t="s">
        <v>759</v>
      </c>
      <c r="C40" s="241">
        <v>100</v>
      </c>
      <c r="E40"/>
      <c r="F40"/>
      <c r="G40"/>
      <c r="H40"/>
      <c r="I40"/>
      <c r="J40"/>
      <c r="K40"/>
      <c r="L40"/>
      <c r="M40"/>
    </row>
    <row r="41" spans="1:13">
      <c r="A41" s="587"/>
      <c r="B41" s="209" t="s">
        <v>636</v>
      </c>
      <c r="C41" s="215">
        <v>99.923527790964386</v>
      </c>
      <c r="E41"/>
      <c r="F41"/>
      <c r="G41"/>
      <c r="H41"/>
      <c r="I41"/>
      <c r="J41"/>
      <c r="K41"/>
      <c r="L41"/>
      <c r="M41"/>
    </row>
    <row r="42" spans="1:13">
      <c r="A42" s="587"/>
      <c r="B42" s="209" t="s">
        <v>639</v>
      </c>
      <c r="C42" s="215">
        <v>96.487595015386475</v>
      </c>
      <c r="E42"/>
      <c r="F42"/>
      <c r="G42"/>
      <c r="H42"/>
      <c r="I42"/>
      <c r="J42"/>
      <c r="K42"/>
      <c r="L42"/>
      <c r="M42"/>
    </row>
    <row r="43" spans="1:13">
      <c r="A43" s="587"/>
      <c r="B43" s="209" t="s">
        <v>633</v>
      </c>
      <c r="C43" s="215">
        <v>94.128872277378932</v>
      </c>
      <c r="E43"/>
      <c r="F43"/>
      <c r="G43"/>
      <c r="H43"/>
      <c r="I43"/>
      <c r="J43"/>
      <c r="K43"/>
      <c r="L43"/>
      <c r="M43"/>
    </row>
    <row r="44" spans="1:13">
      <c r="A44" s="587"/>
      <c r="B44" s="209" t="s">
        <v>635</v>
      </c>
      <c r="C44" s="215">
        <v>91.503673619841251</v>
      </c>
      <c r="E44"/>
      <c r="F44"/>
      <c r="G44"/>
      <c r="H44"/>
      <c r="I44"/>
      <c r="J44"/>
      <c r="K44"/>
      <c r="L44"/>
      <c r="M44"/>
    </row>
    <row r="45" spans="1:13">
      <c r="A45" s="587"/>
      <c r="B45" s="209" t="s">
        <v>637</v>
      </c>
      <c r="C45" s="215">
        <v>90.019358853790209</v>
      </c>
      <c r="E45"/>
      <c r="F45"/>
      <c r="G45"/>
      <c r="H45"/>
      <c r="I45"/>
      <c r="J45"/>
      <c r="K45"/>
      <c r="L45"/>
      <c r="M45"/>
    </row>
    <row r="46" spans="1:13">
      <c r="A46" s="587"/>
      <c r="B46" s="209" t="s">
        <v>640</v>
      </c>
      <c r="C46" s="215">
        <v>86.324722662059699</v>
      </c>
      <c r="E46"/>
      <c r="F46"/>
      <c r="G46"/>
      <c r="H46"/>
      <c r="I46"/>
      <c r="J46"/>
      <c r="K46"/>
      <c r="L46"/>
      <c r="M46"/>
    </row>
    <row r="47" spans="1:13">
      <c r="A47" s="587"/>
      <c r="B47" s="209" t="s">
        <v>638</v>
      </c>
      <c r="C47" s="215">
        <v>82.46733796962296</v>
      </c>
      <c r="E47"/>
      <c r="F47"/>
      <c r="G47"/>
      <c r="H47"/>
      <c r="I47"/>
      <c r="J47"/>
      <c r="K47"/>
      <c r="L47"/>
      <c r="M47"/>
    </row>
    <row r="48" spans="1:13">
      <c r="A48" s="587"/>
      <c r="B48" s="222" t="s">
        <v>641</v>
      </c>
      <c r="C48" s="223">
        <v>88.930148113715092</v>
      </c>
      <c r="E48"/>
      <c r="F48"/>
      <c r="G48"/>
      <c r="H48"/>
      <c r="I48"/>
      <c r="J48"/>
      <c r="K48"/>
      <c r="L48"/>
      <c r="M48"/>
    </row>
    <row r="49" spans="1:13" ht="15" thickBot="1">
      <c r="A49" s="588"/>
      <c r="B49" s="220" t="s">
        <v>631</v>
      </c>
      <c r="C49" s="224">
        <v>88.098758131283262</v>
      </c>
      <c r="E49"/>
      <c r="F49"/>
      <c r="G49"/>
      <c r="H49"/>
      <c r="I49"/>
      <c r="J49"/>
      <c r="K49"/>
      <c r="L49"/>
      <c r="M49"/>
    </row>
    <row r="50" spans="1:13" ht="25" thickTop="1" thickBot="1">
      <c r="A50" s="581" t="s">
        <v>723</v>
      </c>
      <c r="B50" s="582"/>
      <c r="C50" s="206" t="s">
        <v>748</v>
      </c>
      <c r="E50"/>
      <c r="F50"/>
      <c r="G50"/>
      <c r="H50"/>
      <c r="I50"/>
      <c r="J50"/>
      <c r="K50"/>
      <c r="L50"/>
      <c r="M50"/>
    </row>
    <row r="51" spans="1:13" ht="15.75" customHeight="1" thickTop="1">
      <c r="A51" s="586" t="s">
        <v>630</v>
      </c>
      <c r="B51" s="208" t="s">
        <v>638</v>
      </c>
      <c r="C51" s="212">
        <v>142.50302559897776</v>
      </c>
      <c r="E51"/>
      <c r="F51"/>
      <c r="G51"/>
      <c r="H51"/>
      <c r="I51"/>
      <c r="J51"/>
      <c r="K51"/>
      <c r="L51"/>
      <c r="M51"/>
    </row>
    <row r="52" spans="1:13">
      <c r="A52" s="587"/>
      <c r="B52" s="209" t="s">
        <v>633</v>
      </c>
      <c r="C52" s="215">
        <v>142.09758698281217</v>
      </c>
      <c r="E52"/>
      <c r="F52"/>
      <c r="G52"/>
      <c r="H52"/>
      <c r="I52"/>
      <c r="J52"/>
      <c r="K52"/>
      <c r="L52"/>
      <c r="M52"/>
    </row>
    <row r="53" spans="1:13">
      <c r="A53" s="587"/>
      <c r="B53" s="209" t="s">
        <v>637</v>
      </c>
      <c r="C53" s="215">
        <v>124.27194914051147</v>
      </c>
      <c r="E53"/>
      <c r="F53"/>
      <c r="G53"/>
      <c r="H53"/>
      <c r="I53"/>
      <c r="J53"/>
      <c r="K53"/>
      <c r="L53"/>
      <c r="M53"/>
    </row>
    <row r="54" spans="1:13">
      <c r="A54" s="587"/>
      <c r="B54" s="209" t="s">
        <v>635</v>
      </c>
      <c r="C54" s="215">
        <v>123.27245380018419</v>
      </c>
      <c r="E54"/>
      <c r="F54"/>
      <c r="G54"/>
      <c r="H54"/>
      <c r="I54"/>
      <c r="J54"/>
      <c r="K54"/>
      <c r="L54"/>
      <c r="M54"/>
    </row>
    <row r="55" spans="1:13">
      <c r="A55" s="587"/>
      <c r="B55" s="209" t="s">
        <v>639</v>
      </c>
      <c r="C55" s="215">
        <v>120.52724480085001</v>
      </c>
      <c r="E55" s="199"/>
      <c r="F55" s="199"/>
      <c r="G55" s="199"/>
      <c r="H55" s="199"/>
      <c r="I55"/>
      <c r="J55"/>
      <c r="K55"/>
      <c r="L55"/>
      <c r="M55"/>
    </row>
    <row r="56" spans="1:13">
      <c r="A56" s="587"/>
      <c r="B56" s="209" t="s">
        <v>643</v>
      </c>
      <c r="C56" s="215">
        <v>104.59058709454989</v>
      </c>
      <c r="E56" s="199"/>
      <c r="F56" s="200" t="s">
        <v>730</v>
      </c>
      <c r="G56" s="199"/>
      <c r="H56" s="199"/>
      <c r="I56"/>
      <c r="J56"/>
      <c r="K56"/>
      <c r="L56"/>
      <c r="M56"/>
    </row>
    <row r="57" spans="1:13">
      <c r="A57" s="587"/>
      <c r="B57" s="209" t="s">
        <v>636</v>
      </c>
      <c r="C57" s="215">
        <v>101.49096497353413</v>
      </c>
      <c r="E57" s="201"/>
      <c r="F57" s="201"/>
      <c r="G57" s="201"/>
      <c r="H57" s="201"/>
      <c r="I57"/>
      <c r="J57"/>
      <c r="K57"/>
      <c r="L57"/>
      <c r="M57"/>
    </row>
    <row r="58" spans="1:13">
      <c r="A58" s="587"/>
      <c r="B58" s="240" t="s">
        <v>759</v>
      </c>
      <c r="C58" s="241">
        <v>100</v>
      </c>
      <c r="E58" s="201"/>
      <c r="F58" s="201"/>
      <c r="G58" s="201"/>
      <c r="H58" s="201"/>
      <c r="I58"/>
      <c r="J58"/>
      <c r="K58"/>
      <c r="L58"/>
      <c r="M58"/>
    </row>
    <row r="59" spans="1:13">
      <c r="A59" s="587"/>
      <c r="B59" s="209" t="s">
        <v>642</v>
      </c>
      <c r="C59" s="215">
        <v>98.529317678120364</v>
      </c>
      <c r="E59" s="201"/>
      <c r="F59" s="201"/>
      <c r="G59" s="201"/>
      <c r="H59" s="201"/>
      <c r="I59"/>
      <c r="J59"/>
      <c r="K59"/>
      <c r="L59"/>
      <c r="M59"/>
    </row>
    <row r="60" spans="1:13">
      <c r="A60" s="587"/>
      <c r="B60" s="209" t="s">
        <v>634</v>
      </c>
      <c r="C60" s="215">
        <v>94.596528353248388</v>
      </c>
      <c r="E60" s="201"/>
      <c r="F60" s="201"/>
      <c r="G60" s="201"/>
      <c r="H60" s="201"/>
      <c r="I60"/>
      <c r="J60"/>
      <c r="K60"/>
      <c r="L60"/>
      <c r="M60"/>
    </row>
    <row r="61" spans="1:13">
      <c r="A61" s="587"/>
      <c r="B61" s="209" t="s">
        <v>632</v>
      </c>
      <c r="C61" s="215">
        <v>92.228901959134049</v>
      </c>
      <c r="E61" s="201"/>
      <c r="F61" s="201"/>
      <c r="G61" s="201"/>
      <c r="H61" s="201"/>
      <c r="I61"/>
      <c r="J61"/>
      <c r="K61"/>
      <c r="L61"/>
      <c r="M61"/>
    </row>
    <row r="62" spans="1:13">
      <c r="A62" s="587"/>
      <c r="B62" s="209" t="s">
        <v>640</v>
      </c>
      <c r="C62" s="215">
        <v>87.939595235819667</v>
      </c>
      <c r="E62" s="201"/>
      <c r="F62" s="201"/>
      <c r="G62" s="201"/>
      <c r="H62" s="201"/>
      <c r="I62"/>
      <c r="J62"/>
      <c r="K62"/>
      <c r="L62"/>
      <c r="M62"/>
    </row>
    <row r="63" spans="1:13">
      <c r="A63" s="587"/>
      <c r="B63" s="222" t="s">
        <v>641</v>
      </c>
      <c r="C63" s="223">
        <v>121.10943538791304</v>
      </c>
      <c r="E63" s="201"/>
      <c r="F63" s="201"/>
      <c r="G63" s="201"/>
      <c r="H63" s="201"/>
      <c r="I63"/>
      <c r="J63"/>
      <c r="K63"/>
      <c r="L63"/>
      <c r="M63"/>
    </row>
    <row r="64" spans="1:13" ht="15" thickBot="1">
      <c r="A64" s="588"/>
      <c r="B64" s="220" t="s">
        <v>631</v>
      </c>
      <c r="C64" s="224">
        <v>77.525067253607233</v>
      </c>
      <c r="E64" s="201"/>
      <c r="F64" s="201"/>
      <c r="G64" s="201"/>
      <c r="H64" s="201"/>
      <c r="I64"/>
      <c r="J64"/>
      <c r="K64"/>
      <c r="L64"/>
      <c r="M64"/>
    </row>
    <row r="65" spans="1:13" ht="25" thickTop="1" thickBot="1">
      <c r="A65" s="581" t="s">
        <v>723</v>
      </c>
      <c r="B65" s="582"/>
      <c r="C65" s="206" t="s">
        <v>749</v>
      </c>
      <c r="E65" s="201"/>
      <c r="F65" s="201"/>
      <c r="G65" s="201"/>
      <c r="H65" s="201"/>
      <c r="I65"/>
      <c r="J65"/>
      <c r="K65"/>
      <c r="L65"/>
      <c r="M65"/>
    </row>
    <row r="66" spans="1:13" ht="15.75" customHeight="1" thickTop="1">
      <c r="A66" s="586" t="s">
        <v>630</v>
      </c>
      <c r="B66" s="208" t="s">
        <v>632</v>
      </c>
      <c r="C66" s="212">
        <v>108.78455806529232</v>
      </c>
      <c r="E66" s="201"/>
      <c r="F66" s="201"/>
      <c r="G66" s="201"/>
      <c r="H66" s="201"/>
      <c r="I66"/>
      <c r="J66"/>
      <c r="K66"/>
      <c r="L66"/>
      <c r="M66"/>
    </row>
    <row r="67" spans="1:13">
      <c r="A67" s="587"/>
      <c r="B67" s="209" t="s">
        <v>634</v>
      </c>
      <c r="C67" s="215">
        <v>106.43516965295227</v>
      </c>
      <c r="E67" s="201"/>
      <c r="F67" s="201"/>
      <c r="G67" s="201"/>
      <c r="H67" s="201"/>
      <c r="I67"/>
      <c r="J67"/>
      <c r="K67"/>
      <c r="L67"/>
      <c r="M67"/>
    </row>
    <row r="68" spans="1:13">
      <c r="A68" s="587"/>
      <c r="B68" s="209" t="s">
        <v>636</v>
      </c>
      <c r="C68" s="215">
        <v>106.37972551681875</v>
      </c>
      <c r="E68" s="201"/>
      <c r="F68" s="201"/>
      <c r="G68" s="201"/>
      <c r="H68" s="201"/>
      <c r="I68"/>
      <c r="J68"/>
      <c r="K68"/>
      <c r="L68"/>
      <c r="M68"/>
    </row>
    <row r="69" spans="1:13">
      <c r="A69" s="587"/>
      <c r="B69" s="209" t="s">
        <v>643</v>
      </c>
      <c r="C69" s="215">
        <v>100.64224054554009</v>
      </c>
      <c r="E69" s="201"/>
      <c r="F69" s="201"/>
      <c r="G69" s="201"/>
      <c r="H69" s="201"/>
      <c r="I69"/>
      <c r="J69"/>
      <c r="K69"/>
      <c r="L69"/>
      <c r="M69"/>
    </row>
    <row r="70" spans="1:13">
      <c r="A70" s="587"/>
      <c r="B70" s="240" t="s">
        <v>759</v>
      </c>
      <c r="C70" s="241">
        <v>100</v>
      </c>
      <c r="E70"/>
      <c r="F70"/>
      <c r="G70"/>
      <c r="H70"/>
      <c r="I70"/>
      <c r="J70"/>
      <c r="K70"/>
      <c r="L70"/>
      <c r="M70"/>
    </row>
    <row r="71" spans="1:13">
      <c r="A71" s="587"/>
      <c r="B71" s="209" t="s">
        <v>639</v>
      </c>
      <c r="C71" s="215">
        <v>98.601285993604733</v>
      </c>
      <c r="E71"/>
      <c r="F71"/>
      <c r="G71"/>
      <c r="H71"/>
      <c r="I71"/>
      <c r="J71"/>
      <c r="K71"/>
      <c r="L71"/>
      <c r="M71"/>
    </row>
    <row r="72" spans="1:13">
      <c r="A72" s="587"/>
      <c r="B72" s="209" t="s">
        <v>633</v>
      </c>
      <c r="C72" s="215">
        <v>94.849770641620481</v>
      </c>
      <c r="E72"/>
      <c r="F72" s="200" t="s">
        <v>733</v>
      </c>
      <c r="G72"/>
      <c r="H72"/>
      <c r="I72"/>
      <c r="J72"/>
      <c r="K72"/>
      <c r="L72"/>
      <c r="M72"/>
    </row>
    <row r="73" spans="1:13">
      <c r="A73" s="587"/>
      <c r="B73" s="209" t="s">
        <v>637</v>
      </c>
      <c r="C73" s="215">
        <v>94.544110664929875</v>
      </c>
      <c r="E73"/>
      <c r="F73"/>
      <c r="G73"/>
      <c r="H73"/>
      <c r="I73"/>
      <c r="J73"/>
      <c r="K73"/>
      <c r="L73"/>
      <c r="M73"/>
    </row>
    <row r="74" spans="1:13">
      <c r="A74" s="587"/>
      <c r="B74" s="209" t="s">
        <v>642</v>
      </c>
      <c r="C74" s="215">
        <v>92.665353225604719</v>
      </c>
      <c r="E74"/>
      <c r="F74"/>
      <c r="G74"/>
      <c r="H74"/>
      <c r="I74"/>
      <c r="J74"/>
      <c r="K74"/>
      <c r="L74"/>
      <c r="M74"/>
    </row>
    <row r="75" spans="1:13">
      <c r="A75" s="587"/>
      <c r="B75" s="209" t="s">
        <v>640</v>
      </c>
      <c r="C75" s="215">
        <v>90.455576309086283</v>
      </c>
      <c r="E75"/>
      <c r="F75"/>
      <c r="G75"/>
      <c r="H75"/>
      <c r="I75"/>
      <c r="J75"/>
      <c r="K75"/>
      <c r="L75"/>
      <c r="M75"/>
    </row>
    <row r="76" spans="1:13">
      <c r="A76" s="587"/>
      <c r="B76" s="209" t="s">
        <v>635</v>
      </c>
      <c r="C76" s="215">
        <v>87.053663362588907</v>
      </c>
      <c r="E76"/>
      <c r="F76"/>
      <c r="G76"/>
      <c r="H76"/>
      <c r="I76"/>
      <c r="J76"/>
      <c r="K76"/>
      <c r="L76"/>
      <c r="M76"/>
    </row>
    <row r="77" spans="1:13">
      <c r="A77" s="587"/>
      <c r="B77" s="209" t="s">
        <v>638</v>
      </c>
      <c r="C77" s="215">
        <v>87.00968984124512</v>
      </c>
      <c r="E77"/>
      <c r="F77"/>
      <c r="G77"/>
      <c r="H77"/>
      <c r="I77"/>
      <c r="J77"/>
      <c r="K77"/>
      <c r="L77"/>
      <c r="M77"/>
    </row>
    <row r="78" spans="1:13">
      <c r="A78" s="587"/>
      <c r="B78" s="222" t="s">
        <v>631</v>
      </c>
      <c r="C78" s="223">
        <v>215.17939282428705</v>
      </c>
      <c r="E78"/>
      <c r="F78"/>
      <c r="G78"/>
      <c r="H78"/>
      <c r="I78"/>
      <c r="J78"/>
      <c r="K78"/>
      <c r="L78"/>
      <c r="M78"/>
    </row>
    <row r="79" spans="1:13" ht="15" thickBot="1">
      <c r="A79" s="588"/>
      <c r="B79" s="220" t="s">
        <v>641</v>
      </c>
      <c r="C79" s="224">
        <v>114.38090223628775</v>
      </c>
      <c r="E79"/>
      <c r="F79"/>
      <c r="G79"/>
      <c r="H79"/>
      <c r="I79"/>
      <c r="J79"/>
      <c r="K79"/>
      <c r="L79"/>
      <c r="M79"/>
    </row>
    <row r="80" spans="1:13" ht="25" thickTop="1" thickBot="1">
      <c r="A80" s="581" t="s">
        <v>723</v>
      </c>
      <c r="B80" s="582"/>
      <c r="C80" s="206" t="s">
        <v>750</v>
      </c>
      <c r="E80"/>
      <c r="F80"/>
      <c r="G80"/>
      <c r="H80"/>
      <c r="I80"/>
      <c r="J80"/>
      <c r="K80"/>
      <c r="L80"/>
      <c r="M80"/>
    </row>
    <row r="81" spans="1:13" ht="15.75" customHeight="1" thickTop="1">
      <c r="A81" s="586" t="s">
        <v>630</v>
      </c>
      <c r="B81" s="208" t="s">
        <v>638</v>
      </c>
      <c r="C81" s="212">
        <v>177.46493702499907</v>
      </c>
      <c r="E81"/>
      <c r="F81"/>
      <c r="G81"/>
      <c r="H81"/>
      <c r="I81"/>
      <c r="J81"/>
      <c r="K81"/>
      <c r="L81"/>
      <c r="M81"/>
    </row>
    <row r="82" spans="1:13">
      <c r="A82" s="587"/>
      <c r="B82" s="209" t="s">
        <v>637</v>
      </c>
      <c r="C82" s="215">
        <v>144.5584913795314</v>
      </c>
      <c r="E82"/>
      <c r="F82"/>
      <c r="G82"/>
      <c r="H82"/>
      <c r="I82"/>
      <c r="J82"/>
      <c r="K82"/>
      <c r="L82"/>
      <c r="M82"/>
    </row>
    <row r="83" spans="1:13">
      <c r="A83" s="587"/>
      <c r="B83" s="209" t="s">
        <v>633</v>
      </c>
      <c r="C83" s="215">
        <v>124.13208932641489</v>
      </c>
      <c r="E83"/>
      <c r="F83"/>
      <c r="G83"/>
      <c r="H83"/>
      <c r="I83"/>
      <c r="J83"/>
      <c r="K83"/>
      <c r="L83"/>
      <c r="M83"/>
    </row>
    <row r="84" spans="1:13">
      <c r="A84" s="587"/>
      <c r="B84" s="209" t="s">
        <v>636</v>
      </c>
      <c r="C84" s="215">
        <v>116.80992487428809</v>
      </c>
      <c r="E84"/>
      <c r="F84"/>
      <c r="G84"/>
      <c r="H84"/>
      <c r="I84"/>
      <c r="J84"/>
      <c r="K84"/>
      <c r="L84"/>
      <c r="M84"/>
    </row>
    <row r="85" spans="1:13">
      <c r="A85" s="587"/>
      <c r="B85" s="209" t="s">
        <v>639</v>
      </c>
      <c r="C85" s="215">
        <v>115.65213399139313</v>
      </c>
      <c r="E85"/>
      <c r="F85"/>
      <c r="G85"/>
      <c r="H85"/>
      <c r="I85"/>
      <c r="J85"/>
      <c r="K85"/>
      <c r="L85"/>
      <c r="M85"/>
    </row>
    <row r="86" spans="1:13">
      <c r="A86" s="587"/>
      <c r="B86" s="209" t="s">
        <v>632</v>
      </c>
      <c r="C86" s="215">
        <v>113.93563816691869</v>
      </c>
      <c r="E86"/>
      <c r="F86"/>
      <c r="G86"/>
      <c r="H86"/>
      <c r="I86"/>
      <c r="J86"/>
      <c r="K86"/>
      <c r="L86"/>
      <c r="M86"/>
    </row>
    <row r="87" spans="1:13">
      <c r="A87" s="587"/>
      <c r="B87" s="209" t="s">
        <v>643</v>
      </c>
      <c r="C87" s="215">
        <v>112.48023550518211</v>
      </c>
      <c r="E87"/>
      <c r="F87"/>
      <c r="G87"/>
      <c r="H87"/>
      <c r="I87"/>
      <c r="J87"/>
      <c r="K87"/>
      <c r="L87"/>
      <c r="M87"/>
    </row>
    <row r="88" spans="1:13">
      <c r="A88" s="587"/>
      <c r="B88" s="209" t="s">
        <v>634</v>
      </c>
      <c r="C88" s="215">
        <v>108.88932087823468</v>
      </c>
      <c r="E88"/>
      <c r="F88"/>
      <c r="G88"/>
      <c r="H88"/>
      <c r="I88"/>
      <c r="J88"/>
      <c r="K88"/>
      <c r="L88"/>
      <c r="M88"/>
    </row>
    <row r="89" spans="1:13">
      <c r="A89" s="587"/>
      <c r="B89" s="209" t="s">
        <v>642</v>
      </c>
      <c r="C89" s="215">
        <v>107.57005042278658</v>
      </c>
      <c r="E89"/>
      <c r="F89"/>
      <c r="G89"/>
      <c r="H89"/>
      <c r="I89"/>
      <c r="J89"/>
      <c r="K89"/>
      <c r="L89"/>
      <c r="M89"/>
    </row>
    <row r="90" spans="1:13">
      <c r="A90" s="587"/>
      <c r="B90" s="240" t="s">
        <v>759</v>
      </c>
      <c r="C90" s="241">
        <v>100</v>
      </c>
      <c r="E90"/>
      <c r="F90" s="200" t="s">
        <v>682</v>
      </c>
      <c r="G90"/>
      <c r="H90"/>
      <c r="I90"/>
      <c r="J90"/>
      <c r="K90"/>
      <c r="L90"/>
      <c r="M90"/>
    </row>
    <row r="91" spans="1:13">
      <c r="A91" s="587"/>
      <c r="B91" s="209" t="s">
        <v>635</v>
      </c>
      <c r="C91" s="215">
        <v>97.669765652662264</v>
      </c>
      <c r="E91"/>
      <c r="F91"/>
      <c r="G91"/>
      <c r="H91"/>
      <c r="I91"/>
      <c r="J91"/>
      <c r="K91"/>
      <c r="L91"/>
      <c r="M91"/>
    </row>
    <row r="92" spans="1:13">
      <c r="A92" s="587"/>
      <c r="B92" s="209" t="s">
        <v>640</v>
      </c>
      <c r="C92" s="215">
        <v>60.435550400534893</v>
      </c>
      <c r="E92"/>
      <c r="F92"/>
      <c r="G92"/>
      <c r="H92"/>
      <c r="I92"/>
      <c r="J92"/>
      <c r="K92"/>
      <c r="L92"/>
      <c r="M92"/>
    </row>
    <row r="93" spans="1:13">
      <c r="A93" s="587"/>
      <c r="B93" s="222" t="s">
        <v>631</v>
      </c>
      <c r="C93" s="223">
        <v>353.48837209302326</v>
      </c>
      <c r="E93"/>
      <c r="F93"/>
      <c r="G93"/>
      <c r="H93"/>
      <c r="I93"/>
      <c r="J93"/>
      <c r="K93"/>
      <c r="L93"/>
      <c r="M93"/>
    </row>
    <row r="94" spans="1:13" ht="15" thickBot="1">
      <c r="A94" s="588"/>
      <c r="B94" s="220" t="s">
        <v>641</v>
      </c>
      <c r="C94" s="224">
        <v>156.24930324641934</v>
      </c>
      <c r="E94"/>
      <c r="F94"/>
      <c r="G94"/>
      <c r="H94"/>
      <c r="I94"/>
      <c r="J94"/>
      <c r="K94"/>
      <c r="L94"/>
      <c r="M94"/>
    </row>
    <row r="95" spans="1:13" ht="25" thickTop="1" thickBot="1">
      <c r="A95" s="581" t="s">
        <v>723</v>
      </c>
      <c r="B95" s="582"/>
      <c r="C95" s="207" t="s">
        <v>751</v>
      </c>
      <c r="E95"/>
      <c r="F95"/>
      <c r="G95"/>
      <c r="H95"/>
      <c r="I95"/>
      <c r="J95"/>
      <c r="K95"/>
      <c r="L95"/>
      <c r="M95"/>
    </row>
    <row r="96" spans="1:13" ht="15.75" customHeight="1" thickTop="1">
      <c r="A96" s="586" t="s">
        <v>630</v>
      </c>
      <c r="B96" s="208" t="s">
        <v>638</v>
      </c>
      <c r="C96" s="213">
        <v>114.84129215753313</v>
      </c>
      <c r="E96"/>
      <c r="F96"/>
      <c r="G96"/>
      <c r="H96"/>
      <c r="I96"/>
      <c r="J96"/>
      <c r="K96"/>
      <c r="L96"/>
      <c r="M96"/>
    </row>
    <row r="97" spans="1:13">
      <c r="A97" s="587"/>
      <c r="B97" s="209" t="s">
        <v>639</v>
      </c>
      <c r="C97" s="216">
        <v>103.81289493786426</v>
      </c>
      <c r="E97"/>
      <c r="F97"/>
      <c r="G97"/>
      <c r="H97"/>
      <c r="I97"/>
      <c r="J97"/>
      <c r="K97"/>
      <c r="L97"/>
      <c r="M97"/>
    </row>
    <row r="98" spans="1:13">
      <c r="A98" s="587"/>
      <c r="B98" s="209" t="s">
        <v>633</v>
      </c>
      <c r="C98" s="216">
        <v>103.08771561994993</v>
      </c>
      <c r="E98"/>
      <c r="F98"/>
      <c r="G98"/>
      <c r="H98"/>
      <c r="I98"/>
      <c r="J98"/>
      <c r="K98"/>
      <c r="L98"/>
      <c r="M98"/>
    </row>
    <row r="99" spans="1:13">
      <c r="A99" s="587"/>
      <c r="B99" s="209" t="s">
        <v>634</v>
      </c>
      <c r="C99" s="216">
        <v>102.40771655847291</v>
      </c>
      <c r="E99"/>
      <c r="F99"/>
      <c r="G99"/>
      <c r="H99"/>
      <c r="I99"/>
      <c r="J99"/>
      <c r="K99"/>
      <c r="L99"/>
      <c r="M99"/>
    </row>
    <row r="100" spans="1:13">
      <c r="A100" s="587"/>
      <c r="B100" s="209" t="s">
        <v>643</v>
      </c>
      <c r="C100" s="216">
        <v>102.04683002146174</v>
      </c>
      <c r="E100"/>
      <c r="F100"/>
      <c r="G100"/>
      <c r="H100"/>
      <c r="I100"/>
      <c r="J100"/>
      <c r="K100"/>
      <c r="L100"/>
      <c r="M100"/>
    </row>
    <row r="101" spans="1:13">
      <c r="A101" s="587"/>
      <c r="B101" s="209" t="s">
        <v>635</v>
      </c>
      <c r="C101" s="216">
        <v>101.13655831246263</v>
      </c>
      <c r="E101"/>
      <c r="F101"/>
      <c r="G101"/>
      <c r="H101"/>
      <c r="I101"/>
      <c r="J101"/>
      <c r="K101"/>
      <c r="L101"/>
      <c r="M101"/>
    </row>
    <row r="102" spans="1:13">
      <c r="A102" s="587"/>
      <c r="B102" s="209" t="s">
        <v>632</v>
      </c>
      <c r="C102" s="216">
        <v>100.35485581207534</v>
      </c>
      <c r="E102"/>
      <c r="F102"/>
      <c r="G102"/>
      <c r="H102"/>
      <c r="I102"/>
      <c r="J102"/>
      <c r="K102"/>
      <c r="L102"/>
      <c r="M102"/>
    </row>
    <row r="103" spans="1:13">
      <c r="A103" s="587"/>
      <c r="B103" s="209" t="s">
        <v>636</v>
      </c>
      <c r="C103" s="216">
        <v>100.27718733050439</v>
      </c>
      <c r="E103"/>
      <c r="F103"/>
      <c r="G103"/>
      <c r="H103"/>
      <c r="I103"/>
      <c r="J103"/>
      <c r="K103"/>
      <c r="L103"/>
      <c r="M103"/>
    </row>
    <row r="104" spans="1:13">
      <c r="A104" s="587"/>
      <c r="B104" s="209" t="s">
        <v>637</v>
      </c>
      <c r="C104" s="216">
        <v>100.19391480868171</v>
      </c>
      <c r="E104"/>
      <c r="F104"/>
      <c r="G104"/>
      <c r="H104"/>
      <c r="I104"/>
      <c r="J104"/>
      <c r="K104"/>
      <c r="L104"/>
      <c r="M104"/>
    </row>
    <row r="105" spans="1:13">
      <c r="A105" s="587"/>
      <c r="B105" s="240" t="s">
        <v>759</v>
      </c>
      <c r="C105" s="241">
        <v>100</v>
      </c>
      <c r="E105"/>
      <c r="F105"/>
      <c r="G105"/>
      <c r="H105"/>
      <c r="I105"/>
      <c r="J105"/>
      <c r="K105"/>
      <c r="L105"/>
      <c r="M105"/>
    </row>
    <row r="106" spans="1:13">
      <c r="A106" s="587"/>
      <c r="B106" s="209" t="s">
        <v>642</v>
      </c>
      <c r="C106" s="216">
        <v>94.875996319017119</v>
      </c>
      <c r="E106"/>
      <c r="F106"/>
      <c r="G106"/>
      <c r="H106"/>
      <c r="I106"/>
      <c r="J106"/>
      <c r="K106"/>
      <c r="L106"/>
      <c r="M106"/>
    </row>
    <row r="107" spans="1:13">
      <c r="A107" s="587"/>
      <c r="B107" s="209" t="s">
        <v>640</v>
      </c>
      <c r="C107" s="216">
        <v>93.238003365639116</v>
      </c>
      <c r="E107"/>
      <c r="F107"/>
      <c r="G107"/>
      <c r="H107"/>
      <c r="I107"/>
      <c r="J107"/>
      <c r="K107"/>
      <c r="L107"/>
      <c r="M107"/>
    </row>
    <row r="108" spans="1:13">
      <c r="A108" s="587"/>
      <c r="B108" s="222" t="s">
        <v>631</v>
      </c>
      <c r="C108" s="225">
        <v>119.91845545029381</v>
      </c>
      <c r="E108"/>
      <c r="F108" s="200" t="s">
        <v>645</v>
      </c>
      <c r="G108"/>
      <c r="H108"/>
      <c r="I108"/>
      <c r="J108"/>
      <c r="K108"/>
      <c r="L108"/>
      <c r="M108"/>
    </row>
    <row r="109" spans="1:13" ht="15" thickBot="1">
      <c r="A109" s="588"/>
      <c r="B109" s="220" t="s">
        <v>641</v>
      </c>
      <c r="C109" s="226">
        <v>93.444711060026776</v>
      </c>
      <c r="E109"/>
      <c r="F109"/>
      <c r="G109"/>
      <c r="H109"/>
      <c r="I109"/>
      <c r="J109"/>
      <c r="K109"/>
      <c r="L109"/>
      <c r="M109"/>
    </row>
    <row r="110" spans="1:13" ht="15.5" thickTop="1" thickBot="1">
      <c r="A110" s="581" t="s">
        <v>723</v>
      </c>
      <c r="B110" s="582"/>
      <c r="C110" s="236" t="s">
        <v>758</v>
      </c>
      <c r="E110"/>
      <c r="F110"/>
      <c r="G110"/>
      <c r="H110"/>
      <c r="I110"/>
      <c r="J110"/>
      <c r="K110"/>
      <c r="L110"/>
      <c r="M110"/>
    </row>
    <row r="111" spans="1:13" ht="15.75" customHeight="1" thickTop="1">
      <c r="A111" s="586" t="s">
        <v>630</v>
      </c>
      <c r="B111" s="208" t="s">
        <v>638</v>
      </c>
      <c r="C111" s="213">
        <v>107.41904438630748</v>
      </c>
      <c r="E111"/>
      <c r="F111"/>
      <c r="G111"/>
      <c r="H111"/>
      <c r="I111"/>
      <c r="J111"/>
      <c r="K111"/>
      <c r="L111"/>
      <c r="M111"/>
    </row>
    <row r="112" spans="1:13">
      <c r="A112" s="587"/>
      <c r="B112" s="209" t="s">
        <v>633</v>
      </c>
      <c r="C112" s="216">
        <v>103.51438496138658</v>
      </c>
      <c r="E112"/>
      <c r="F112"/>
      <c r="G112"/>
      <c r="H112"/>
      <c r="I112"/>
      <c r="J112"/>
      <c r="K112"/>
      <c r="L112"/>
      <c r="M112"/>
    </row>
    <row r="113" spans="1:13">
      <c r="A113" s="587"/>
      <c r="B113" s="209" t="s">
        <v>639</v>
      </c>
      <c r="C113" s="216">
        <v>101.53058186069931</v>
      </c>
      <c r="E113"/>
      <c r="F113"/>
      <c r="G113"/>
      <c r="H113"/>
      <c r="I113"/>
      <c r="J113"/>
      <c r="K113"/>
      <c r="L113"/>
      <c r="M113"/>
    </row>
    <row r="114" spans="1:13">
      <c r="A114" s="587"/>
      <c r="B114" s="209" t="s">
        <v>643</v>
      </c>
      <c r="C114" s="216">
        <v>101.4928389341339</v>
      </c>
      <c r="E114"/>
      <c r="F114"/>
      <c r="G114"/>
      <c r="H114"/>
      <c r="I114"/>
      <c r="J114"/>
      <c r="K114"/>
      <c r="L114"/>
      <c r="M114"/>
    </row>
    <row r="115" spans="1:13">
      <c r="A115" s="587"/>
      <c r="B115" s="209" t="s">
        <v>632</v>
      </c>
      <c r="C115" s="216">
        <v>100.66544398894231</v>
      </c>
      <c r="E115"/>
      <c r="F115"/>
      <c r="G115"/>
      <c r="H115"/>
      <c r="I115"/>
      <c r="J115"/>
      <c r="K115"/>
      <c r="L115"/>
      <c r="M115"/>
    </row>
    <row r="116" spans="1:13">
      <c r="A116" s="587"/>
      <c r="B116" s="240" t="s">
        <v>759</v>
      </c>
      <c r="C116" s="241">
        <v>100</v>
      </c>
      <c r="E116"/>
      <c r="F116"/>
      <c r="G116"/>
      <c r="H116"/>
      <c r="I116"/>
      <c r="J116"/>
      <c r="K116"/>
      <c r="L116"/>
      <c r="M116"/>
    </row>
    <row r="117" spans="1:13">
      <c r="A117" s="587"/>
      <c r="B117" s="209" t="s">
        <v>635</v>
      </c>
      <c r="C117" s="216">
        <v>99.012476439092438</v>
      </c>
      <c r="E117"/>
      <c r="F117"/>
      <c r="G117"/>
      <c r="H117"/>
      <c r="I117"/>
      <c r="J117"/>
      <c r="K117"/>
      <c r="L117"/>
      <c r="M117"/>
    </row>
    <row r="118" spans="1:13">
      <c r="A118" s="587"/>
      <c r="B118" s="209" t="s">
        <v>636</v>
      </c>
      <c r="C118" s="216">
        <v>98.202804392577306</v>
      </c>
      <c r="E118"/>
      <c r="F118"/>
      <c r="G118"/>
      <c r="H118"/>
      <c r="I118"/>
      <c r="J118"/>
      <c r="K118"/>
      <c r="L118"/>
      <c r="M118"/>
    </row>
    <row r="119" spans="1:13">
      <c r="A119" s="587"/>
      <c r="B119" s="209" t="s">
        <v>634</v>
      </c>
      <c r="C119" s="216">
        <v>97.606468441891224</v>
      </c>
      <c r="E119"/>
      <c r="F119"/>
      <c r="G119"/>
      <c r="H119"/>
      <c r="I119"/>
      <c r="J119"/>
      <c r="K119"/>
      <c r="L119"/>
      <c r="M119"/>
    </row>
    <row r="120" spans="1:13">
      <c r="A120" s="587"/>
      <c r="B120" s="209" t="s">
        <v>637</v>
      </c>
      <c r="C120" s="216">
        <v>95.278744004694119</v>
      </c>
      <c r="E120"/>
      <c r="F120"/>
      <c r="G120"/>
      <c r="H120"/>
      <c r="I120"/>
      <c r="J120"/>
      <c r="K120"/>
      <c r="L120"/>
      <c r="M120"/>
    </row>
    <row r="121" spans="1:13">
      <c r="A121" s="587"/>
      <c r="B121" s="209" t="s">
        <v>642</v>
      </c>
      <c r="C121" s="216">
        <v>95.003056466230944</v>
      </c>
      <c r="E121"/>
      <c r="F121"/>
      <c r="G121"/>
      <c r="H121"/>
      <c r="I121"/>
      <c r="J121"/>
      <c r="K121"/>
      <c r="L121"/>
      <c r="M121"/>
    </row>
    <row r="122" spans="1:13">
      <c r="A122" s="587"/>
      <c r="B122" s="209" t="s">
        <v>640</v>
      </c>
      <c r="C122" s="216">
        <v>82.23675742244167</v>
      </c>
      <c r="E122"/>
      <c r="F122"/>
      <c r="G122"/>
      <c r="H122"/>
      <c r="I122"/>
      <c r="J122"/>
      <c r="K122"/>
      <c r="L122"/>
      <c r="M122"/>
    </row>
    <row r="123" spans="1:13">
      <c r="A123" s="587"/>
      <c r="B123" s="222" t="s">
        <v>631</v>
      </c>
      <c r="C123" s="225">
        <v>113.63720782788431</v>
      </c>
      <c r="E123"/>
      <c r="F123"/>
      <c r="G123"/>
      <c r="H123"/>
      <c r="I123"/>
      <c r="J123"/>
      <c r="K123"/>
      <c r="L123"/>
      <c r="M123"/>
    </row>
    <row r="124" spans="1:13" ht="15" thickBot="1">
      <c r="A124" s="588"/>
      <c r="B124" s="220" t="s">
        <v>641</v>
      </c>
      <c r="C124" s="226">
        <v>104.40019087371863</v>
      </c>
      <c r="E124"/>
      <c r="F124"/>
      <c r="G124"/>
      <c r="H124"/>
      <c r="I124"/>
      <c r="J124"/>
      <c r="K124"/>
      <c r="L124"/>
      <c r="M124"/>
    </row>
    <row r="125" spans="1:13" ht="15" thickTop="1">
      <c r="B125" s="237"/>
      <c r="C125" s="238"/>
      <c r="E125"/>
      <c r="F125"/>
      <c r="G125"/>
      <c r="H125"/>
      <c r="I125"/>
      <c r="J125"/>
      <c r="K125"/>
      <c r="L125"/>
      <c r="M125"/>
    </row>
    <row r="126" spans="1:13">
      <c r="E126"/>
      <c r="F126" s="200" t="s">
        <v>737</v>
      </c>
      <c r="G126"/>
      <c r="H126"/>
      <c r="I126"/>
      <c r="J126"/>
      <c r="K126"/>
      <c r="L126"/>
      <c r="M126"/>
    </row>
    <row r="127" spans="1:13">
      <c r="E127"/>
      <c r="F127"/>
      <c r="G127"/>
      <c r="H127"/>
      <c r="I127"/>
      <c r="J127"/>
      <c r="K127"/>
      <c r="L127"/>
      <c r="M127"/>
    </row>
    <row r="128" spans="1:13">
      <c r="E128"/>
      <c r="F128"/>
      <c r="G128"/>
      <c r="H128"/>
      <c r="I128"/>
      <c r="J128"/>
      <c r="K128"/>
      <c r="L128"/>
      <c r="M128"/>
    </row>
    <row r="129" spans="5:13">
      <c r="E129"/>
      <c r="F129"/>
      <c r="G129"/>
      <c r="H129"/>
      <c r="I129"/>
      <c r="J129"/>
      <c r="K129"/>
      <c r="L129"/>
      <c r="M129"/>
    </row>
    <row r="130" spans="5:13">
      <c r="E130"/>
      <c r="F130"/>
      <c r="G130"/>
      <c r="H130"/>
      <c r="I130"/>
      <c r="J130"/>
      <c r="K130"/>
      <c r="L130"/>
      <c r="M130"/>
    </row>
    <row r="131" spans="5:13">
      <c r="E131"/>
      <c r="F131"/>
      <c r="G131"/>
      <c r="H131"/>
      <c r="I131"/>
      <c r="J131"/>
      <c r="K131"/>
      <c r="L131"/>
      <c r="M131"/>
    </row>
    <row r="132" spans="5:13">
      <c r="E132"/>
      <c r="F132"/>
      <c r="G132"/>
      <c r="H132"/>
      <c r="I132"/>
      <c r="J132"/>
      <c r="K132"/>
      <c r="L132"/>
      <c r="M132"/>
    </row>
    <row r="133" spans="5:13">
      <c r="E133"/>
      <c r="F133"/>
      <c r="G133"/>
      <c r="H133"/>
      <c r="I133"/>
      <c r="J133"/>
      <c r="K133"/>
      <c r="L133"/>
      <c r="M133"/>
    </row>
    <row r="134" spans="5:13">
      <c r="E134"/>
      <c r="F134"/>
      <c r="G134"/>
      <c r="H134"/>
      <c r="I134"/>
      <c r="J134"/>
      <c r="K134"/>
      <c r="L134"/>
      <c r="M134"/>
    </row>
    <row r="135" spans="5:13">
      <c r="E135"/>
      <c r="F135"/>
      <c r="G135"/>
      <c r="H135"/>
      <c r="I135"/>
      <c r="J135"/>
      <c r="K135"/>
      <c r="L135"/>
      <c r="M135"/>
    </row>
    <row r="136" spans="5:13">
      <c r="E136"/>
      <c r="F136"/>
      <c r="G136"/>
      <c r="H136"/>
      <c r="I136"/>
      <c r="J136"/>
      <c r="K136"/>
      <c r="L136"/>
      <c r="M136"/>
    </row>
    <row r="137" spans="5:13">
      <c r="E137"/>
      <c r="F137"/>
      <c r="G137"/>
      <c r="H137"/>
      <c r="I137"/>
      <c r="J137"/>
      <c r="K137"/>
      <c r="L137"/>
      <c r="M137"/>
    </row>
    <row r="138" spans="5:13">
      <c r="E138"/>
      <c r="F138"/>
      <c r="G138"/>
      <c r="H138"/>
      <c r="I138"/>
      <c r="J138"/>
      <c r="K138"/>
      <c r="L138"/>
      <c r="M138"/>
    </row>
    <row r="139" spans="5:13">
      <c r="E139"/>
      <c r="F139"/>
      <c r="G139"/>
      <c r="H139"/>
      <c r="I139"/>
      <c r="J139"/>
      <c r="K139"/>
      <c r="L139"/>
      <c r="M139"/>
    </row>
    <row r="140" spans="5:13">
      <c r="E140"/>
      <c r="F140"/>
      <c r="G140"/>
      <c r="H140"/>
      <c r="I140"/>
      <c r="J140"/>
      <c r="K140"/>
      <c r="L140"/>
      <c r="M140"/>
    </row>
    <row r="141" spans="5:13">
      <c r="E141"/>
      <c r="F141"/>
      <c r="G141"/>
      <c r="H141"/>
      <c r="I141"/>
      <c r="J141"/>
      <c r="K141"/>
      <c r="L141"/>
      <c r="M141"/>
    </row>
    <row r="142" spans="5:13">
      <c r="E142"/>
      <c r="F142"/>
      <c r="G142"/>
      <c r="H142"/>
      <c r="I142"/>
      <c r="J142"/>
      <c r="K142"/>
      <c r="L142"/>
      <c r="M142"/>
    </row>
  </sheetData>
  <sortState xmlns:xlrd2="http://schemas.microsoft.com/office/spreadsheetml/2017/richdata2" ref="B109:C121">
    <sortCondition descending="1" ref="C109:C121"/>
  </sortState>
  <mergeCells count="16">
    <mergeCell ref="A2:B2"/>
    <mergeCell ref="A3:A15"/>
    <mergeCell ref="A20:B20"/>
    <mergeCell ref="A35:B35"/>
    <mergeCell ref="A111:A124"/>
    <mergeCell ref="A95:B95"/>
    <mergeCell ref="A110:B110"/>
    <mergeCell ref="A21:A34"/>
    <mergeCell ref="A36:A49"/>
    <mergeCell ref="A51:A64"/>
    <mergeCell ref="A66:A79"/>
    <mergeCell ref="A81:A94"/>
    <mergeCell ref="A96:A109"/>
    <mergeCell ref="A50:B50"/>
    <mergeCell ref="A65:B65"/>
    <mergeCell ref="A80:B80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S26"/>
  <sheetViews>
    <sheetView zoomScale="85" zoomScaleNormal="85" workbookViewId="0">
      <pane xSplit="1" ySplit="3" topLeftCell="B4" activePane="bottomRight" state="frozen"/>
      <selection activeCell="N320" sqref="N320"/>
      <selection pane="topRight" activeCell="N320" sqref="N320"/>
      <selection pane="bottomLeft" activeCell="N320" sqref="N320"/>
      <selection pane="bottomRight" activeCell="A18" sqref="A18:O18"/>
    </sheetView>
  </sheetViews>
  <sheetFormatPr defaultColWidth="9.1796875" defaultRowHeight="13.5"/>
  <cols>
    <col min="1" max="1" width="29.1796875" style="369" customWidth="1"/>
    <col min="2" max="4" width="12.36328125" style="460" customWidth="1"/>
    <col min="5" max="5" width="12.36328125" style="461" customWidth="1"/>
    <col min="6" max="6" width="12.36328125" style="460" customWidth="1"/>
    <col min="7" max="7" width="13.90625" style="460" customWidth="1"/>
    <col min="8" max="10" width="13.08984375" style="369" customWidth="1"/>
    <col min="11" max="11" width="13.08984375" style="462" customWidth="1"/>
    <col min="12" max="12" width="13.08984375" style="369" customWidth="1"/>
    <col min="13" max="13" width="14.08984375" style="462" customWidth="1"/>
    <col min="14" max="14" width="16.453125" style="462" customWidth="1"/>
    <col min="15" max="15" width="7.7265625" style="369" customWidth="1"/>
    <col min="16" max="16" width="14.90625" style="462" customWidth="1"/>
    <col min="17" max="17" width="7.7265625" style="369" customWidth="1"/>
    <col min="18" max="18" width="14.453125" style="462" customWidth="1"/>
    <col min="19" max="19" width="7.7265625" style="369" customWidth="1"/>
    <col min="20" max="16384" width="9.1796875" style="369"/>
  </cols>
  <sheetData>
    <row r="1" spans="1:19" ht="14" thickBot="1"/>
    <row r="2" spans="1:19" ht="15.75" customHeight="1" thickBot="1">
      <c r="B2" s="536" t="s">
        <v>1017</v>
      </c>
      <c r="C2" s="537"/>
      <c r="D2" s="537"/>
      <c r="E2" s="537"/>
      <c r="F2" s="537"/>
      <c r="G2" s="537"/>
      <c r="H2" s="542" t="s">
        <v>1046</v>
      </c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4"/>
    </row>
    <row r="3" spans="1:19" ht="82" customHeight="1" thickBot="1">
      <c r="A3" s="463" t="s">
        <v>1022</v>
      </c>
      <c r="B3" s="373" t="s">
        <v>2</v>
      </c>
      <c r="C3" s="374" t="s">
        <v>3</v>
      </c>
      <c r="D3" s="374" t="s">
        <v>4</v>
      </c>
      <c r="E3" s="375" t="s">
        <v>1037</v>
      </c>
      <c r="F3" s="374" t="s">
        <v>1039</v>
      </c>
      <c r="G3" s="374" t="s">
        <v>645</v>
      </c>
      <c r="H3" s="376" t="s">
        <v>1045</v>
      </c>
      <c r="I3" s="377" t="s">
        <v>1048</v>
      </c>
      <c r="J3" s="377" t="s">
        <v>1023</v>
      </c>
      <c r="K3" s="378" t="s">
        <v>1038</v>
      </c>
      <c r="L3" s="377" t="s">
        <v>1040</v>
      </c>
      <c r="M3" s="379" t="s">
        <v>1020</v>
      </c>
      <c r="N3" s="381" t="s">
        <v>1032</v>
      </c>
      <c r="O3" s="381" t="s">
        <v>1016</v>
      </c>
      <c r="P3" s="382" t="s">
        <v>1041</v>
      </c>
      <c r="Q3" s="383" t="s">
        <v>1016</v>
      </c>
      <c r="R3" s="384" t="s">
        <v>1042</v>
      </c>
      <c r="S3" s="385" t="s">
        <v>1016</v>
      </c>
    </row>
    <row r="4" spans="1:19" ht="15" customHeight="1">
      <c r="A4" s="464" t="s">
        <v>639</v>
      </c>
      <c r="B4" s="465">
        <v>10.126970314345211</v>
      </c>
      <c r="C4" s="404">
        <v>24081.157409836203</v>
      </c>
      <c r="D4" s="466">
        <v>29.176695032817801</v>
      </c>
      <c r="E4" s="466">
        <v>2.9496344508649677</v>
      </c>
      <c r="F4" s="467">
        <v>9.5785266251386005</v>
      </c>
      <c r="G4" s="392">
        <v>83.758743455833525</v>
      </c>
      <c r="H4" s="393">
        <v>102.38589913433196</v>
      </c>
      <c r="I4" s="394">
        <v>94.944381830529267</v>
      </c>
      <c r="J4" s="394">
        <v>119.23865752942299</v>
      </c>
      <c r="K4" s="395">
        <v>98.545770747619116</v>
      </c>
      <c r="L4" s="394">
        <v>113.45298419471091</v>
      </c>
      <c r="M4" s="396">
        <v>101.07310503914169</v>
      </c>
      <c r="N4" s="468">
        <v>102.85692638289659</v>
      </c>
      <c r="O4" s="398">
        <v>5</v>
      </c>
      <c r="P4" s="469">
        <v>101.72757250094328</v>
      </c>
      <c r="Q4" s="398">
        <v>7</v>
      </c>
      <c r="R4" s="469">
        <v>103.98628026484992</v>
      </c>
      <c r="S4" s="398">
        <v>5</v>
      </c>
    </row>
    <row r="5" spans="1:19" ht="15" customHeight="1">
      <c r="A5" s="470" t="s">
        <v>637</v>
      </c>
      <c r="B5" s="471">
        <v>12.434231708261445</v>
      </c>
      <c r="C5" s="404">
        <v>22896.265940562633</v>
      </c>
      <c r="D5" s="405">
        <v>28.379792702936452</v>
      </c>
      <c r="E5" s="406">
        <v>2.9864470475352816</v>
      </c>
      <c r="F5" s="407">
        <v>8.5488584336145177</v>
      </c>
      <c r="G5" s="408">
        <v>79.135041395440453</v>
      </c>
      <c r="H5" s="409">
        <v>83.38745693889733</v>
      </c>
      <c r="I5" s="410">
        <v>90.272729792720838</v>
      </c>
      <c r="J5" s="410">
        <v>122.58686958268754</v>
      </c>
      <c r="K5" s="411">
        <v>97.331041119283242</v>
      </c>
      <c r="L5" s="410">
        <v>127.11784131755678</v>
      </c>
      <c r="M5" s="412">
        <v>95.493604861154537</v>
      </c>
      <c r="N5" s="413">
        <v>93.074740870320667</v>
      </c>
      <c r="O5" s="414">
        <v>11</v>
      </c>
      <c r="P5" s="415">
        <v>88.064554635365155</v>
      </c>
      <c r="Q5" s="414">
        <v>11</v>
      </c>
      <c r="R5" s="415">
        <v>98.084927105276151</v>
      </c>
      <c r="S5" s="414">
        <v>8</v>
      </c>
    </row>
    <row r="6" spans="1:19" ht="15" customHeight="1">
      <c r="A6" s="470" t="s">
        <v>633</v>
      </c>
      <c r="B6" s="471">
        <v>11.209534535281662</v>
      </c>
      <c r="C6" s="404">
        <v>23728.428878431259</v>
      </c>
      <c r="D6" s="416">
        <v>24.740764551348882</v>
      </c>
      <c r="E6" s="406">
        <v>3.8203601421992226</v>
      </c>
      <c r="F6" s="407">
        <v>11.807553532036295</v>
      </c>
      <c r="G6" s="408">
        <v>86.409549985470704</v>
      </c>
      <c r="H6" s="409">
        <v>92.497949658609059</v>
      </c>
      <c r="I6" s="410">
        <v>93.553684871978859</v>
      </c>
      <c r="J6" s="410">
        <v>140.61772180233217</v>
      </c>
      <c r="K6" s="411">
        <v>76.085497064391831</v>
      </c>
      <c r="L6" s="410">
        <v>92.035359133625391</v>
      </c>
      <c r="M6" s="412">
        <v>104.27187851345654</v>
      </c>
      <c r="N6" s="413">
        <v>98.302020666496134</v>
      </c>
      <c r="O6" s="414">
        <v>8</v>
      </c>
      <c r="P6" s="415">
        <v>102.18401372971921</v>
      </c>
      <c r="Q6" s="414">
        <v>6</v>
      </c>
      <c r="R6" s="415">
        <v>94.420027603273056</v>
      </c>
      <c r="S6" s="414">
        <v>10</v>
      </c>
    </row>
    <row r="7" spans="1:19" ht="15" customHeight="1">
      <c r="A7" s="470" t="s">
        <v>632</v>
      </c>
      <c r="B7" s="471">
        <v>9.0951293639177475</v>
      </c>
      <c r="C7" s="404">
        <v>26816.022699509238</v>
      </c>
      <c r="D7" s="416">
        <v>36.268979176759309</v>
      </c>
      <c r="E7" s="406">
        <v>2.7342419080068141</v>
      </c>
      <c r="F7" s="407">
        <v>8.6685985435611954</v>
      </c>
      <c r="G7" s="408">
        <v>83.906112664017698</v>
      </c>
      <c r="H7" s="409">
        <v>114.00156277648519</v>
      </c>
      <c r="I7" s="410">
        <v>105.72709006579528</v>
      </c>
      <c r="J7" s="410">
        <v>95.921915251694486</v>
      </c>
      <c r="K7" s="411">
        <v>106.30880886326248</v>
      </c>
      <c r="L7" s="410">
        <v>125.36195145611494</v>
      </c>
      <c r="M7" s="412">
        <v>101.25093797745683</v>
      </c>
      <c r="N7" s="413">
        <v>109.72329220814736</v>
      </c>
      <c r="O7" s="414">
        <v>2</v>
      </c>
      <c r="P7" s="415">
        <v>108.87653381767841</v>
      </c>
      <c r="Q7" s="414">
        <v>3</v>
      </c>
      <c r="R7" s="415">
        <v>110.57005059861633</v>
      </c>
      <c r="S7" s="414">
        <v>3</v>
      </c>
    </row>
    <row r="8" spans="1:19" ht="15" customHeight="1">
      <c r="A8" s="470" t="s">
        <v>640</v>
      </c>
      <c r="B8" s="471">
        <v>11.032937598722681</v>
      </c>
      <c r="C8" s="404">
        <v>21626.456937726001</v>
      </c>
      <c r="D8" s="405">
        <v>41.383691808073699</v>
      </c>
      <c r="E8" s="406">
        <v>3.02912639454282</v>
      </c>
      <c r="F8" s="407">
        <v>18.075280135559737</v>
      </c>
      <c r="G8" s="408">
        <v>79.936925780876251</v>
      </c>
      <c r="H8" s="409">
        <v>93.978503174074277</v>
      </c>
      <c r="I8" s="410">
        <v>85.266274797002069</v>
      </c>
      <c r="J8" s="410">
        <v>84.066688950642373</v>
      </c>
      <c r="K8" s="411">
        <v>95.959680291944167</v>
      </c>
      <c r="L8" s="410">
        <v>60.121470962575209</v>
      </c>
      <c r="M8" s="412">
        <v>96.461252432910882</v>
      </c>
      <c r="N8" s="413">
        <v>79.238215137185733</v>
      </c>
      <c r="O8" s="414">
        <v>12</v>
      </c>
      <c r="P8" s="415">
        <v>77.178085914822489</v>
      </c>
      <c r="Q8" s="414">
        <v>12</v>
      </c>
      <c r="R8" s="415">
        <v>81.298344359549006</v>
      </c>
      <c r="S8" s="414">
        <v>12</v>
      </c>
    </row>
    <row r="9" spans="1:19" ht="15" customHeight="1">
      <c r="A9" s="470" t="s">
        <v>638</v>
      </c>
      <c r="B9" s="471">
        <v>9.9706910897693426</v>
      </c>
      <c r="C9" s="404">
        <v>21329.668092428044</v>
      </c>
      <c r="D9" s="416">
        <v>24.079207157250007</v>
      </c>
      <c r="E9" s="406">
        <v>5.263946461569196</v>
      </c>
      <c r="F9" s="407">
        <v>8.8932068121660084</v>
      </c>
      <c r="G9" s="408">
        <v>82.114314607571245</v>
      </c>
      <c r="H9" s="409">
        <v>103.99068146889196</v>
      </c>
      <c r="I9" s="410">
        <v>84.096130315512099</v>
      </c>
      <c r="J9" s="410">
        <v>144.48108378896893</v>
      </c>
      <c r="K9" s="411">
        <v>55.219786619480139</v>
      </c>
      <c r="L9" s="410">
        <v>122.19578974862389</v>
      </c>
      <c r="M9" s="412">
        <v>99.088744686392985</v>
      </c>
      <c r="N9" s="413">
        <v>94.304335631263967</v>
      </c>
      <c r="O9" s="414">
        <v>10</v>
      </c>
      <c r="P9" s="415">
        <v>102.99083845002822</v>
      </c>
      <c r="Q9" s="414">
        <v>5</v>
      </c>
      <c r="R9" s="415">
        <v>85.617832812499742</v>
      </c>
      <c r="S9" s="414">
        <v>11</v>
      </c>
    </row>
    <row r="10" spans="1:19" ht="15" customHeight="1">
      <c r="A10" s="470" t="s">
        <v>642</v>
      </c>
      <c r="B10" s="471">
        <v>11.867493398982102</v>
      </c>
      <c r="C10" s="404">
        <v>28168.005983981948</v>
      </c>
      <c r="D10" s="416">
        <v>35.230999290383046</v>
      </c>
      <c r="E10" s="406">
        <v>2.6665561182188093</v>
      </c>
      <c r="F10" s="407">
        <v>8.2471946630610873</v>
      </c>
      <c r="G10" s="408">
        <v>76.643164584959152</v>
      </c>
      <c r="H10" s="409">
        <v>87.3696682426515</v>
      </c>
      <c r="I10" s="410">
        <v>111.05753224533264</v>
      </c>
      <c r="J10" s="410">
        <v>98.747978113928582</v>
      </c>
      <c r="K10" s="411">
        <v>109.00726911323406</v>
      </c>
      <c r="L10" s="410">
        <v>131.76752510496888</v>
      </c>
      <c r="M10" s="412">
        <v>92.4866145910201</v>
      </c>
      <c r="N10" s="413">
        <v>98.705878838089745</v>
      </c>
      <c r="O10" s="414">
        <v>7</v>
      </c>
      <c r="P10" s="415">
        <v>98.254946409620132</v>
      </c>
      <c r="Q10" s="414">
        <v>8</v>
      </c>
      <c r="R10" s="415">
        <v>99.156811266559373</v>
      </c>
      <c r="S10" s="414">
        <v>7</v>
      </c>
    </row>
    <row r="11" spans="1:19" ht="15" customHeight="1">
      <c r="A11" s="470" t="s">
        <v>634</v>
      </c>
      <c r="B11" s="471">
        <v>10.933010776416932</v>
      </c>
      <c r="C11" s="404">
        <v>26099.946196084351</v>
      </c>
      <c r="D11" s="416">
        <v>36.086729815293253</v>
      </c>
      <c r="E11" s="406">
        <v>3.0295556377687345</v>
      </c>
      <c r="F11" s="407">
        <v>9.7083012810111331</v>
      </c>
      <c r="G11" s="408">
        <v>82.13833089984908</v>
      </c>
      <c r="H11" s="409">
        <v>94.837458989565903</v>
      </c>
      <c r="I11" s="410">
        <v>102.90382705546868</v>
      </c>
      <c r="J11" s="410">
        <v>96.406351161922458</v>
      </c>
      <c r="K11" s="411">
        <v>95.946084224516738</v>
      </c>
      <c r="L11" s="410">
        <v>111.93641383338741</v>
      </c>
      <c r="M11" s="412">
        <v>99.117725556113498</v>
      </c>
      <c r="N11" s="413">
        <v>97.461336243362396</v>
      </c>
      <c r="O11" s="414">
        <v>9</v>
      </c>
      <c r="P11" s="415">
        <v>95.556887886864288</v>
      </c>
      <c r="Q11" s="414">
        <v>10</v>
      </c>
      <c r="R11" s="415">
        <v>99.365784599860532</v>
      </c>
      <c r="S11" s="414">
        <v>6</v>
      </c>
    </row>
    <row r="12" spans="1:19" ht="15" customHeight="1">
      <c r="A12" s="470" t="s">
        <v>641</v>
      </c>
      <c r="B12" s="471">
        <v>8.5521874133629066</v>
      </c>
      <c r="C12" s="404">
        <v>23198.213226528969</v>
      </c>
      <c r="D12" s="405">
        <v>26.784339383384626</v>
      </c>
      <c r="E12" s="406">
        <v>3.8605489326309952</v>
      </c>
      <c r="F12" s="407">
        <v>7.7388529248683113</v>
      </c>
      <c r="G12" s="408">
        <v>88.769822865300952</v>
      </c>
      <c r="H12" s="409">
        <v>121.23903640381138</v>
      </c>
      <c r="I12" s="410">
        <v>91.4632123730876</v>
      </c>
      <c r="J12" s="410">
        <v>129.88895850896859</v>
      </c>
      <c r="K12" s="411">
        <v>75.293437657872616</v>
      </c>
      <c r="L12" s="410">
        <v>140.42293352266535</v>
      </c>
      <c r="M12" s="412">
        <v>107.12006007470352</v>
      </c>
      <c r="N12" s="413">
        <v>112.70180106465071</v>
      </c>
      <c r="O12" s="414">
        <v>1</v>
      </c>
      <c r="P12" s="415">
        <v>113.83012849375973</v>
      </c>
      <c r="Q12" s="414">
        <v>1</v>
      </c>
      <c r="R12" s="415">
        <v>111.5734736355417</v>
      </c>
      <c r="S12" s="414">
        <v>2</v>
      </c>
    </row>
    <row r="13" spans="1:19" ht="15" customHeight="1">
      <c r="A13" s="470" t="s">
        <v>635</v>
      </c>
      <c r="B13" s="471">
        <v>9.1256591751834168</v>
      </c>
      <c r="C13" s="404">
        <v>23791.438176764281</v>
      </c>
      <c r="D13" s="416">
        <v>28.119511647320806</v>
      </c>
      <c r="E13" s="406">
        <v>3.2780075383177456</v>
      </c>
      <c r="F13" s="407">
        <v>15.225351350360727</v>
      </c>
      <c r="G13" s="408">
        <v>86.63912243941472</v>
      </c>
      <c r="H13" s="409">
        <v>113.62017156640995</v>
      </c>
      <c r="I13" s="410">
        <v>93.802110592470214</v>
      </c>
      <c r="J13" s="410">
        <v>123.72156353540559</v>
      </c>
      <c r="K13" s="411">
        <v>88.673987776547548</v>
      </c>
      <c r="L13" s="410">
        <v>71.375195540871402</v>
      </c>
      <c r="M13" s="412">
        <v>104.54890751119707</v>
      </c>
      <c r="N13" s="413">
        <v>101.73712503956122</v>
      </c>
      <c r="O13" s="414">
        <v>6</v>
      </c>
      <c r="P13" s="415">
        <v>109.01729884026003</v>
      </c>
      <c r="Q13" s="414">
        <v>2</v>
      </c>
      <c r="R13" s="415">
        <v>94.456951238862416</v>
      </c>
      <c r="S13" s="414">
        <v>9</v>
      </c>
    </row>
    <row r="14" spans="1:19" ht="15" customHeight="1">
      <c r="A14" s="470" t="s">
        <v>643</v>
      </c>
      <c r="B14" s="471">
        <v>10.39799048976438</v>
      </c>
      <c r="C14" s="404">
        <v>27134.831011162183</v>
      </c>
      <c r="D14" s="416">
        <v>33.311476381398052</v>
      </c>
      <c r="E14" s="406">
        <v>2.6792973819218373</v>
      </c>
      <c r="F14" s="407">
        <v>9.7708541037602004</v>
      </c>
      <c r="G14" s="408">
        <v>83.69871984650959</v>
      </c>
      <c r="H14" s="409">
        <v>99.717244611984469</v>
      </c>
      <c r="I14" s="410">
        <v>106.98405033382457</v>
      </c>
      <c r="J14" s="410">
        <v>104.43817941378703</v>
      </c>
      <c r="K14" s="411">
        <v>108.48889053730964</v>
      </c>
      <c r="L14" s="410">
        <v>111.21979903397171</v>
      </c>
      <c r="M14" s="412">
        <v>101.00067352549054</v>
      </c>
      <c r="N14" s="413">
        <v>105.81980569145882</v>
      </c>
      <c r="O14" s="414">
        <v>4</v>
      </c>
      <c r="P14" s="415">
        <v>104.35352516842703</v>
      </c>
      <c r="Q14" s="414">
        <v>4</v>
      </c>
      <c r="R14" s="415">
        <v>107.28608621449064</v>
      </c>
      <c r="S14" s="414">
        <v>4</v>
      </c>
    </row>
    <row r="15" spans="1:19" ht="15" customHeight="1" thickBot="1">
      <c r="A15" s="470" t="s">
        <v>636</v>
      </c>
      <c r="B15" s="471">
        <v>10.272224633151559</v>
      </c>
      <c r="C15" s="404">
        <v>25249.168591940561</v>
      </c>
      <c r="D15" s="416">
        <v>34.626694499206749</v>
      </c>
      <c r="E15" s="406">
        <v>2.6962492485803859</v>
      </c>
      <c r="F15" s="407">
        <v>8.1254314405941432</v>
      </c>
      <c r="G15" s="408">
        <v>84.306219832168907</v>
      </c>
      <c r="H15" s="437">
        <v>100.93811206139974</v>
      </c>
      <c r="I15" s="438">
        <v>99.549480238745616</v>
      </c>
      <c r="J15" s="438">
        <v>100.47132702598215</v>
      </c>
      <c r="K15" s="439">
        <v>107.80679884742204</v>
      </c>
      <c r="L15" s="438">
        <v>133.74212037299588</v>
      </c>
      <c r="M15" s="440">
        <v>101.733754124941</v>
      </c>
      <c r="N15" s="441">
        <v>106.07452222656664</v>
      </c>
      <c r="O15" s="442">
        <v>3</v>
      </c>
      <c r="P15" s="443">
        <v>97.965614152511975</v>
      </c>
      <c r="Q15" s="442">
        <v>9</v>
      </c>
      <c r="R15" s="443">
        <v>114.1834303006213</v>
      </c>
      <c r="S15" s="442">
        <v>1</v>
      </c>
    </row>
    <row r="16" spans="1:19" ht="25.5" customHeight="1" thickBot="1">
      <c r="A16" s="472" t="s">
        <v>1047</v>
      </c>
      <c r="B16" s="473">
        <v>10.368589611409229</v>
      </c>
      <c r="C16" s="474">
        <v>25363.435882725324</v>
      </c>
      <c r="D16" s="475">
        <v>34.789899468585787</v>
      </c>
      <c r="E16" s="476">
        <v>2.9067400038421849</v>
      </c>
      <c r="F16" s="477">
        <v>10.867124298104672</v>
      </c>
      <c r="G16" s="478">
        <v>82.86946702923295</v>
      </c>
      <c r="H16" s="450"/>
      <c r="I16" s="450"/>
      <c r="J16" s="450"/>
      <c r="K16" s="451"/>
      <c r="L16" s="450"/>
      <c r="M16" s="451"/>
      <c r="N16" s="452"/>
      <c r="O16" s="453"/>
      <c r="P16" s="452"/>
      <c r="Q16" s="453"/>
      <c r="R16" s="452"/>
      <c r="S16" s="453"/>
    </row>
    <row r="17" spans="1:19" ht="9" customHeight="1">
      <c r="A17" s="479"/>
      <c r="B17" s="480"/>
      <c r="C17" s="481"/>
      <c r="D17" s="482"/>
      <c r="E17" s="483"/>
      <c r="F17" s="480"/>
      <c r="G17" s="484"/>
      <c r="H17" s="450"/>
      <c r="I17" s="450"/>
      <c r="J17" s="450"/>
      <c r="K17" s="451"/>
      <c r="L17" s="450"/>
      <c r="M17" s="451"/>
      <c r="N17" s="452"/>
      <c r="O17" s="453"/>
      <c r="P17" s="452"/>
      <c r="Q17" s="453"/>
      <c r="R17" s="452"/>
      <c r="S17" s="453"/>
    </row>
    <row r="18" spans="1:19" ht="12.75" customHeight="1">
      <c r="A18" s="545"/>
      <c r="B18" s="545"/>
      <c r="C18" s="545"/>
      <c r="D18" s="545"/>
      <c r="E18" s="545"/>
      <c r="F18" s="545"/>
      <c r="G18" s="545"/>
      <c r="H18" s="545"/>
      <c r="I18" s="545"/>
      <c r="J18" s="545"/>
      <c r="K18" s="545"/>
      <c r="L18" s="545"/>
      <c r="M18" s="545"/>
      <c r="N18" s="545"/>
      <c r="O18" s="545"/>
      <c r="P18" s="369"/>
      <c r="R18" s="369"/>
    </row>
    <row r="19" spans="1:19" ht="15.75" customHeight="1">
      <c r="A19" s="479"/>
      <c r="B19" s="480"/>
      <c r="C19" s="481"/>
      <c r="D19" s="482"/>
      <c r="E19" s="483"/>
      <c r="F19" s="480"/>
      <c r="G19" s="484"/>
      <c r="H19" s="450"/>
      <c r="I19" s="450"/>
      <c r="J19" s="450"/>
      <c r="K19" s="451"/>
      <c r="L19" s="450"/>
      <c r="M19" s="451"/>
      <c r="N19" s="452"/>
      <c r="O19" s="453"/>
      <c r="P19" s="452"/>
      <c r="Q19" s="453"/>
      <c r="R19" s="452"/>
      <c r="S19" s="453"/>
    </row>
    <row r="20" spans="1:19" ht="15.75" customHeight="1">
      <c r="A20" s="479"/>
      <c r="B20" s="480"/>
      <c r="C20" s="481"/>
      <c r="D20" s="482"/>
      <c r="E20" s="483"/>
      <c r="F20" s="480"/>
      <c r="G20" s="484"/>
      <c r="H20" s="450"/>
      <c r="I20" s="450"/>
      <c r="J20" s="450"/>
      <c r="K20" s="451"/>
      <c r="L20" s="450"/>
      <c r="M20" s="451"/>
      <c r="N20" s="452"/>
      <c r="O20" s="453"/>
      <c r="P20" s="452"/>
      <c r="Q20" s="453"/>
      <c r="R20" s="452"/>
      <c r="S20" s="453"/>
    </row>
    <row r="21" spans="1:19" ht="15.75" customHeight="1">
      <c r="A21" s="479"/>
      <c r="B21" s="480"/>
      <c r="C21" s="481"/>
      <c r="D21" s="482"/>
      <c r="E21" s="483"/>
      <c r="F21" s="480"/>
      <c r="G21" s="484"/>
      <c r="H21" s="450"/>
      <c r="I21" s="450"/>
      <c r="J21" s="450"/>
      <c r="K21" s="451"/>
      <c r="L21" s="450"/>
      <c r="M21" s="451"/>
      <c r="N21" s="452"/>
      <c r="O21" s="453"/>
      <c r="P21" s="452"/>
      <c r="Q21" s="453"/>
      <c r="R21" s="452"/>
      <c r="S21" s="453"/>
    </row>
    <row r="22" spans="1:19" ht="15" customHeight="1">
      <c r="B22" s="485"/>
      <c r="C22" s="485"/>
      <c r="D22" s="485"/>
      <c r="E22" s="485"/>
      <c r="F22" s="485"/>
      <c r="G22" s="485"/>
    </row>
    <row r="23" spans="1:19" ht="15" customHeight="1"/>
    <row r="24" spans="1:19" ht="15" customHeight="1"/>
    <row r="25" spans="1:19">
      <c r="B25" s="369"/>
      <c r="C25" s="369"/>
      <c r="D25" s="369"/>
      <c r="E25" s="369"/>
      <c r="F25" s="369"/>
      <c r="G25" s="369"/>
      <c r="K25" s="369"/>
      <c r="M25" s="369"/>
      <c r="N25" s="369"/>
      <c r="P25" s="369"/>
      <c r="R25" s="369"/>
    </row>
    <row r="26" spans="1:19">
      <c r="D26" s="369"/>
    </row>
  </sheetData>
  <sortState xmlns:xlrd2="http://schemas.microsoft.com/office/spreadsheetml/2017/richdata2" ref="A4:S15">
    <sortCondition ref="A4:A15"/>
  </sortState>
  <mergeCells count="3">
    <mergeCell ref="B2:G2"/>
    <mergeCell ref="A18:O18"/>
    <mergeCell ref="H2:S2"/>
  </mergeCells>
  <conditionalFormatting sqref="H4:N15">
    <cfRule type="cellIs" dxfId="299" priority="17" operator="greaterThanOrEqual">
      <formula>110</formula>
    </cfRule>
    <cfRule type="cellIs" dxfId="298" priority="18" operator="between">
      <formula>100.0001</formula>
      <formula>110</formula>
    </cfRule>
    <cfRule type="cellIs" dxfId="297" priority="19" operator="between">
      <formula>90.0001</formula>
      <formula>100</formula>
    </cfRule>
    <cfRule type="cellIs" dxfId="296" priority="20" operator="lessThanOrEqual">
      <formula>90</formula>
    </cfRule>
  </conditionalFormatting>
  <conditionalFormatting sqref="P4:P15">
    <cfRule type="cellIs" dxfId="295" priority="9" operator="greaterThanOrEqual">
      <formula>110</formula>
    </cfRule>
    <cfRule type="cellIs" dxfId="294" priority="10" operator="between">
      <formula>100.0001</formula>
      <formula>110</formula>
    </cfRule>
    <cfRule type="cellIs" dxfId="293" priority="11" operator="between">
      <formula>90.0001</formula>
      <formula>100</formula>
    </cfRule>
    <cfRule type="cellIs" dxfId="292" priority="12" operator="lessThanOrEqual">
      <formula>90</formula>
    </cfRule>
  </conditionalFormatting>
  <conditionalFormatting sqref="R4:R15">
    <cfRule type="cellIs" dxfId="291" priority="1" operator="greaterThanOrEqual">
      <formula>110</formula>
    </cfRule>
    <cfRule type="cellIs" dxfId="290" priority="2" operator="between">
      <formula>100.0001</formula>
      <formula>110</formula>
    </cfRule>
    <cfRule type="cellIs" dxfId="289" priority="3" operator="between">
      <formula>90.0001</formula>
      <formula>100</formula>
    </cfRule>
    <cfRule type="cellIs" dxfId="288" priority="4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81" fitToHeight="5" orientation="landscape" r:id="rId1"/>
  <headerFooter>
    <oddHeader>&amp;L&amp;"Arial Rounded MT Bold,Negreta"&amp;16&amp;K08-018Annex 3: Valors globals de les comarques a l'Índex de Vulnerabilitat Social. 2022</oddHeader>
    <oddFooter>&amp;L&amp;"Segoe UI,Normal"Les comarques apareixen per ordre alfabètic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60"/>
  <sheetViews>
    <sheetView workbookViewId="0">
      <selection activeCell="B351" sqref="B351"/>
    </sheetView>
  </sheetViews>
  <sheetFormatPr defaultColWidth="9.1796875" defaultRowHeight="14.5"/>
  <cols>
    <col min="1" max="1" width="9.1796875" style="10"/>
    <col min="2" max="2" width="19.26953125" style="10" customWidth="1"/>
    <col min="3" max="16384" width="9.1796875" style="10"/>
  </cols>
  <sheetData>
    <row r="1" spans="1:21" ht="48" thickTop="1" thickBot="1">
      <c r="A1" s="589" t="s">
        <v>723</v>
      </c>
      <c r="B1" s="590"/>
      <c r="C1" s="242" t="s">
        <v>760</v>
      </c>
      <c r="D1" s="243" t="s">
        <v>761</v>
      </c>
      <c r="E1" s="243" t="s">
        <v>762</v>
      </c>
      <c r="F1" s="243" t="s">
        <v>763</v>
      </c>
      <c r="G1" s="243" t="s">
        <v>764</v>
      </c>
      <c r="H1" s="244" t="s">
        <v>765</v>
      </c>
      <c r="I1" s="205" t="s">
        <v>746</v>
      </c>
      <c r="J1" s="206" t="s">
        <v>747</v>
      </c>
      <c r="K1" s="206" t="s">
        <v>748</v>
      </c>
      <c r="L1" s="206" t="s">
        <v>749</v>
      </c>
      <c r="M1" s="206" t="s">
        <v>750</v>
      </c>
      <c r="N1" s="207" t="s">
        <v>751</v>
      </c>
      <c r="O1" s="234" t="s">
        <v>752</v>
      </c>
      <c r="P1" s="235" t="s">
        <v>753</v>
      </c>
      <c r="Q1" s="235" t="s">
        <v>754</v>
      </c>
      <c r="R1" s="235" t="s">
        <v>755</v>
      </c>
      <c r="S1" s="235" t="s">
        <v>756</v>
      </c>
      <c r="T1" s="236" t="s">
        <v>757</v>
      </c>
      <c r="U1" s="236" t="s">
        <v>758</v>
      </c>
    </row>
    <row r="2" spans="1:21" ht="15" thickTop="1">
      <c r="A2" s="591" t="s">
        <v>766</v>
      </c>
      <c r="B2" s="245" t="s">
        <v>767</v>
      </c>
      <c r="C2" s="248">
        <v>10.230008422234699</v>
      </c>
      <c r="D2" s="249">
        <v>18614.583604716459</v>
      </c>
      <c r="E2" s="249">
        <v>25.657767827063445</v>
      </c>
      <c r="F2" s="249">
        <v>21.084540707467713</v>
      </c>
      <c r="G2" s="249">
        <v>3.6719348680516548</v>
      </c>
      <c r="H2" s="250">
        <v>83.547000280741145</v>
      </c>
      <c r="I2" s="211">
        <f>C$8*100/C2</f>
        <v>132.94221704100164</v>
      </c>
      <c r="J2" s="249">
        <f>D2*100/$D$8</f>
        <v>91.733607356182034</v>
      </c>
      <c r="K2" s="249">
        <f t="shared" ref="K2:M6" si="0">E$8*100/E2</f>
        <v>123.5493290517786</v>
      </c>
      <c r="L2" s="249">
        <f>F$8*100/F2</f>
        <v>110.93435861145289</v>
      </c>
      <c r="M2" s="249">
        <f>G$8*100/G2</f>
        <v>331.16055804258178</v>
      </c>
      <c r="N2" s="250">
        <f t="shared" ref="N2:N6" si="1">H2*100/$H$8</f>
        <v>100.1882723117174</v>
      </c>
      <c r="O2" s="231">
        <f t="shared" ref="O2:T2" si="2">(((I2-I$8)/I$9)*20)+100</f>
        <v>136.40384145703857</v>
      </c>
      <c r="P2" s="228">
        <f t="shared" si="2"/>
        <v>72.108637381953287</v>
      </c>
      <c r="Q2" s="212">
        <f t="shared" si="2"/>
        <v>135.74376156495276</v>
      </c>
      <c r="R2" s="212">
        <f t="shared" si="2"/>
        <v>116.24221054428872</v>
      </c>
      <c r="S2" s="212">
        <f t="shared" si="2"/>
        <v>134.83394736867291</v>
      </c>
      <c r="T2" s="213">
        <f t="shared" si="2"/>
        <v>93.920687401767367</v>
      </c>
      <c r="U2" s="213">
        <f>O2*(1/6)+P2*(1/6)+Q2*(1/6)+R2*(1/6)+S2*(1/6)+T2*(1/6)</f>
        <v>114.87551428644559</v>
      </c>
    </row>
    <row r="3" spans="1:21">
      <c r="A3" s="592"/>
      <c r="B3" s="246" t="s">
        <v>768</v>
      </c>
      <c r="C3" s="251">
        <v>12.064077554983175</v>
      </c>
      <c r="D3" s="252">
        <v>19514.774641018932</v>
      </c>
      <c r="E3" s="252">
        <v>28.929739769205881</v>
      </c>
      <c r="F3" s="252">
        <v>21.417843941321728</v>
      </c>
      <c r="G3" s="252">
        <v>5.6441874105041023</v>
      </c>
      <c r="H3" s="253">
        <v>85.24085091479769</v>
      </c>
      <c r="I3" s="251">
        <f t="shared" ref="I3:I5" si="3">C$8*100/C3</f>
        <v>112.73137078252948</v>
      </c>
      <c r="J3" s="252">
        <f t="shared" ref="J3:J5" si="4">D3*100/$D$8</f>
        <v>96.169794209634006</v>
      </c>
      <c r="K3" s="252">
        <f t="shared" si="0"/>
        <v>109.57582146571158</v>
      </c>
      <c r="L3" s="252">
        <f t="shared" si="0"/>
        <v>109.20800461559702</v>
      </c>
      <c r="M3" s="252">
        <f t="shared" si="0"/>
        <v>215.44288159832644</v>
      </c>
      <c r="N3" s="253">
        <f t="shared" si="1"/>
        <v>102.21951182971301</v>
      </c>
      <c r="O3" s="251">
        <f t="shared" ref="O3:O6" si="5">(((I3-I$8)/I$9)*20)+100</f>
        <v>107.46025821974395</v>
      </c>
      <c r="P3" s="252">
        <f>(((J3-J$8)/J$9)*20)+100</f>
        <v>89.224674524640974</v>
      </c>
      <c r="Q3" s="252">
        <f t="shared" ref="Q3:Q7" si="6">(((K3-K$8)/K$9)*20)+100</f>
        <v>107.86165299210835</v>
      </c>
      <c r="R3" s="252">
        <f t="shared" ref="R3:R7" si="7">(((L3-L$8)/L$9)*20)+100</f>
        <v>112.25567771816597</v>
      </c>
      <c r="S3" s="252">
        <f t="shared" ref="S3:S7" si="8">(((M3-M$8)/M$9)*20)+100</f>
        <v>110.89712930665206</v>
      </c>
      <c r="T3" s="253">
        <f t="shared" ref="T3:T7" si="9">(((N3-N$8)/N$9)*20)+100</f>
        <v>119.28870593624396</v>
      </c>
      <c r="U3" s="253">
        <f t="shared" ref="U3:U6" si="10">O3*(1/6)+P3*(1/6)+Q3*(1/6)+R3*(1/6)+S3*(1/6)+T3*(1/6)</f>
        <v>107.83134978292586</v>
      </c>
    </row>
    <row r="4" spans="1:21">
      <c r="A4" s="592"/>
      <c r="B4" s="246" t="s">
        <v>769</v>
      </c>
      <c r="C4" s="251">
        <v>12.770275031048625</v>
      </c>
      <c r="D4" s="252">
        <v>21252.005597767657</v>
      </c>
      <c r="E4" s="252">
        <v>30.167076606132191</v>
      </c>
      <c r="F4" s="252">
        <v>20.437460673625459</v>
      </c>
      <c r="G4" s="252">
        <v>7.8444670118266533</v>
      </c>
      <c r="H4" s="253">
        <v>84.658739065363278</v>
      </c>
      <c r="I4" s="251">
        <f t="shared" si="3"/>
        <v>106.49731479497542</v>
      </c>
      <c r="J4" s="252">
        <f t="shared" si="4"/>
        <v>104.73095603078878</v>
      </c>
      <c r="K4" s="252">
        <f t="shared" si="0"/>
        <v>105.08144496028562</v>
      </c>
      <c r="L4" s="252">
        <f t="shared" si="0"/>
        <v>114.44670340178216</v>
      </c>
      <c r="M4" s="252">
        <f t="shared" si="0"/>
        <v>155.01371835291124</v>
      </c>
      <c r="N4" s="253">
        <f t="shared" si="1"/>
        <v>101.52145229087813</v>
      </c>
      <c r="O4" s="251">
        <f t="shared" si="5"/>
        <v>98.532580671056976</v>
      </c>
      <c r="P4" s="252">
        <f t="shared" ref="P4:P7" si="11">(((J4-J$8)/J$9)*20)+100</f>
        <v>122.25600718850782</v>
      </c>
      <c r="Q4" s="252">
        <f t="shared" si="6"/>
        <v>98.893776249659155</v>
      </c>
      <c r="R4" s="252">
        <f>(((L4-L$8)/L$9)*20)+100</f>
        <v>124.3529907416995</v>
      </c>
      <c r="S4" s="252">
        <f t="shared" si="8"/>
        <v>98.397034846645553</v>
      </c>
      <c r="T4" s="253">
        <f t="shared" si="9"/>
        <v>110.57068565235062</v>
      </c>
      <c r="U4" s="253">
        <f t="shared" si="10"/>
        <v>108.83384589165325</v>
      </c>
    </row>
    <row r="5" spans="1:21">
      <c r="A5" s="592"/>
      <c r="B5" s="246" t="s">
        <v>770</v>
      </c>
      <c r="C5" s="251">
        <v>13.790640060074107</v>
      </c>
      <c r="D5" s="252">
        <v>20675.20714611057</v>
      </c>
      <c r="E5" s="252">
        <v>31.75435809338569</v>
      </c>
      <c r="F5" s="252">
        <v>23.980572784459515</v>
      </c>
      <c r="G5" s="252">
        <v>11.90995623699728</v>
      </c>
      <c r="H5" s="253">
        <v>84.184003742321465</v>
      </c>
      <c r="I5" s="251">
        <f t="shared" si="3"/>
        <v>98.617612676107484</v>
      </c>
      <c r="J5" s="252">
        <f t="shared" si="4"/>
        <v>101.88846415390583</v>
      </c>
      <c r="K5" s="252">
        <f t="shared" si="0"/>
        <v>99.828816903727571</v>
      </c>
      <c r="L5" s="252">
        <f t="shared" si="0"/>
        <v>97.537286578733301</v>
      </c>
      <c r="M5" s="252">
        <f t="shared" si="0"/>
        <v>102.09945156831039</v>
      </c>
      <c r="N5" s="253">
        <f t="shared" si="1"/>
        <v>100.95215702400944</v>
      </c>
      <c r="O5" s="251">
        <f t="shared" si="5"/>
        <v>87.248203399277088</v>
      </c>
      <c r="P5" s="252">
        <f t="shared" si="11"/>
        <v>111.28888651714604</v>
      </c>
      <c r="Q5" s="252">
        <f t="shared" si="6"/>
        <v>88.412918464764118</v>
      </c>
      <c r="R5" s="252">
        <f t="shared" si="7"/>
        <v>85.305411046286821</v>
      </c>
      <c r="S5" s="252">
        <f t="shared" si="8"/>
        <v>87.451436768391872</v>
      </c>
      <c r="T5" s="253">
        <f t="shared" si="9"/>
        <v>103.46079400561575</v>
      </c>
      <c r="U5" s="253">
        <f t="shared" si="10"/>
        <v>93.86127503358027</v>
      </c>
    </row>
    <row r="6" spans="1:21">
      <c r="A6" s="592"/>
      <c r="B6" s="246" t="s">
        <v>771</v>
      </c>
      <c r="C6" s="251">
        <v>13.726307959369917</v>
      </c>
      <c r="D6" s="252">
        <v>21022.482037852638</v>
      </c>
      <c r="E6" s="252">
        <v>31.596545371582746</v>
      </c>
      <c r="F6" s="252">
        <v>23.920235467999841</v>
      </c>
      <c r="G6" s="252">
        <v>12.56367833194461</v>
      </c>
      <c r="H6" s="253">
        <v>84.60671281196683</v>
      </c>
      <c r="I6" s="251">
        <f>C$8*100/C6</f>
        <v>99.079811120777777</v>
      </c>
      <c r="J6" s="252">
        <f>D6*100/$D$8</f>
        <v>103.59985234502582</v>
      </c>
      <c r="K6" s="252">
        <f>E$8*100/E6</f>
        <v>100.32742385979418</v>
      </c>
      <c r="L6" s="252">
        <f t="shared" si="0"/>
        <v>97.783318359431775</v>
      </c>
      <c r="M6" s="252">
        <f t="shared" si="0"/>
        <v>96.786941520794826</v>
      </c>
      <c r="N6" s="253">
        <f t="shared" si="1"/>
        <v>101.45906321137646</v>
      </c>
      <c r="O6" s="251">
        <f t="shared" si="5"/>
        <v>87.910109337523238</v>
      </c>
      <c r="P6" s="252">
        <f t="shared" si="11"/>
        <v>117.89189599632826</v>
      </c>
      <c r="Q6" s="252">
        <f t="shared" si="6"/>
        <v>89.407816359841405</v>
      </c>
      <c r="R6" s="252">
        <f t="shared" si="7"/>
        <v>85.87355279031982</v>
      </c>
      <c r="S6" s="252">
        <f t="shared" si="8"/>
        <v>86.352515753318627</v>
      </c>
      <c r="T6" s="253">
        <f t="shared" si="9"/>
        <v>109.79151248683981</v>
      </c>
      <c r="U6" s="253">
        <f t="shared" si="10"/>
        <v>96.204567120695174</v>
      </c>
    </row>
    <row r="7" spans="1:21" ht="15" thickBot="1">
      <c r="A7" s="593"/>
      <c r="B7" s="247" t="s">
        <v>772</v>
      </c>
      <c r="C7" s="254">
        <v>14.27617435775954</v>
      </c>
      <c r="D7" s="255">
        <v>19409.862529670801</v>
      </c>
      <c r="E7" s="255">
        <v>33.210329297356026</v>
      </c>
      <c r="F7" s="255">
        <v>25.017464155089353</v>
      </c>
      <c r="G7" s="255">
        <v>15.984433625565591</v>
      </c>
      <c r="H7" s="256">
        <v>81.480229395175215</v>
      </c>
      <c r="I7" s="254">
        <f>C$8*100/C7</f>
        <v>95.263616562710169</v>
      </c>
      <c r="J7" s="255">
        <f>D7*100/$D$8</f>
        <v>95.652782030705708</v>
      </c>
      <c r="K7" s="255">
        <f>E$8*100/E7</f>
        <v>95.452230287050284</v>
      </c>
      <c r="L7" s="255">
        <f>F$8*100/F7</f>
        <v>93.494687770909522</v>
      </c>
      <c r="M7" s="255">
        <f>G$8*100/G7</f>
        <v>76.074012284997252</v>
      </c>
      <c r="N7" s="256">
        <f>H7*100/$H$8</f>
        <v>97.709832588050375</v>
      </c>
      <c r="O7" s="254">
        <f>(((I7-I$8)/I$9)*20)+100</f>
        <v>82.44500691536021</v>
      </c>
      <c r="P7" s="255">
        <f t="shared" si="11"/>
        <v>87.229898391423617</v>
      </c>
      <c r="Q7" s="255">
        <f t="shared" si="6"/>
        <v>79.680074368674127</v>
      </c>
      <c r="R7" s="255">
        <f t="shared" si="7"/>
        <v>75.970157159238966</v>
      </c>
      <c r="S7" s="255">
        <f t="shared" si="8"/>
        <v>82.067935956318976</v>
      </c>
      <c r="T7" s="256">
        <f t="shared" si="9"/>
        <v>62.967614517182128</v>
      </c>
      <c r="U7" s="256">
        <f>O7*(1/6)+P7*(1/6)+Q7*(1/6)+R7*(1/6)+S7*(1/6)+T7*(1/6)</f>
        <v>78.393447884699668</v>
      </c>
    </row>
    <row r="8" spans="1:21" ht="15" thickTop="1">
      <c r="C8" s="10">
        <v>13.6</v>
      </c>
      <c r="D8" s="10">
        <v>20292</v>
      </c>
      <c r="E8" s="10">
        <v>31.7</v>
      </c>
      <c r="F8" s="10">
        <v>23.39</v>
      </c>
      <c r="G8" s="10">
        <v>12.16</v>
      </c>
      <c r="H8" s="10">
        <v>83.39</v>
      </c>
      <c r="I8" s="227">
        <f>AVERAGE(I2:I7)</f>
        <v>107.52199049635033</v>
      </c>
      <c r="J8" s="227">
        <f t="shared" ref="J8:N8" si="12">AVERAGE(J2:J7)</f>
        <v>98.962576021040363</v>
      </c>
      <c r="K8" s="227">
        <f t="shared" si="12"/>
        <v>105.63584442139131</v>
      </c>
      <c r="L8" s="227">
        <f t="shared" si="12"/>
        <v>103.90072655631779</v>
      </c>
      <c r="M8" s="227">
        <f t="shared" si="12"/>
        <v>162.76292722798698</v>
      </c>
      <c r="N8" s="227">
        <f t="shared" si="12"/>
        <v>100.67504820929081</v>
      </c>
      <c r="O8" s="227">
        <f>AVERAGE(O2:O7)</f>
        <v>100</v>
      </c>
      <c r="P8" s="227">
        <f t="shared" ref="P8:T8" si="13">AVERAGE(P2:P7)</f>
        <v>99.999999999999986</v>
      </c>
      <c r="Q8" s="227">
        <f t="shared" si="13"/>
        <v>99.999999999999986</v>
      </c>
      <c r="R8" s="227">
        <f t="shared" si="13"/>
        <v>99.999999999999986</v>
      </c>
      <c r="S8" s="227">
        <f t="shared" si="13"/>
        <v>100</v>
      </c>
      <c r="T8" s="227">
        <f t="shared" si="13"/>
        <v>99.999999999999943</v>
      </c>
      <c r="U8" s="10" t="s">
        <v>1014</v>
      </c>
    </row>
    <row r="9" spans="1:21" ht="15" thickBot="1">
      <c r="I9" s="31">
        <f>STDEV(I2:I7)</f>
        <v>13.965683580207104</v>
      </c>
      <c r="J9" s="31">
        <f t="shared" ref="J9:N9" si="14">STDEV(J2:J7)</f>
        <v>5.1836611669742716</v>
      </c>
      <c r="K9" s="31">
        <f t="shared" si="14"/>
        <v>10.023278942164664</v>
      </c>
      <c r="L9" s="31">
        <f t="shared" si="14"/>
        <v>8.6609295402938269</v>
      </c>
      <c r="M9" s="31">
        <f t="shared" si="14"/>
        <v>96.685930556373989</v>
      </c>
      <c r="N9" s="31">
        <f t="shared" si="14"/>
        <v>1.601417560646327</v>
      </c>
      <c r="O9" s="31">
        <f>STDEV(O2:O7)</f>
        <v>20.00000000000011</v>
      </c>
      <c r="P9" s="31">
        <f t="shared" ref="P9:T9" si="15">STDEV(P2:P7)</f>
        <v>20.00000000000011</v>
      </c>
      <c r="Q9" s="31">
        <f t="shared" si="15"/>
        <v>20</v>
      </c>
      <c r="R9" s="31">
        <f t="shared" si="15"/>
        <v>19.99999999999989</v>
      </c>
      <c r="S9" s="31">
        <f t="shared" si="15"/>
        <v>20.000000000000036</v>
      </c>
      <c r="T9" s="31">
        <f t="shared" si="15"/>
        <v>19.999999999999964</v>
      </c>
      <c r="U9" t="s">
        <v>1015</v>
      </c>
    </row>
    <row r="10" spans="1:21" ht="25" thickTop="1" thickBot="1">
      <c r="A10" s="589" t="s">
        <v>723</v>
      </c>
      <c r="B10" s="590"/>
      <c r="C10" s="205" t="s">
        <v>746</v>
      </c>
      <c r="E10" s="10" t="s">
        <v>727</v>
      </c>
      <c r="N10" s="10" t="s">
        <v>729</v>
      </c>
    </row>
    <row r="11" spans="1:21" ht="15.75" customHeight="1" thickTop="1">
      <c r="A11" s="257" t="s">
        <v>766</v>
      </c>
      <c r="B11" s="245" t="s">
        <v>767</v>
      </c>
      <c r="C11" s="211">
        <v>132.94221704100164</v>
      </c>
    </row>
    <row r="12" spans="1:21">
      <c r="A12" s="258"/>
      <c r="B12" s="246" t="s">
        <v>768</v>
      </c>
      <c r="C12" s="251">
        <v>112.73137078252948</v>
      </c>
    </row>
    <row r="13" spans="1:21">
      <c r="A13" s="258"/>
      <c r="B13" s="246" t="s">
        <v>769</v>
      </c>
      <c r="C13" s="251">
        <v>106.49731479497542</v>
      </c>
    </row>
    <row r="14" spans="1:21">
      <c r="A14" s="258"/>
      <c r="B14" s="246" t="s">
        <v>770</v>
      </c>
      <c r="C14" s="251">
        <v>98.617612676107484</v>
      </c>
    </row>
    <row r="15" spans="1:21">
      <c r="A15" s="258"/>
      <c r="B15" s="246" t="s">
        <v>771</v>
      </c>
      <c r="C15" s="251">
        <v>99.079811120777777</v>
      </c>
    </row>
    <row r="16" spans="1:21" ht="15" thickBot="1">
      <c r="A16" s="259"/>
      <c r="B16" s="247" t="s">
        <v>772</v>
      </c>
      <c r="C16" s="254">
        <v>95.263616562710169</v>
      </c>
    </row>
    <row r="17" spans="1:14" ht="25" thickTop="1" thickBot="1">
      <c r="A17" s="260" t="s">
        <v>723</v>
      </c>
      <c r="B17" s="261"/>
      <c r="C17" s="206" t="s">
        <v>747</v>
      </c>
    </row>
    <row r="18" spans="1:14" ht="15.75" customHeight="1" thickTop="1">
      <c r="A18" s="257" t="s">
        <v>766</v>
      </c>
      <c r="B18" s="245" t="s">
        <v>767</v>
      </c>
      <c r="C18" s="249">
        <v>91.733607356182034</v>
      </c>
    </row>
    <row r="19" spans="1:14">
      <c r="A19" s="258"/>
      <c r="B19" s="246" t="s">
        <v>768</v>
      </c>
      <c r="C19" s="252">
        <v>96.169794209634006</v>
      </c>
    </row>
    <row r="20" spans="1:14">
      <c r="A20" s="258"/>
      <c r="B20" s="246" t="s">
        <v>769</v>
      </c>
      <c r="C20" s="252">
        <v>104.73095603078878</v>
      </c>
    </row>
    <row r="21" spans="1:14">
      <c r="A21" s="258"/>
      <c r="B21" s="246" t="s">
        <v>770</v>
      </c>
      <c r="C21" s="252">
        <v>101.88846415390583</v>
      </c>
    </row>
    <row r="22" spans="1:14">
      <c r="A22" s="258"/>
      <c r="B22" s="246" t="s">
        <v>771</v>
      </c>
      <c r="C22" s="252">
        <v>103.59985234502582</v>
      </c>
    </row>
    <row r="23" spans="1:14" ht="15" thickBot="1">
      <c r="A23" s="259"/>
      <c r="B23" s="247" t="s">
        <v>772</v>
      </c>
      <c r="C23" s="255">
        <v>95.652782030705708</v>
      </c>
    </row>
    <row r="24" spans="1:14" ht="36.5" thickTop="1" thickBot="1">
      <c r="A24" s="260" t="s">
        <v>723</v>
      </c>
      <c r="B24" s="261"/>
      <c r="C24" s="206" t="s">
        <v>748</v>
      </c>
    </row>
    <row r="25" spans="1:14" ht="15.75" customHeight="1" thickTop="1">
      <c r="A25" s="257" t="s">
        <v>766</v>
      </c>
      <c r="B25" s="245" t="s">
        <v>767</v>
      </c>
      <c r="C25" s="249">
        <v>123.5493290517786</v>
      </c>
      <c r="E25" s="262" t="s">
        <v>730</v>
      </c>
      <c r="N25" s="10" t="s">
        <v>773</v>
      </c>
    </row>
    <row r="26" spans="1:14">
      <c r="A26" s="258"/>
      <c r="B26" s="246" t="s">
        <v>768</v>
      </c>
      <c r="C26" s="252">
        <v>109.57582146571158</v>
      </c>
    </row>
    <row r="27" spans="1:14">
      <c r="A27" s="258"/>
      <c r="B27" s="246" t="s">
        <v>769</v>
      </c>
      <c r="C27" s="252">
        <v>105.08144496028562</v>
      </c>
    </row>
    <row r="28" spans="1:14">
      <c r="A28" s="258"/>
      <c r="B28" s="246" t="s">
        <v>770</v>
      </c>
      <c r="C28" s="252">
        <v>99.828816903727571</v>
      </c>
    </row>
    <row r="29" spans="1:14">
      <c r="A29" s="258"/>
      <c r="B29" s="246" t="s">
        <v>771</v>
      </c>
      <c r="C29" s="252">
        <v>100.32742385979418</v>
      </c>
    </row>
    <row r="30" spans="1:14" ht="15" thickBot="1">
      <c r="A30" s="259"/>
      <c r="B30" s="247" t="s">
        <v>772</v>
      </c>
      <c r="C30" s="255">
        <v>95.452230287050284</v>
      </c>
    </row>
    <row r="31" spans="1:14" ht="25" thickTop="1" thickBot="1">
      <c r="A31" s="260" t="s">
        <v>723</v>
      </c>
      <c r="B31" s="261"/>
      <c r="C31" s="206" t="s">
        <v>749</v>
      </c>
    </row>
    <row r="32" spans="1:14" ht="15.75" customHeight="1" thickTop="1">
      <c r="A32" s="257" t="s">
        <v>766</v>
      </c>
      <c r="B32" s="245" t="s">
        <v>767</v>
      </c>
      <c r="C32" s="249">
        <v>110.93435861145289</v>
      </c>
    </row>
    <row r="33" spans="1:14">
      <c r="A33" s="258"/>
      <c r="B33" s="246" t="s">
        <v>768</v>
      </c>
      <c r="C33" s="252">
        <v>109.20800461559702</v>
      </c>
    </row>
    <row r="34" spans="1:14">
      <c r="A34" s="258"/>
      <c r="B34" s="246" t="s">
        <v>769</v>
      </c>
      <c r="C34" s="252">
        <v>114.44670340178216</v>
      </c>
    </row>
    <row r="35" spans="1:14">
      <c r="A35" s="258"/>
      <c r="B35" s="246" t="s">
        <v>770</v>
      </c>
      <c r="C35" s="252">
        <v>97.537286578733301</v>
      </c>
    </row>
    <row r="36" spans="1:14">
      <c r="A36" s="258"/>
      <c r="B36" s="246" t="s">
        <v>771</v>
      </c>
      <c r="C36" s="252">
        <v>97.783318359431775</v>
      </c>
    </row>
    <row r="37" spans="1:14" ht="15" thickBot="1">
      <c r="A37" s="259"/>
      <c r="B37" s="247" t="s">
        <v>772</v>
      </c>
      <c r="C37" s="255">
        <v>93.494687770909522</v>
      </c>
    </row>
    <row r="38" spans="1:14" ht="25" thickTop="1" thickBot="1">
      <c r="A38" s="260" t="s">
        <v>723</v>
      </c>
      <c r="B38" s="261"/>
      <c r="C38" s="206" t="s">
        <v>750</v>
      </c>
    </row>
    <row r="39" spans="1:14" ht="15.75" customHeight="1" thickTop="1">
      <c r="A39" s="257" t="s">
        <v>766</v>
      </c>
      <c r="B39" s="245" t="s">
        <v>767</v>
      </c>
      <c r="C39" s="249">
        <v>331.16055804258178</v>
      </c>
      <c r="E39" s="10" t="s">
        <v>774</v>
      </c>
      <c r="N39" t="s">
        <v>775</v>
      </c>
    </row>
    <row r="40" spans="1:14">
      <c r="A40" s="258"/>
      <c r="B40" s="246" t="s">
        <v>768</v>
      </c>
      <c r="C40" s="252">
        <v>215.44288159832644</v>
      </c>
    </row>
    <row r="41" spans="1:14">
      <c r="A41" s="258"/>
      <c r="B41" s="246" t="s">
        <v>769</v>
      </c>
      <c r="C41" s="252">
        <v>155.01371835291124</v>
      </c>
    </row>
    <row r="42" spans="1:14">
      <c r="A42" s="258"/>
      <c r="B42" s="246" t="s">
        <v>770</v>
      </c>
      <c r="C42" s="252">
        <v>102.09945156831039</v>
      </c>
    </row>
    <row r="43" spans="1:14">
      <c r="A43" s="258"/>
      <c r="B43" s="246" t="s">
        <v>771</v>
      </c>
      <c r="C43" s="252">
        <v>96.786941520794826</v>
      </c>
    </row>
    <row r="44" spans="1:14" ht="15" thickBot="1">
      <c r="A44" s="259"/>
      <c r="B44" s="247" t="s">
        <v>772</v>
      </c>
      <c r="C44" s="255">
        <v>76.074012284997252</v>
      </c>
    </row>
    <row r="45" spans="1:14" ht="25" thickTop="1" thickBot="1">
      <c r="A45" s="260" t="s">
        <v>723</v>
      </c>
      <c r="B45" s="261"/>
      <c r="C45" s="207" t="s">
        <v>751</v>
      </c>
    </row>
    <row r="46" spans="1:14" ht="15.75" customHeight="1" thickTop="1">
      <c r="A46" s="257" t="s">
        <v>766</v>
      </c>
      <c r="B46" s="245" t="s">
        <v>767</v>
      </c>
      <c r="C46" s="250">
        <v>100.1882723117174</v>
      </c>
    </row>
    <row r="47" spans="1:14">
      <c r="A47" s="258"/>
      <c r="B47" s="246" t="s">
        <v>768</v>
      </c>
      <c r="C47" s="253">
        <v>102.21951182971301</v>
      </c>
    </row>
    <row r="48" spans="1:14">
      <c r="A48" s="258"/>
      <c r="B48" s="246" t="s">
        <v>769</v>
      </c>
      <c r="C48" s="253">
        <v>101.52145229087813</v>
      </c>
    </row>
    <row r="49" spans="1:5">
      <c r="A49" s="258"/>
      <c r="B49" s="246" t="s">
        <v>770</v>
      </c>
      <c r="C49" s="253">
        <v>100.95215702400944</v>
      </c>
    </row>
    <row r="50" spans="1:5">
      <c r="A50" s="258"/>
      <c r="B50" s="246" t="s">
        <v>771</v>
      </c>
      <c r="C50" s="253">
        <v>101.45906321137646</v>
      </c>
    </row>
    <row r="51" spans="1:5" ht="15" thickBot="1">
      <c r="A51" s="259"/>
      <c r="B51" s="247" t="s">
        <v>772</v>
      </c>
      <c r="C51" s="256">
        <v>97.709832588050375</v>
      </c>
    </row>
    <row r="52" spans="1:5" ht="15.5" thickTop="1" thickBot="1"/>
    <row r="53" spans="1:5" ht="15.5" thickTop="1" thickBot="1">
      <c r="A53" s="589" t="s">
        <v>723</v>
      </c>
      <c r="B53" s="590"/>
      <c r="C53" s="236" t="s">
        <v>758</v>
      </c>
      <c r="E53" s="10" t="s">
        <v>737</v>
      </c>
    </row>
    <row r="54" spans="1:5" ht="15.75" customHeight="1" thickTop="1">
      <c r="A54" s="257" t="s">
        <v>766</v>
      </c>
      <c r="B54" s="245" t="s">
        <v>767</v>
      </c>
      <c r="C54" s="213">
        <v>114.87551428644559</v>
      </c>
    </row>
    <row r="55" spans="1:5">
      <c r="A55" s="258"/>
      <c r="B55" s="246" t="s">
        <v>768</v>
      </c>
      <c r="C55" s="253">
        <v>107.83134978292586</v>
      </c>
    </row>
    <row r="56" spans="1:5">
      <c r="A56" s="258"/>
      <c r="B56" s="246" t="s">
        <v>769</v>
      </c>
      <c r="C56" s="253">
        <v>108.83384589165325</v>
      </c>
    </row>
    <row r="57" spans="1:5">
      <c r="A57" s="258"/>
      <c r="B57" s="246" t="s">
        <v>770</v>
      </c>
      <c r="C57" s="253">
        <v>93.86127503358027</v>
      </c>
    </row>
    <row r="58" spans="1:5">
      <c r="A58" s="258"/>
      <c r="B58" s="246" t="s">
        <v>771</v>
      </c>
      <c r="C58" s="253">
        <v>96.204567120695174</v>
      </c>
    </row>
    <row r="59" spans="1:5" ht="15" thickBot="1">
      <c r="A59" s="259"/>
      <c r="B59" s="247" t="s">
        <v>772</v>
      </c>
      <c r="C59" s="256">
        <v>78.393447884699668</v>
      </c>
    </row>
    <row r="60" spans="1:5" ht="15" thickTop="1"/>
  </sheetData>
  <sortState xmlns:xlrd2="http://schemas.microsoft.com/office/spreadsheetml/2017/richdata2" ref="B60:C66">
    <sortCondition descending="1" ref="C60:C66"/>
  </sortState>
  <mergeCells count="4">
    <mergeCell ref="A53:B53"/>
    <mergeCell ref="A1:B1"/>
    <mergeCell ref="A2:A7"/>
    <mergeCell ref="A10:B10"/>
  </mergeCells>
  <pageMargins left="0.7" right="0.7" top="0.75" bottom="0.75" header="0.3" footer="0.3"/>
  <ignoredErrors>
    <ignoredError sqref="J2:J5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X316"/>
  <sheetViews>
    <sheetView topLeftCell="AE1" zoomScaleNormal="100" workbookViewId="0">
      <selection activeCell="B351" sqref="B351"/>
    </sheetView>
  </sheetViews>
  <sheetFormatPr defaultRowHeight="14.5"/>
  <cols>
    <col min="1" max="1" width="11.7265625" customWidth="1"/>
    <col min="2" max="2" width="33.453125" customWidth="1"/>
    <col min="3" max="3" width="13.54296875" style="53" customWidth="1"/>
  </cols>
  <sheetData>
    <row r="1" spans="1:76" ht="91.5" thickBot="1">
      <c r="A1" s="66" t="s">
        <v>57</v>
      </c>
      <c r="B1" s="67" t="s">
        <v>1</v>
      </c>
      <c r="C1" s="101" t="s">
        <v>705</v>
      </c>
      <c r="D1" s="43" t="s">
        <v>780</v>
      </c>
      <c r="E1" s="43" t="s">
        <v>781</v>
      </c>
      <c r="F1" s="43" t="s">
        <v>782</v>
      </c>
      <c r="G1" s="43" t="s">
        <v>783</v>
      </c>
      <c r="H1" s="43" t="s">
        <v>784</v>
      </c>
      <c r="I1" s="43" t="s">
        <v>785</v>
      </c>
      <c r="J1" s="43" t="s">
        <v>786</v>
      </c>
      <c r="K1" s="43" t="s">
        <v>787</v>
      </c>
      <c r="L1" s="43" t="s">
        <v>788</v>
      </c>
      <c r="M1" s="43" t="s">
        <v>789</v>
      </c>
      <c r="N1" s="43" t="s">
        <v>790</v>
      </c>
      <c r="O1" s="43" t="s">
        <v>791</v>
      </c>
      <c r="P1" s="43" t="s">
        <v>792</v>
      </c>
      <c r="Q1" s="43" t="s">
        <v>793</v>
      </c>
      <c r="R1" s="43" t="s">
        <v>794</v>
      </c>
      <c r="S1" s="43" t="s">
        <v>795</v>
      </c>
      <c r="T1" s="43" t="s">
        <v>796</v>
      </c>
      <c r="U1" s="43" t="s">
        <v>797</v>
      </c>
      <c r="W1" s="101" t="s">
        <v>705</v>
      </c>
      <c r="X1" s="43" t="s">
        <v>780</v>
      </c>
      <c r="Y1" s="101" t="s">
        <v>705</v>
      </c>
      <c r="Z1" s="43" t="s">
        <v>781</v>
      </c>
      <c r="AA1" s="101" t="s">
        <v>705</v>
      </c>
      <c r="AB1" s="43" t="s">
        <v>782</v>
      </c>
      <c r="AC1" s="101" t="s">
        <v>705</v>
      </c>
      <c r="AD1" s="43" t="s">
        <v>783</v>
      </c>
      <c r="AE1" s="101" t="s">
        <v>705</v>
      </c>
      <c r="AF1" s="43" t="s">
        <v>784</v>
      </c>
      <c r="AG1" s="101" t="s">
        <v>705</v>
      </c>
      <c r="AH1" s="43" t="s">
        <v>785</v>
      </c>
      <c r="AI1" s="101" t="s">
        <v>705</v>
      </c>
      <c r="AJ1" s="43" t="s">
        <v>786</v>
      </c>
      <c r="AK1" s="101" t="s">
        <v>705</v>
      </c>
      <c r="AL1" s="43" t="s">
        <v>787</v>
      </c>
      <c r="AM1" s="101" t="s">
        <v>705</v>
      </c>
      <c r="AN1" s="43" t="s">
        <v>788</v>
      </c>
      <c r="AO1" s="101" t="s">
        <v>705</v>
      </c>
      <c r="AP1" s="43" t="s">
        <v>789</v>
      </c>
      <c r="AQ1" s="101" t="s">
        <v>705</v>
      </c>
      <c r="AR1" s="43" t="s">
        <v>790</v>
      </c>
      <c r="AS1" s="101" t="s">
        <v>705</v>
      </c>
      <c r="AT1" s="43" t="s">
        <v>791</v>
      </c>
      <c r="AU1" s="101" t="s">
        <v>705</v>
      </c>
      <c r="AV1" s="43" t="s">
        <v>792</v>
      </c>
      <c r="AW1" s="101" t="s">
        <v>705</v>
      </c>
      <c r="AX1" s="43" t="s">
        <v>793</v>
      </c>
      <c r="AY1" s="101" t="s">
        <v>705</v>
      </c>
      <c r="AZ1" s="43" t="s">
        <v>794</v>
      </c>
      <c r="BA1" s="101" t="s">
        <v>705</v>
      </c>
      <c r="BB1" s="43" t="s">
        <v>796</v>
      </c>
      <c r="BC1" s="101" t="s">
        <v>705</v>
      </c>
      <c r="BD1" s="43" t="s">
        <v>797</v>
      </c>
    </row>
    <row r="2" spans="1:76">
      <c r="A2" s="99" t="s">
        <v>200</v>
      </c>
      <c r="B2" s="100" t="s">
        <v>608</v>
      </c>
      <c r="C2" s="5">
        <v>131.98151964625094</v>
      </c>
      <c r="W2" s="5">
        <v>124.80900475140598</v>
      </c>
      <c r="X2">
        <v>0.89</v>
      </c>
      <c r="Y2" s="5">
        <v>116.05112159295686</v>
      </c>
      <c r="Z2">
        <v>2.6</v>
      </c>
      <c r="AA2" s="5">
        <v>115.74655082711678</v>
      </c>
      <c r="AB2">
        <v>2.7</v>
      </c>
      <c r="AC2" s="5">
        <v>115.74655082711678</v>
      </c>
      <c r="AD2">
        <v>1.3</v>
      </c>
      <c r="AE2" s="5">
        <v>115.74655082711678</v>
      </c>
      <c r="AF2">
        <v>3.2</v>
      </c>
      <c r="AG2" s="5">
        <v>124.80900475140598</v>
      </c>
      <c r="AH2">
        <v>7.9</v>
      </c>
      <c r="AI2" s="5">
        <v>110.53439786969645</v>
      </c>
      <c r="AJ2">
        <v>0.24</v>
      </c>
      <c r="AK2" s="5">
        <v>115.74655082711678</v>
      </c>
      <c r="AL2">
        <v>7.0000000000000007E-2</v>
      </c>
      <c r="AM2" s="5">
        <v>115.74655082711678</v>
      </c>
      <c r="AN2">
        <v>0.92</v>
      </c>
      <c r="AO2" s="5">
        <v>124.80900475140598</v>
      </c>
      <c r="AP2">
        <v>2.6</v>
      </c>
      <c r="AQ2" s="5">
        <v>115.74655082711678</v>
      </c>
      <c r="AR2">
        <v>0.09</v>
      </c>
      <c r="AS2" s="5">
        <v>116.05112159295686</v>
      </c>
      <c r="AT2">
        <v>10.7</v>
      </c>
      <c r="AU2" s="5">
        <v>124.80900475140598</v>
      </c>
      <c r="AV2">
        <v>6.9</v>
      </c>
      <c r="AW2" s="5">
        <v>115.74655082711678</v>
      </c>
      <c r="AX2">
        <v>0.12</v>
      </c>
      <c r="AY2" s="5">
        <v>115.74655082711678</v>
      </c>
      <c r="AZ2">
        <v>0.91</v>
      </c>
      <c r="BA2" s="5">
        <v>115.74655082711678</v>
      </c>
      <c r="BB2">
        <v>3.5</v>
      </c>
      <c r="BC2" s="5">
        <v>115.74655082711678</v>
      </c>
      <c r="BD2">
        <v>0.81</v>
      </c>
      <c r="BH2" t="s">
        <v>780</v>
      </c>
      <c r="BK2" t="s">
        <v>781</v>
      </c>
      <c r="BN2" t="s">
        <v>782</v>
      </c>
      <c r="BQ2" t="s">
        <v>783</v>
      </c>
      <c r="BT2" t="s">
        <v>1012</v>
      </c>
      <c r="BW2" t="s">
        <v>785</v>
      </c>
    </row>
    <row r="3" spans="1:76">
      <c r="A3" s="24" t="s">
        <v>60</v>
      </c>
      <c r="B3" s="16" t="s">
        <v>61</v>
      </c>
      <c r="C3" s="5">
        <v>130.76722110587838</v>
      </c>
      <c r="W3" s="5">
        <v>116.05112159295686</v>
      </c>
      <c r="X3">
        <v>1.1000000000000001</v>
      </c>
      <c r="Y3" s="5">
        <v>115.74655082711678</v>
      </c>
      <c r="Z3">
        <v>2.1</v>
      </c>
      <c r="AA3" s="5">
        <v>115.49846976800961</v>
      </c>
      <c r="AB3">
        <v>7</v>
      </c>
      <c r="AC3" s="5">
        <v>115.49846976800961</v>
      </c>
      <c r="AD3">
        <v>2.4</v>
      </c>
      <c r="AE3" s="5">
        <v>103.90479961887353</v>
      </c>
      <c r="AF3">
        <v>0.68</v>
      </c>
      <c r="AG3" s="5">
        <v>115.74655082711678</v>
      </c>
      <c r="AH3">
        <v>4.8</v>
      </c>
      <c r="AI3" s="5">
        <v>107.87835327246172</v>
      </c>
      <c r="AJ3">
        <v>0.59</v>
      </c>
      <c r="AK3" s="5">
        <v>101.47413360202665</v>
      </c>
      <c r="AL3">
        <v>0.12</v>
      </c>
      <c r="AM3" s="5">
        <v>102.78356864743728</v>
      </c>
      <c r="AN3">
        <v>0.5</v>
      </c>
      <c r="AO3" s="5">
        <v>116.05112159295686</v>
      </c>
      <c r="AP3">
        <v>6</v>
      </c>
      <c r="AQ3" s="5">
        <v>103.90479961887353</v>
      </c>
      <c r="AR3">
        <v>0.25</v>
      </c>
      <c r="AS3" s="5">
        <v>115.74655082711678</v>
      </c>
      <c r="AT3">
        <v>6.6</v>
      </c>
      <c r="AU3" s="5">
        <v>116.05112159295686</v>
      </c>
      <c r="AV3">
        <v>8</v>
      </c>
      <c r="AW3" s="5">
        <v>103.90479961887353</v>
      </c>
      <c r="AX3">
        <v>0.06</v>
      </c>
      <c r="AY3" s="5">
        <v>103.90479961887353</v>
      </c>
      <c r="AZ3">
        <v>1.4</v>
      </c>
      <c r="BA3" s="5">
        <v>101.47413360202665</v>
      </c>
      <c r="BB3">
        <v>4</v>
      </c>
      <c r="BC3" s="5">
        <v>110.44837712665486</v>
      </c>
      <c r="BD3">
        <v>8.0399999999999991</v>
      </c>
    </row>
    <row r="4" spans="1:76">
      <c r="A4" s="24" t="s">
        <v>237</v>
      </c>
      <c r="B4" s="16" t="s">
        <v>238</v>
      </c>
      <c r="C4" s="5">
        <v>129.90718292464166</v>
      </c>
      <c r="W4" s="5">
        <v>115.74655082711678</v>
      </c>
      <c r="X4">
        <v>0.84</v>
      </c>
      <c r="Y4" s="5">
        <v>102.8529184978282</v>
      </c>
      <c r="Z4">
        <v>5</v>
      </c>
      <c r="AA4" s="5">
        <v>112.91061297004124</v>
      </c>
      <c r="AB4">
        <v>7</v>
      </c>
      <c r="AC4" s="5">
        <v>112.91061297004124</v>
      </c>
      <c r="AD4">
        <v>1.3</v>
      </c>
      <c r="AE4" s="5">
        <v>101.47413360202665</v>
      </c>
      <c r="AF4">
        <v>0.65</v>
      </c>
      <c r="AG4" s="5">
        <v>110.53545895573546</v>
      </c>
      <c r="AH4">
        <v>1.7</v>
      </c>
      <c r="AI4" s="5">
        <v>104.19692991813739</v>
      </c>
      <c r="AJ4">
        <v>1.1000000000000001</v>
      </c>
      <c r="AK4" s="5">
        <v>100.69938901154399</v>
      </c>
      <c r="AL4">
        <v>7.0000000000000007E-2</v>
      </c>
      <c r="AM4" s="5">
        <v>101.29267224732889</v>
      </c>
      <c r="AN4">
        <v>2</v>
      </c>
      <c r="AO4" s="5">
        <v>115.74655082711678</v>
      </c>
      <c r="AP4">
        <v>4.4000000000000004</v>
      </c>
      <c r="AQ4" s="5">
        <v>102.78356864743728</v>
      </c>
      <c r="AR4">
        <v>0.12</v>
      </c>
      <c r="AS4" s="5">
        <v>110.53545895573546</v>
      </c>
      <c r="AT4">
        <v>10.199999999999999</v>
      </c>
      <c r="AU4" s="5">
        <v>108.36280012429792</v>
      </c>
      <c r="AV4">
        <v>7.1</v>
      </c>
      <c r="AW4" s="5">
        <v>103.23149501733855</v>
      </c>
      <c r="AX4">
        <v>0.12</v>
      </c>
      <c r="AY4" s="5">
        <v>100.69938901154399</v>
      </c>
      <c r="AZ4">
        <v>2.2999999999999998</v>
      </c>
      <c r="BA4" s="5">
        <v>101.29267224732889</v>
      </c>
      <c r="BB4">
        <v>3</v>
      </c>
      <c r="BC4" s="5">
        <v>101.12001422446512</v>
      </c>
      <c r="BD4">
        <v>6.6</v>
      </c>
    </row>
    <row r="5" spans="1:76">
      <c r="A5" s="24" t="s">
        <v>574</v>
      </c>
      <c r="B5" s="16" t="s">
        <v>575</v>
      </c>
      <c r="C5" s="5">
        <v>129.58043860565081</v>
      </c>
      <c r="W5" s="5">
        <v>115.49846976800961</v>
      </c>
      <c r="X5">
        <v>1.2</v>
      </c>
      <c r="Y5" s="5">
        <v>102.78356864743728</v>
      </c>
      <c r="Z5">
        <v>1.8</v>
      </c>
      <c r="AA5" s="5">
        <v>110.53545895573546</v>
      </c>
      <c r="AB5">
        <v>5.4</v>
      </c>
      <c r="AC5" s="5">
        <v>109.57609866847574</v>
      </c>
      <c r="AD5">
        <v>3.7</v>
      </c>
      <c r="AE5" s="5">
        <v>100.69938901154399</v>
      </c>
      <c r="AF5">
        <v>0.75</v>
      </c>
      <c r="AG5" s="5">
        <v>103.90479961887353</v>
      </c>
      <c r="AH5">
        <v>3.1</v>
      </c>
      <c r="AI5" s="5">
        <v>103.90479961887353</v>
      </c>
      <c r="AJ5">
        <v>7.0000000000000007E-2</v>
      </c>
      <c r="AK5" s="5">
        <v>100.5532991784585</v>
      </c>
      <c r="AL5">
        <v>0.08</v>
      </c>
      <c r="AM5" s="5">
        <v>100.5532991784585</v>
      </c>
      <c r="AN5">
        <v>0.27</v>
      </c>
      <c r="AO5" s="5">
        <v>112.91061297004124</v>
      </c>
      <c r="AP5">
        <v>4.3</v>
      </c>
      <c r="AQ5" s="5">
        <v>101.47413360202665</v>
      </c>
      <c r="AR5">
        <v>0.15</v>
      </c>
      <c r="AS5" s="5">
        <v>110.35371521428098</v>
      </c>
      <c r="AT5">
        <v>13.5</v>
      </c>
      <c r="AU5" s="5">
        <v>106.71883738566723</v>
      </c>
      <c r="AV5">
        <v>6.7</v>
      </c>
      <c r="AW5" s="5">
        <v>101.47413360202665</v>
      </c>
      <c r="AX5">
        <v>0.17</v>
      </c>
      <c r="AY5" s="5">
        <v>100.5532991784585</v>
      </c>
      <c r="AZ5">
        <v>2.6</v>
      </c>
      <c r="BA5" s="5">
        <v>100.42707791096211</v>
      </c>
      <c r="BB5">
        <v>1.7</v>
      </c>
      <c r="BC5" s="5">
        <v>100.69938901154399</v>
      </c>
      <c r="BD5">
        <v>1.1000000000000001</v>
      </c>
    </row>
    <row r="6" spans="1:76">
      <c r="A6" s="27" t="s">
        <v>121</v>
      </c>
      <c r="B6" s="19" t="s">
        <v>122</v>
      </c>
      <c r="C6" s="5">
        <v>127.8797270474179</v>
      </c>
      <c r="W6" s="5">
        <v>114.30697554421508</v>
      </c>
      <c r="X6">
        <v>2</v>
      </c>
      <c r="Y6" s="5">
        <v>102.56414012722786</v>
      </c>
      <c r="Z6">
        <v>1.8</v>
      </c>
      <c r="AA6" s="5">
        <v>104.29127718519609</v>
      </c>
      <c r="AB6">
        <v>6.2</v>
      </c>
      <c r="AC6" s="5">
        <v>103.90479961887353</v>
      </c>
      <c r="AD6">
        <v>2.1</v>
      </c>
      <c r="AE6" s="5">
        <v>100.5532991784585</v>
      </c>
      <c r="AF6">
        <v>3.8</v>
      </c>
      <c r="AG6" s="5">
        <v>103.23149501733855</v>
      </c>
      <c r="AH6">
        <v>9</v>
      </c>
      <c r="AI6" s="5">
        <v>103.23149501733855</v>
      </c>
      <c r="AJ6">
        <v>2.5</v>
      </c>
      <c r="AK6" s="5">
        <v>97.685069963625637</v>
      </c>
      <c r="AL6">
        <v>0.11</v>
      </c>
      <c r="AM6" s="5">
        <v>99.778691521065269</v>
      </c>
      <c r="AN6">
        <v>1.1000000000000001</v>
      </c>
      <c r="AO6" s="5">
        <v>110.27421056521041</v>
      </c>
      <c r="AP6">
        <v>3.3</v>
      </c>
      <c r="AQ6" s="5">
        <v>101.29267224732889</v>
      </c>
      <c r="AR6">
        <v>0.27</v>
      </c>
      <c r="AS6" s="5">
        <v>110.27421056521041</v>
      </c>
      <c r="AT6">
        <v>10.6</v>
      </c>
      <c r="AU6" s="5">
        <v>105.73166763697677</v>
      </c>
      <c r="AV6">
        <v>9</v>
      </c>
      <c r="AW6" s="5">
        <v>101.29267224732889</v>
      </c>
      <c r="AX6">
        <v>0.14000000000000001</v>
      </c>
      <c r="AY6" s="5">
        <v>100.42707791096211</v>
      </c>
      <c r="AZ6">
        <v>2.5</v>
      </c>
      <c r="BA6" s="5">
        <v>99.087985858682018</v>
      </c>
      <c r="BB6">
        <v>1.4</v>
      </c>
      <c r="BC6" s="5">
        <v>100.5532991784585</v>
      </c>
      <c r="BD6">
        <v>0.48</v>
      </c>
    </row>
    <row r="7" spans="1:76">
      <c r="A7" s="24" t="s">
        <v>377</v>
      </c>
      <c r="B7" s="16" t="s">
        <v>378</v>
      </c>
      <c r="C7" s="5">
        <v>125.98481239396435</v>
      </c>
      <c r="W7" s="5">
        <v>112.91061297004124</v>
      </c>
      <c r="X7">
        <v>2.1</v>
      </c>
      <c r="Y7" s="5">
        <v>100.69938901154399</v>
      </c>
      <c r="Z7">
        <v>3.1</v>
      </c>
      <c r="AA7" s="5">
        <v>103.90479961887353</v>
      </c>
      <c r="AB7">
        <v>6.2</v>
      </c>
      <c r="AC7" s="5">
        <v>103.23149501733855</v>
      </c>
      <c r="AD7">
        <v>2.7</v>
      </c>
      <c r="AE7" s="5">
        <v>99.087985858682018</v>
      </c>
      <c r="AF7">
        <v>1.2</v>
      </c>
      <c r="AG7" s="5">
        <v>102.78356864743728</v>
      </c>
      <c r="AH7">
        <v>9</v>
      </c>
      <c r="AI7" s="5">
        <v>100.69938901154399</v>
      </c>
      <c r="AJ7">
        <v>0.33</v>
      </c>
      <c r="AK7" s="5">
        <v>97.003849634946334</v>
      </c>
      <c r="AL7">
        <v>0.15</v>
      </c>
      <c r="AM7" s="5">
        <v>98.190930166704248</v>
      </c>
      <c r="AN7">
        <v>0.33</v>
      </c>
      <c r="AO7" s="5">
        <v>109.57609866847574</v>
      </c>
      <c r="AP7">
        <v>2.2999999999999998</v>
      </c>
      <c r="AQ7" s="5">
        <v>100.69938901154399</v>
      </c>
      <c r="AR7">
        <v>0.08</v>
      </c>
      <c r="AS7" s="5">
        <v>108.17244781594994</v>
      </c>
      <c r="AT7">
        <v>10.3</v>
      </c>
      <c r="AU7" s="5">
        <v>103.90479961887353</v>
      </c>
      <c r="AV7">
        <v>9.4</v>
      </c>
      <c r="AW7" s="5">
        <v>100.69938901154399</v>
      </c>
      <c r="AX7">
        <v>0.16</v>
      </c>
      <c r="AY7" s="5">
        <v>99.778691521065269</v>
      </c>
      <c r="AZ7">
        <v>2.1</v>
      </c>
      <c r="BA7" s="5">
        <v>98.373977383176737</v>
      </c>
      <c r="BB7">
        <v>0.77</v>
      </c>
      <c r="BC7" s="5">
        <v>100.42707791096211</v>
      </c>
      <c r="BD7">
        <v>2.59</v>
      </c>
    </row>
    <row r="8" spans="1:76">
      <c r="A8" s="24" t="s">
        <v>267</v>
      </c>
      <c r="B8" s="16" t="s">
        <v>7</v>
      </c>
      <c r="C8" s="5">
        <v>124.80900475140598</v>
      </c>
      <c r="D8">
        <v>0.89</v>
      </c>
      <c r="I8" t="s">
        <v>798</v>
      </c>
      <c r="M8" t="s">
        <v>799</v>
      </c>
      <c r="P8" t="s">
        <v>800</v>
      </c>
      <c r="S8" t="s">
        <v>801</v>
      </c>
      <c r="W8" s="5">
        <v>111.74373580408526</v>
      </c>
      <c r="X8">
        <v>1.1000000000000001</v>
      </c>
      <c r="Y8" s="5">
        <v>100.5532991784585</v>
      </c>
      <c r="Z8">
        <v>1.9</v>
      </c>
      <c r="AA8" s="5">
        <v>102.78356864743728</v>
      </c>
      <c r="AB8">
        <v>6.5</v>
      </c>
      <c r="AC8" s="5">
        <v>101.29267224732889</v>
      </c>
      <c r="AD8">
        <v>0.63</v>
      </c>
      <c r="AE8" s="5">
        <v>98.190930166704248</v>
      </c>
      <c r="AF8">
        <v>1</v>
      </c>
      <c r="AG8" s="5">
        <v>101.47413360202665</v>
      </c>
      <c r="AH8">
        <v>3.9</v>
      </c>
      <c r="AI8" s="5">
        <v>100.5532991784585</v>
      </c>
      <c r="AJ8">
        <v>0.06</v>
      </c>
      <c r="AK8" s="5">
        <v>96.402302298863177</v>
      </c>
      <c r="AL8">
        <v>0.1</v>
      </c>
      <c r="AM8" s="5">
        <v>97.547646677856832</v>
      </c>
      <c r="AN8">
        <v>0.89</v>
      </c>
      <c r="AO8" s="5">
        <v>108.36280012429792</v>
      </c>
      <c r="AP8">
        <v>1.6</v>
      </c>
      <c r="AQ8" s="5">
        <v>99.778691521065269</v>
      </c>
      <c r="AR8">
        <v>7.0000000000000007E-2</v>
      </c>
      <c r="AS8" s="5">
        <v>103.95067747876331</v>
      </c>
      <c r="AT8">
        <v>13.9</v>
      </c>
      <c r="AU8" s="5">
        <v>103.23149501733855</v>
      </c>
      <c r="AV8">
        <v>7.3</v>
      </c>
      <c r="AW8" s="5">
        <v>100.5532991784585</v>
      </c>
      <c r="AX8">
        <v>0.16</v>
      </c>
      <c r="AY8" s="5">
        <v>99.087985858682018</v>
      </c>
      <c r="AZ8">
        <v>0.65</v>
      </c>
      <c r="BA8" s="5">
        <v>98.190930166704248</v>
      </c>
      <c r="BB8">
        <v>2.9</v>
      </c>
      <c r="BC8" s="5">
        <v>98.190930166704248</v>
      </c>
      <c r="BD8">
        <v>1.54</v>
      </c>
    </row>
    <row r="9" spans="1:76">
      <c r="A9" s="24" t="s">
        <v>147</v>
      </c>
      <c r="B9" s="16" t="s">
        <v>148</v>
      </c>
      <c r="C9" s="5">
        <v>124.62495225616942</v>
      </c>
      <c r="W9" s="5">
        <v>111.57291210058251</v>
      </c>
      <c r="X9">
        <v>1.4</v>
      </c>
      <c r="Y9" s="5">
        <v>100.42707791096211</v>
      </c>
      <c r="Z9">
        <v>2.2999999999999998</v>
      </c>
      <c r="AA9" s="5">
        <v>101.47413360202665</v>
      </c>
      <c r="AB9">
        <v>5</v>
      </c>
      <c r="AC9" s="5">
        <v>100.93628455923903</v>
      </c>
      <c r="AD9">
        <v>6.2</v>
      </c>
      <c r="AE9" s="5">
        <v>97.125222701283448</v>
      </c>
      <c r="AF9">
        <v>0.69</v>
      </c>
      <c r="AG9" s="5">
        <v>100.93628455923903</v>
      </c>
      <c r="AH9">
        <v>7.7</v>
      </c>
      <c r="AI9" s="5">
        <v>99.087985858682018</v>
      </c>
      <c r="AJ9">
        <v>0.24</v>
      </c>
      <c r="AK9" s="5">
        <v>96.11463775749634</v>
      </c>
      <c r="AL9">
        <v>0.28000000000000003</v>
      </c>
      <c r="AM9" s="5">
        <v>97.125222701283448</v>
      </c>
      <c r="AN9">
        <v>0.99</v>
      </c>
      <c r="AO9" s="5">
        <v>106.71883738566723</v>
      </c>
      <c r="AP9">
        <v>2.2999999999999998</v>
      </c>
      <c r="AQ9" s="5">
        <v>98.373977383176737</v>
      </c>
      <c r="AR9">
        <v>0.28000000000000003</v>
      </c>
      <c r="AS9" s="5">
        <v>103.90479961887353</v>
      </c>
      <c r="AT9">
        <v>9</v>
      </c>
      <c r="AU9" s="5">
        <v>102.56414012722786</v>
      </c>
      <c r="AV9">
        <v>14.8</v>
      </c>
      <c r="AW9" s="5">
        <v>100.41281963955404</v>
      </c>
      <c r="AX9">
        <v>0.05</v>
      </c>
      <c r="AY9" s="5">
        <v>98.190930166704248</v>
      </c>
      <c r="AZ9">
        <v>2.1</v>
      </c>
      <c r="BA9" s="5">
        <v>96.402302298863177</v>
      </c>
      <c r="BB9">
        <v>2.7</v>
      </c>
      <c r="BC9" s="5">
        <v>97.685069963625637</v>
      </c>
      <c r="BD9">
        <v>0.74</v>
      </c>
    </row>
    <row r="10" spans="1:76">
      <c r="A10" s="26" t="s">
        <v>282</v>
      </c>
      <c r="B10" s="18" t="s">
        <v>283</v>
      </c>
      <c r="C10" s="5">
        <v>123.22184300402799</v>
      </c>
      <c r="W10" s="5">
        <v>110.53545895573546</v>
      </c>
      <c r="X10">
        <v>0.6</v>
      </c>
      <c r="Y10" s="5">
        <v>97.125222701283448</v>
      </c>
      <c r="Z10">
        <v>2.4</v>
      </c>
      <c r="AA10" s="5">
        <v>101.29267224732889</v>
      </c>
      <c r="AB10">
        <v>2.2000000000000002</v>
      </c>
      <c r="AC10" s="5">
        <v>100.69938901154399</v>
      </c>
      <c r="AD10">
        <v>3.2</v>
      </c>
      <c r="AE10" s="5">
        <v>97.046582412926242</v>
      </c>
      <c r="AF10">
        <v>2.9</v>
      </c>
      <c r="AG10" s="5">
        <v>100.69938901154399</v>
      </c>
      <c r="AH10">
        <v>7.8</v>
      </c>
      <c r="AI10" s="5">
        <v>98.190930166704248</v>
      </c>
      <c r="AJ10">
        <v>1.6</v>
      </c>
      <c r="AK10" s="5">
        <v>95.923656453083623</v>
      </c>
      <c r="AL10">
        <v>0.13</v>
      </c>
      <c r="AM10" s="5">
        <v>97.003849634946334</v>
      </c>
      <c r="AN10">
        <v>0.81</v>
      </c>
      <c r="AO10" s="5">
        <v>106.49397325618634</v>
      </c>
      <c r="AP10">
        <v>3</v>
      </c>
      <c r="AQ10" s="5">
        <v>98.190930166704248</v>
      </c>
      <c r="AR10">
        <v>0.1</v>
      </c>
      <c r="AS10" s="5">
        <v>103.23149501733855</v>
      </c>
      <c r="AT10">
        <v>9.1</v>
      </c>
      <c r="AU10" s="5">
        <v>101.40845970594478</v>
      </c>
      <c r="AV10">
        <v>9.3000000000000007</v>
      </c>
      <c r="AW10" s="5">
        <v>98.190930166704248</v>
      </c>
      <c r="AX10">
        <v>0.04</v>
      </c>
      <c r="AY10" s="5">
        <v>97.294434507941162</v>
      </c>
      <c r="AZ10">
        <v>1.5</v>
      </c>
      <c r="BA10" s="5">
        <v>95.771110661584032</v>
      </c>
      <c r="BB10">
        <v>2.8</v>
      </c>
      <c r="BC10" s="5">
        <v>97.003849634946334</v>
      </c>
      <c r="BD10">
        <v>0.98</v>
      </c>
    </row>
    <row r="11" spans="1:76">
      <c r="A11" s="24" t="s">
        <v>566</v>
      </c>
      <c r="B11" s="16" t="s">
        <v>567</v>
      </c>
      <c r="C11" s="5">
        <v>121.82471028884694</v>
      </c>
      <c r="W11" s="5">
        <v>110.53439786969645</v>
      </c>
      <c r="X11">
        <v>0.95</v>
      </c>
      <c r="Y11" s="5">
        <v>97.003849634946334</v>
      </c>
      <c r="Z11">
        <v>2</v>
      </c>
      <c r="AA11" s="5">
        <v>100.69938901154399</v>
      </c>
      <c r="AB11">
        <v>2.2000000000000002</v>
      </c>
      <c r="AC11" s="5">
        <v>100.5532991784585</v>
      </c>
      <c r="AD11">
        <v>1.3</v>
      </c>
      <c r="AE11" s="5">
        <v>97.003849634946334</v>
      </c>
      <c r="AF11">
        <v>0.4</v>
      </c>
      <c r="AG11" s="5">
        <v>100.5532991784585</v>
      </c>
      <c r="AH11">
        <v>8.8000000000000007</v>
      </c>
      <c r="AI11" s="5">
        <v>96.87289696404207</v>
      </c>
      <c r="AJ11">
        <v>0.59</v>
      </c>
      <c r="AK11" s="5">
        <v>95.771110661584032</v>
      </c>
      <c r="AL11">
        <v>0.14000000000000001</v>
      </c>
      <c r="AM11" s="5">
        <v>96.565535617695559</v>
      </c>
      <c r="AN11">
        <v>0.34</v>
      </c>
      <c r="AO11" s="5">
        <v>105.73166763697677</v>
      </c>
      <c r="AP11">
        <v>1.7</v>
      </c>
      <c r="AQ11" s="5">
        <v>97.957443971913506</v>
      </c>
      <c r="AR11">
        <v>0.39</v>
      </c>
      <c r="AS11" s="5">
        <v>102.78356864743728</v>
      </c>
      <c r="AT11">
        <v>9.1999999999999993</v>
      </c>
      <c r="AU11" s="5">
        <v>101.29267224732889</v>
      </c>
      <c r="AV11">
        <v>6.8</v>
      </c>
      <c r="AW11" s="5">
        <v>97.294434507941162</v>
      </c>
      <c r="AX11">
        <v>0.14000000000000001</v>
      </c>
      <c r="AY11" s="5">
        <v>96.402302298863177</v>
      </c>
      <c r="AZ11">
        <v>4.5</v>
      </c>
      <c r="BA11" s="5">
        <v>93.458608230736758</v>
      </c>
      <c r="BB11">
        <v>2.4</v>
      </c>
      <c r="BC11" s="5">
        <v>96.402302298863177</v>
      </c>
      <c r="BD11">
        <v>2.17</v>
      </c>
    </row>
    <row r="12" spans="1:76">
      <c r="A12" s="24" t="s">
        <v>138</v>
      </c>
      <c r="B12" s="16" t="s">
        <v>139</v>
      </c>
      <c r="C12" s="5">
        <v>120.61246032971576</v>
      </c>
      <c r="W12" s="5">
        <v>110.35371521428098</v>
      </c>
      <c r="X12">
        <v>0.7</v>
      </c>
      <c r="Y12" s="5">
        <v>96.402302298863177</v>
      </c>
      <c r="Z12">
        <v>1.9</v>
      </c>
      <c r="AA12" s="5">
        <v>100.5532991784585</v>
      </c>
      <c r="AB12">
        <v>2.2000000000000002</v>
      </c>
      <c r="AC12" s="5">
        <v>99.778691521065269</v>
      </c>
      <c r="AD12">
        <v>1.1000000000000001</v>
      </c>
      <c r="AE12" s="5">
        <v>96.565535617695559</v>
      </c>
      <c r="AF12">
        <v>2.2000000000000002</v>
      </c>
      <c r="AG12" s="5">
        <v>99.778691521065269</v>
      </c>
      <c r="AH12">
        <v>7.8</v>
      </c>
      <c r="AI12" s="5">
        <v>96.402302298863177</v>
      </c>
      <c r="AJ12">
        <v>0.43</v>
      </c>
      <c r="AK12" s="5">
        <v>93.833662686191261</v>
      </c>
      <c r="AL12">
        <v>0.14000000000000001</v>
      </c>
      <c r="AM12" s="5">
        <v>96.402302298863177</v>
      </c>
      <c r="AN12">
        <v>0.38</v>
      </c>
      <c r="AO12" s="5">
        <v>103.90479961887353</v>
      </c>
      <c r="AP12">
        <v>3.7</v>
      </c>
      <c r="AQ12" s="5">
        <v>97.294434507941162</v>
      </c>
      <c r="AR12">
        <v>0.13</v>
      </c>
      <c r="AS12" s="5">
        <v>101.47413360202665</v>
      </c>
      <c r="AT12">
        <v>10.3</v>
      </c>
      <c r="AU12" s="5">
        <v>100.5532991784585</v>
      </c>
      <c r="AV12">
        <v>7.3</v>
      </c>
      <c r="AW12" s="5">
        <v>97.003849634946334</v>
      </c>
      <c r="AX12">
        <v>0.08</v>
      </c>
      <c r="AY12" s="5">
        <v>96.13643093188756</v>
      </c>
      <c r="AZ12">
        <v>1.2</v>
      </c>
      <c r="BA12" s="5">
        <v>93.405406895033764</v>
      </c>
      <c r="BB12">
        <v>2.9</v>
      </c>
      <c r="BC12" s="5">
        <v>96.13643093188756</v>
      </c>
      <c r="BD12">
        <v>0.74</v>
      </c>
      <c r="BH12" t="s">
        <v>786</v>
      </c>
      <c r="BK12" s="53" t="s">
        <v>787</v>
      </c>
      <c r="BL12" s="287"/>
      <c r="BM12" s="287"/>
      <c r="BN12" s="53" t="s">
        <v>788</v>
      </c>
      <c r="BO12" s="287"/>
      <c r="BP12" s="287"/>
      <c r="BQ12" s="53" t="s">
        <v>789</v>
      </c>
      <c r="BR12" s="287"/>
      <c r="BS12" s="287"/>
      <c r="BT12" s="53" t="s">
        <v>790</v>
      </c>
      <c r="BU12" s="287"/>
      <c r="BV12" s="287"/>
      <c r="BW12" s="53" t="s">
        <v>791</v>
      </c>
      <c r="BX12" s="287"/>
    </row>
    <row r="13" spans="1:76">
      <c r="A13" s="25" t="s">
        <v>478</v>
      </c>
      <c r="B13" s="17" t="s">
        <v>479</v>
      </c>
      <c r="C13" s="5">
        <v>119.63141698528725</v>
      </c>
      <c r="W13" s="5">
        <v>110.27421056521041</v>
      </c>
      <c r="X13">
        <v>1.6</v>
      </c>
      <c r="Y13" s="5">
        <v>94.900614759417977</v>
      </c>
      <c r="Z13">
        <v>3</v>
      </c>
      <c r="AA13" s="5">
        <v>99.778691521065269</v>
      </c>
      <c r="AB13">
        <v>3.6</v>
      </c>
      <c r="AC13" s="5">
        <v>97.685069963625637</v>
      </c>
      <c r="AD13">
        <v>1.3</v>
      </c>
      <c r="AE13" s="5">
        <v>96.402302298863177</v>
      </c>
      <c r="AF13">
        <v>1.4</v>
      </c>
      <c r="AG13" s="5">
        <v>99.562070271560785</v>
      </c>
      <c r="AH13">
        <v>9.9</v>
      </c>
      <c r="AI13" s="5">
        <v>96.13643093188756</v>
      </c>
      <c r="AJ13">
        <v>0.25</v>
      </c>
      <c r="AK13" s="5">
        <v>93.076778463110472</v>
      </c>
      <c r="AL13">
        <v>0.13</v>
      </c>
      <c r="AM13" s="5">
        <v>96.11463775749634</v>
      </c>
      <c r="AN13">
        <v>0.09</v>
      </c>
      <c r="AO13" s="5">
        <v>102.56414012722786</v>
      </c>
      <c r="AP13">
        <v>3.5</v>
      </c>
      <c r="AQ13" s="5">
        <v>96.402302298863177</v>
      </c>
      <c r="AR13">
        <v>0.2</v>
      </c>
      <c r="AS13" s="5">
        <v>101.29267224732889</v>
      </c>
      <c r="AT13">
        <v>10.6</v>
      </c>
      <c r="AU13" s="5">
        <v>100.42707791096211</v>
      </c>
      <c r="AV13">
        <v>6.5</v>
      </c>
      <c r="AW13" s="5">
        <v>96.402302298863177</v>
      </c>
      <c r="AX13">
        <v>0.09</v>
      </c>
      <c r="AY13" s="5">
        <v>95.879135400908353</v>
      </c>
      <c r="AZ13">
        <v>1.3</v>
      </c>
      <c r="BA13" s="5">
        <v>93.076778463110472</v>
      </c>
      <c r="BB13">
        <v>2</v>
      </c>
      <c r="BC13" s="5">
        <v>93.405406895033764</v>
      </c>
      <c r="BD13">
        <v>1.03</v>
      </c>
    </row>
    <row r="14" spans="1:76">
      <c r="A14" s="27" t="s">
        <v>598</v>
      </c>
      <c r="B14" s="19" t="s">
        <v>599</v>
      </c>
      <c r="C14" s="5">
        <v>119.41346018615639</v>
      </c>
      <c r="W14" s="5">
        <v>109.57609866847574</v>
      </c>
      <c r="X14">
        <v>0.82</v>
      </c>
      <c r="Y14" s="5">
        <v>93.793572576993697</v>
      </c>
      <c r="Z14">
        <v>3.5</v>
      </c>
      <c r="AA14" s="5">
        <v>98.882965107162192</v>
      </c>
      <c r="AB14">
        <v>6.1</v>
      </c>
      <c r="AC14" s="5">
        <v>97.510573261149176</v>
      </c>
      <c r="AD14">
        <v>4.9000000000000004</v>
      </c>
      <c r="AE14" s="5">
        <v>96.11463775749634</v>
      </c>
      <c r="AF14">
        <v>0.33</v>
      </c>
      <c r="AG14" s="5">
        <v>99.418874730411062</v>
      </c>
      <c r="AH14">
        <v>9.6</v>
      </c>
      <c r="AI14" s="5">
        <v>96.11463775749634</v>
      </c>
      <c r="AJ14">
        <v>0.32</v>
      </c>
      <c r="AK14" s="5">
        <v>92.516284379653897</v>
      </c>
      <c r="AL14">
        <v>0.3</v>
      </c>
      <c r="AM14" s="5">
        <v>94.894105900792908</v>
      </c>
      <c r="AN14">
        <v>0.55000000000000004</v>
      </c>
      <c r="AO14" s="5">
        <v>101.47413360202665</v>
      </c>
      <c r="AP14">
        <v>5.9</v>
      </c>
      <c r="AQ14" s="5">
        <v>96.11463775749634</v>
      </c>
      <c r="AR14">
        <v>0.04</v>
      </c>
      <c r="AS14" s="5">
        <v>100.69938901154399</v>
      </c>
      <c r="AT14">
        <v>8.6999999999999993</v>
      </c>
      <c r="AU14" s="5">
        <v>99.087985858682018</v>
      </c>
      <c r="AV14">
        <v>7.5</v>
      </c>
      <c r="AW14" s="5">
        <v>96.11463775749634</v>
      </c>
      <c r="AX14">
        <v>0.03</v>
      </c>
      <c r="AY14" s="5">
        <v>95.771110661584032</v>
      </c>
      <c r="AZ14">
        <v>1.5</v>
      </c>
      <c r="BA14" s="5">
        <v>92.516284379653897</v>
      </c>
      <c r="BB14">
        <v>2.4</v>
      </c>
      <c r="BC14" s="5">
        <v>91.910509011351564</v>
      </c>
      <c r="BD14">
        <v>0.9</v>
      </c>
    </row>
    <row r="15" spans="1:76">
      <c r="A15" s="24" t="s">
        <v>427</v>
      </c>
      <c r="B15" s="16" t="s">
        <v>428</v>
      </c>
      <c r="C15" s="5">
        <v>119.28950013899933</v>
      </c>
      <c r="W15" s="5">
        <v>108.71991952563322</v>
      </c>
      <c r="X15">
        <v>1.6</v>
      </c>
      <c r="Y15" s="5">
        <v>93.458608230736758</v>
      </c>
      <c r="Z15">
        <v>2.6</v>
      </c>
      <c r="AA15" s="5">
        <v>98.190930166704248</v>
      </c>
      <c r="AB15">
        <v>4.8</v>
      </c>
      <c r="AC15" s="5">
        <v>97.294434507941162</v>
      </c>
      <c r="AD15">
        <v>3</v>
      </c>
      <c r="AE15" s="5">
        <v>95.879135400908353</v>
      </c>
      <c r="AF15">
        <v>1.3</v>
      </c>
      <c r="AG15" s="5">
        <v>99.087985858682018</v>
      </c>
      <c r="AH15">
        <v>9.9</v>
      </c>
      <c r="AI15" s="5">
        <v>95.027128788229348</v>
      </c>
      <c r="AJ15">
        <v>0.08</v>
      </c>
      <c r="AK15" s="5">
        <v>92.302546510859713</v>
      </c>
      <c r="AL15">
        <v>0.21</v>
      </c>
      <c r="AM15" s="5">
        <v>94.70714670541534</v>
      </c>
      <c r="AN15">
        <v>0.47</v>
      </c>
      <c r="AO15" s="5">
        <v>101.29267224732889</v>
      </c>
      <c r="AP15">
        <v>4.7</v>
      </c>
      <c r="AQ15" s="5">
        <v>95.771110661584032</v>
      </c>
      <c r="AR15">
        <v>0.28000000000000003</v>
      </c>
      <c r="AS15" s="5">
        <v>100.5532991784585</v>
      </c>
      <c r="AT15">
        <v>8.6999999999999993</v>
      </c>
      <c r="AU15" s="5">
        <v>98.652854494029043</v>
      </c>
      <c r="AV15">
        <v>5.0999999999999996</v>
      </c>
      <c r="AW15" s="5">
        <v>95.923656453083623</v>
      </c>
      <c r="AX15">
        <v>0.05</v>
      </c>
      <c r="AY15" s="5">
        <v>95.598785373772515</v>
      </c>
      <c r="AZ15">
        <v>0.94</v>
      </c>
      <c r="BA15" s="5">
        <v>91.910509011351564</v>
      </c>
      <c r="BB15">
        <v>3.9</v>
      </c>
      <c r="BC15" s="5">
        <v>91.378272924888506</v>
      </c>
      <c r="BD15">
        <v>1.18</v>
      </c>
    </row>
    <row r="16" spans="1:76">
      <c r="A16" s="24" t="s">
        <v>170</v>
      </c>
      <c r="B16" s="16" t="s">
        <v>171</v>
      </c>
      <c r="C16" s="5">
        <v>118.93510841766629</v>
      </c>
      <c r="W16" s="5">
        <v>108.36280012429792</v>
      </c>
      <c r="X16">
        <v>1.3</v>
      </c>
      <c r="Y16" s="5">
        <v>93.405406895033764</v>
      </c>
      <c r="Z16">
        <v>2</v>
      </c>
      <c r="AA16" s="5">
        <v>97.294434507941162</v>
      </c>
      <c r="AB16">
        <v>2.2000000000000002</v>
      </c>
      <c r="AC16" s="5">
        <v>97.003849634946334</v>
      </c>
      <c r="AD16">
        <v>1.8</v>
      </c>
      <c r="AE16" s="5">
        <v>93.405406895033764</v>
      </c>
      <c r="AF16">
        <v>0.6</v>
      </c>
      <c r="AG16" s="5">
        <v>98.882965107162192</v>
      </c>
      <c r="AH16">
        <v>8.3000000000000007</v>
      </c>
      <c r="AI16" s="5">
        <v>94.70714670541534</v>
      </c>
      <c r="AJ16">
        <v>0.41</v>
      </c>
      <c r="AK16" s="5">
        <v>92.070147409401812</v>
      </c>
      <c r="AL16">
        <v>0.14000000000000001</v>
      </c>
      <c r="AM16" s="5">
        <v>93.833662686191261</v>
      </c>
      <c r="AN16">
        <v>1.1000000000000001</v>
      </c>
      <c r="AO16" s="5">
        <v>100.69938901154399</v>
      </c>
      <c r="AP16">
        <v>4</v>
      </c>
      <c r="AQ16" s="5">
        <v>95.598785373772515</v>
      </c>
      <c r="AR16">
        <v>0.13</v>
      </c>
      <c r="AS16" s="5">
        <v>99.778691521065269</v>
      </c>
      <c r="AT16">
        <v>9</v>
      </c>
      <c r="AU16" s="5">
        <v>98.373977383176737</v>
      </c>
      <c r="AV16">
        <v>9.8000000000000007</v>
      </c>
      <c r="AW16" s="5">
        <v>95.598785373772515</v>
      </c>
      <c r="AX16">
        <v>0.13</v>
      </c>
      <c r="AY16" s="5">
        <v>94.900614759417977</v>
      </c>
      <c r="AZ16">
        <v>3.1</v>
      </c>
      <c r="BA16" s="5">
        <v>91.863307926310213</v>
      </c>
      <c r="BB16">
        <v>2</v>
      </c>
      <c r="BC16" s="5">
        <v>91.352441285208528</v>
      </c>
      <c r="BD16">
        <v>0.73</v>
      </c>
    </row>
    <row r="17" spans="1:72">
      <c r="A17" s="26" t="s">
        <v>379</v>
      </c>
      <c r="B17" s="18" t="s">
        <v>380</v>
      </c>
      <c r="C17" s="5">
        <v>118.69185512483182</v>
      </c>
      <c r="W17" s="5">
        <v>108.17244781594994</v>
      </c>
      <c r="X17">
        <v>1.9</v>
      </c>
      <c r="Y17" s="5">
        <v>93.076778463110472</v>
      </c>
      <c r="Z17">
        <v>2</v>
      </c>
      <c r="AA17" s="5">
        <v>97.046582412926242</v>
      </c>
      <c r="AB17">
        <v>3.1</v>
      </c>
      <c r="AC17" s="5">
        <v>96.87289696404207</v>
      </c>
      <c r="AD17">
        <v>4.5999999999999996</v>
      </c>
      <c r="AE17" s="5">
        <v>93.076778463110472</v>
      </c>
      <c r="AF17">
        <v>3.1</v>
      </c>
      <c r="AG17" s="5">
        <v>98.190930166704248</v>
      </c>
      <c r="AH17">
        <v>8.4</v>
      </c>
      <c r="AI17" s="5">
        <v>94.246879194179613</v>
      </c>
      <c r="AJ17">
        <v>0.59</v>
      </c>
      <c r="AK17" s="5">
        <v>92.018825743268948</v>
      </c>
      <c r="AL17">
        <v>0.14000000000000001</v>
      </c>
      <c r="AM17" s="5">
        <v>93.829861467029133</v>
      </c>
      <c r="AN17">
        <v>1.6</v>
      </c>
      <c r="AO17" s="5">
        <v>100.5532991784585</v>
      </c>
      <c r="AP17">
        <v>5.2</v>
      </c>
      <c r="AQ17" s="5">
        <v>94.900614759417977</v>
      </c>
      <c r="AR17">
        <v>0.18</v>
      </c>
      <c r="AS17" s="5">
        <v>99.418874730411062</v>
      </c>
      <c r="AT17">
        <v>7.4</v>
      </c>
      <c r="AU17" s="5">
        <v>97.957443971913506</v>
      </c>
      <c r="AV17">
        <v>8.1</v>
      </c>
      <c r="AW17" s="5">
        <v>94.900614759417977</v>
      </c>
      <c r="AX17">
        <v>0.24</v>
      </c>
      <c r="AY17" s="5">
        <v>93.833662686191261</v>
      </c>
      <c r="AZ17">
        <v>2.5</v>
      </c>
      <c r="BA17" s="5">
        <v>91.352441285208528</v>
      </c>
      <c r="BB17">
        <v>3.1</v>
      </c>
      <c r="BC17" s="5">
        <v>90.651368229571858</v>
      </c>
      <c r="BD17">
        <v>1.41</v>
      </c>
    </row>
    <row r="18" spans="1:72">
      <c r="A18" s="27" t="s">
        <v>255</v>
      </c>
      <c r="B18" s="19" t="s">
        <v>256</v>
      </c>
      <c r="C18" s="5">
        <v>118.00986095607811</v>
      </c>
      <c r="W18" s="5">
        <v>107.87835327246172</v>
      </c>
      <c r="X18">
        <v>2.2999999999999998</v>
      </c>
      <c r="Y18" s="5">
        <v>92.018825743268948</v>
      </c>
      <c r="Z18">
        <v>2.4</v>
      </c>
      <c r="AA18" s="5">
        <v>97.003849634946334</v>
      </c>
      <c r="AB18">
        <v>3.2</v>
      </c>
      <c r="AC18" s="5">
        <v>96.402302298863177</v>
      </c>
      <c r="AD18">
        <v>1.8</v>
      </c>
      <c r="AE18" s="5">
        <v>92.516284379653897</v>
      </c>
      <c r="AF18">
        <v>3.8</v>
      </c>
      <c r="AG18" s="5">
        <v>97.294434507941162</v>
      </c>
      <c r="AH18">
        <v>8.4</v>
      </c>
      <c r="AI18" s="5">
        <v>93.458608230736758</v>
      </c>
      <c r="AJ18">
        <v>0.54</v>
      </c>
      <c r="AK18" s="5">
        <v>91.910509011351564</v>
      </c>
      <c r="AL18">
        <v>0.13</v>
      </c>
      <c r="AM18" s="5">
        <v>93.458608230736758</v>
      </c>
      <c r="AN18">
        <v>0.37</v>
      </c>
      <c r="AO18" s="5">
        <v>100.42707791096211</v>
      </c>
      <c r="AP18">
        <v>4.7</v>
      </c>
      <c r="AQ18" s="5">
        <v>94.70714670541534</v>
      </c>
      <c r="AR18">
        <v>0.35</v>
      </c>
      <c r="AS18" s="5">
        <v>99.087985858682018</v>
      </c>
      <c r="AT18">
        <v>8.4</v>
      </c>
      <c r="AU18" s="5">
        <v>96.912681053930015</v>
      </c>
      <c r="AV18">
        <v>9.4</v>
      </c>
      <c r="AW18" s="5">
        <v>93.833662686191261</v>
      </c>
      <c r="AX18">
        <v>0.06</v>
      </c>
      <c r="AY18" s="5">
        <v>93.829861467029133</v>
      </c>
      <c r="AZ18">
        <v>1.5</v>
      </c>
      <c r="BA18" s="5">
        <v>90.651368229571858</v>
      </c>
      <c r="BB18">
        <v>3</v>
      </c>
      <c r="BC18" s="5">
        <v>89.969239147635079</v>
      </c>
      <c r="BD18">
        <v>3.25</v>
      </c>
    </row>
    <row r="19" spans="1:72">
      <c r="A19" s="27" t="s">
        <v>225</v>
      </c>
      <c r="B19" s="19" t="s">
        <v>226</v>
      </c>
      <c r="C19" s="5">
        <v>117.33392231651072</v>
      </c>
      <c r="W19" s="5">
        <v>107.53970068926191</v>
      </c>
      <c r="X19">
        <v>1.6</v>
      </c>
      <c r="Y19" s="5">
        <v>91.863307926310213</v>
      </c>
      <c r="Z19">
        <v>1.5</v>
      </c>
      <c r="AA19" s="5">
        <v>96.87289696404207</v>
      </c>
      <c r="AB19">
        <v>3.6</v>
      </c>
      <c r="AC19" s="5">
        <v>96.11463775749634</v>
      </c>
      <c r="AD19">
        <v>1.9</v>
      </c>
      <c r="AE19" s="5">
        <v>92.070147409401812</v>
      </c>
      <c r="AF19">
        <v>2.8</v>
      </c>
      <c r="AG19" s="5">
        <v>97.125222701283448</v>
      </c>
      <c r="AH19">
        <v>13.3</v>
      </c>
      <c r="AI19" s="5">
        <v>93.405406895033764</v>
      </c>
      <c r="AJ19">
        <v>0.09</v>
      </c>
      <c r="AK19" s="5">
        <v>91.863307926310213</v>
      </c>
      <c r="AL19">
        <v>0.11</v>
      </c>
      <c r="AM19" s="5">
        <v>93.405406895033764</v>
      </c>
      <c r="AN19">
        <v>0.26</v>
      </c>
      <c r="AO19" s="5">
        <v>99.087985858682018</v>
      </c>
      <c r="AP19">
        <v>3.2</v>
      </c>
      <c r="AQ19" s="5">
        <v>93.833662686191261</v>
      </c>
      <c r="AR19">
        <v>0.11</v>
      </c>
      <c r="AS19" s="5">
        <v>98.652854494029043</v>
      </c>
      <c r="AT19">
        <v>7.8</v>
      </c>
      <c r="AU19" s="5">
        <v>96.884627703091127</v>
      </c>
      <c r="AV19">
        <v>6.8</v>
      </c>
      <c r="AW19" s="5">
        <v>93.405406895033764</v>
      </c>
      <c r="AX19">
        <v>7.0000000000000007E-2</v>
      </c>
      <c r="AY19" s="5">
        <v>93.63724891070305</v>
      </c>
      <c r="AZ19">
        <v>1.7</v>
      </c>
      <c r="BA19" s="5">
        <v>88.915849655264168</v>
      </c>
      <c r="BB19">
        <v>3.8</v>
      </c>
      <c r="BC19" s="5">
        <v>88.729511664989104</v>
      </c>
      <c r="BD19">
        <v>0.46</v>
      </c>
    </row>
    <row r="20" spans="1:72">
      <c r="A20" s="24" t="s">
        <v>468</v>
      </c>
      <c r="B20" s="16" t="s">
        <v>469</v>
      </c>
      <c r="C20" s="5">
        <v>116.05112159295686</v>
      </c>
      <c r="D20">
        <v>1.1000000000000001</v>
      </c>
      <c r="E20">
        <v>2.6</v>
      </c>
      <c r="M20" t="s">
        <v>802</v>
      </c>
      <c r="O20" t="s">
        <v>803</v>
      </c>
      <c r="P20" t="s">
        <v>804</v>
      </c>
      <c r="W20" s="5">
        <v>106.71883738566723</v>
      </c>
      <c r="X20">
        <v>2.2000000000000002</v>
      </c>
      <c r="Y20" s="5">
        <v>91.352441285208528</v>
      </c>
      <c r="Z20">
        <v>1.2</v>
      </c>
      <c r="AA20" s="5">
        <v>96.565535617695559</v>
      </c>
      <c r="AB20">
        <v>5.8</v>
      </c>
      <c r="AC20" s="5">
        <v>95.923656453083623</v>
      </c>
      <c r="AD20">
        <v>3.2</v>
      </c>
      <c r="AE20" s="5">
        <v>92.018825743268948</v>
      </c>
      <c r="AF20">
        <v>0.85</v>
      </c>
      <c r="AG20" s="5">
        <v>97.003849634946334</v>
      </c>
      <c r="AH20">
        <v>7.4</v>
      </c>
      <c r="AI20" s="5">
        <v>93.40305427515969</v>
      </c>
      <c r="AJ20">
        <v>0.74</v>
      </c>
      <c r="AK20" s="5">
        <v>91.723137166754242</v>
      </c>
      <c r="AL20">
        <v>0.13</v>
      </c>
      <c r="AM20" s="5">
        <v>92.070147409401812</v>
      </c>
      <c r="AN20">
        <v>0.36</v>
      </c>
      <c r="AO20" s="5">
        <v>99.063371824133469</v>
      </c>
      <c r="AP20">
        <v>3.8</v>
      </c>
      <c r="AQ20" s="5">
        <v>93.458608230736758</v>
      </c>
      <c r="AR20">
        <v>0.11</v>
      </c>
      <c r="AS20" s="5">
        <v>98.190930166704248</v>
      </c>
      <c r="AT20">
        <v>11.5</v>
      </c>
      <c r="AU20" s="5">
        <v>96.87289696404207</v>
      </c>
      <c r="AV20">
        <v>6.3</v>
      </c>
      <c r="AW20" s="5">
        <v>93.076778463110472</v>
      </c>
      <c r="AX20">
        <v>0.17</v>
      </c>
      <c r="AY20" s="5">
        <v>93.076778463110472</v>
      </c>
      <c r="AZ20">
        <v>0.87</v>
      </c>
      <c r="BA20" s="5">
        <v>88.236237273971128</v>
      </c>
      <c r="BB20">
        <v>3.8</v>
      </c>
      <c r="BC20" s="5">
        <v>88.350201947395888</v>
      </c>
      <c r="BD20">
        <v>0.87</v>
      </c>
    </row>
    <row r="21" spans="1:72">
      <c r="A21" s="24" t="s">
        <v>443</v>
      </c>
      <c r="B21" s="16" t="s">
        <v>444</v>
      </c>
      <c r="C21" s="5">
        <v>116.04346531633141</v>
      </c>
      <c r="W21" s="5">
        <v>106.49397325618634</v>
      </c>
      <c r="X21">
        <v>1.5</v>
      </c>
      <c r="Y21" s="5">
        <v>89.509129595786845</v>
      </c>
      <c r="Z21">
        <v>2.1</v>
      </c>
      <c r="AA21" s="5">
        <v>96.402302298863177</v>
      </c>
      <c r="AB21">
        <v>4.4000000000000004</v>
      </c>
      <c r="AC21" s="5">
        <v>95.879135400908353</v>
      </c>
      <c r="AD21">
        <v>1.6</v>
      </c>
      <c r="AE21" s="5">
        <v>91.910509011351564</v>
      </c>
      <c r="AF21">
        <v>1.1000000000000001</v>
      </c>
      <c r="AG21" s="5">
        <v>96.565535617695559</v>
      </c>
      <c r="AH21">
        <v>10.8</v>
      </c>
      <c r="AI21" s="5">
        <v>93.076778463110472</v>
      </c>
      <c r="AJ21">
        <v>0.38</v>
      </c>
      <c r="AK21" s="5">
        <v>91.352441285208528</v>
      </c>
      <c r="AL21">
        <v>0.06</v>
      </c>
      <c r="AM21" s="5">
        <v>92.018825743268948</v>
      </c>
      <c r="AN21">
        <v>0.98</v>
      </c>
      <c r="AO21" s="5">
        <v>98.373977383176737</v>
      </c>
      <c r="AP21">
        <v>1.9</v>
      </c>
      <c r="AQ21" s="5">
        <v>93.405406895033764</v>
      </c>
      <c r="AR21">
        <v>0.15</v>
      </c>
      <c r="AS21" s="5">
        <v>97.685069963625637</v>
      </c>
      <c r="AT21">
        <v>10.7</v>
      </c>
      <c r="AU21" s="5">
        <v>95.771110661584032</v>
      </c>
      <c r="AV21">
        <v>6.8</v>
      </c>
      <c r="AW21" s="5">
        <v>92.516284379653897</v>
      </c>
      <c r="AX21">
        <v>0.1</v>
      </c>
      <c r="AY21" s="5">
        <v>92.516284379653897</v>
      </c>
      <c r="AZ21">
        <v>1.6</v>
      </c>
      <c r="BA21" s="5">
        <v>85.717983863429055</v>
      </c>
      <c r="BB21">
        <v>3</v>
      </c>
      <c r="BC21" s="5">
        <v>86.338644102062148</v>
      </c>
      <c r="BD21">
        <v>0.64</v>
      </c>
    </row>
    <row r="22" spans="1:72">
      <c r="A22" s="24" t="s">
        <v>407</v>
      </c>
      <c r="B22" s="16" t="s">
        <v>10</v>
      </c>
      <c r="C22" s="5">
        <v>115.74655082711678</v>
      </c>
      <c r="D22">
        <v>0.84</v>
      </c>
      <c r="E22">
        <v>2.1</v>
      </c>
      <c r="F22" t="s">
        <v>805</v>
      </c>
      <c r="G22" t="s">
        <v>806</v>
      </c>
      <c r="H22" t="s">
        <v>807</v>
      </c>
      <c r="I22" t="s">
        <v>808</v>
      </c>
      <c r="K22" t="s">
        <v>809</v>
      </c>
      <c r="L22">
        <v>0.92</v>
      </c>
      <c r="M22" t="s">
        <v>811</v>
      </c>
      <c r="N22" t="s">
        <v>812</v>
      </c>
      <c r="O22" t="s">
        <v>813</v>
      </c>
      <c r="Q22" t="s">
        <v>814</v>
      </c>
      <c r="R22" t="s">
        <v>815</v>
      </c>
      <c r="S22" t="s">
        <v>816</v>
      </c>
      <c r="T22" t="s">
        <v>817</v>
      </c>
      <c r="U22">
        <v>0.81</v>
      </c>
      <c r="W22" s="5">
        <v>106.31600128210678</v>
      </c>
      <c r="X22">
        <v>0.49</v>
      </c>
      <c r="Y22" s="5">
        <v>88.915849655264168</v>
      </c>
      <c r="Z22">
        <v>3.9</v>
      </c>
      <c r="AA22" s="5">
        <v>96.11463775749634</v>
      </c>
      <c r="AB22">
        <v>6.5</v>
      </c>
      <c r="AC22" s="5">
        <v>95.771110661584032</v>
      </c>
      <c r="AD22">
        <v>2.2999999999999998</v>
      </c>
      <c r="AE22" s="5">
        <v>91.863307926310213</v>
      </c>
      <c r="AF22">
        <v>0.83</v>
      </c>
      <c r="AG22" s="5">
        <v>96.11463775749634</v>
      </c>
      <c r="AH22">
        <v>8.6999999999999993</v>
      </c>
      <c r="AI22" s="5">
        <v>92.516284379653897</v>
      </c>
      <c r="AJ22">
        <v>7.0000000000000007E-2</v>
      </c>
      <c r="AK22" s="5">
        <v>90.651368229571858</v>
      </c>
      <c r="AL22">
        <v>0.1</v>
      </c>
      <c r="AM22" s="5">
        <v>91.910509011351564</v>
      </c>
      <c r="AN22">
        <v>0.83</v>
      </c>
      <c r="AO22" s="5">
        <v>98.190930166704248</v>
      </c>
      <c r="AP22">
        <v>4.4000000000000004</v>
      </c>
      <c r="AQ22" s="5">
        <v>93.076778463110472</v>
      </c>
      <c r="AR22">
        <v>0.09</v>
      </c>
      <c r="AS22" s="5">
        <v>97.125222701283448</v>
      </c>
      <c r="AT22">
        <v>8.1999999999999993</v>
      </c>
      <c r="AU22" s="5">
        <v>94.35701970960838</v>
      </c>
      <c r="AV22">
        <v>7.2</v>
      </c>
      <c r="AW22" s="5">
        <v>92.302546510859713</v>
      </c>
      <c r="AX22">
        <v>7.0000000000000007E-2</v>
      </c>
      <c r="AY22" s="5">
        <v>92.070147409401812</v>
      </c>
      <c r="AZ22">
        <v>2.7</v>
      </c>
      <c r="BC22" s="5">
        <v>85.717983863429055</v>
      </c>
      <c r="BD22">
        <v>0.41</v>
      </c>
      <c r="BH22" t="s">
        <v>792</v>
      </c>
      <c r="BK22" s="53" t="s">
        <v>793</v>
      </c>
      <c r="BL22" s="287"/>
      <c r="BM22" s="287"/>
      <c r="BN22" s="53" t="s">
        <v>794</v>
      </c>
      <c r="BO22" s="287"/>
      <c r="BP22" s="287"/>
      <c r="BQ22" s="53" t="s">
        <v>1013</v>
      </c>
      <c r="BR22" s="287"/>
      <c r="BS22" s="287"/>
      <c r="BT22" s="53" t="s">
        <v>989</v>
      </c>
    </row>
    <row r="23" spans="1:72">
      <c r="A23" s="24" t="s">
        <v>109</v>
      </c>
      <c r="B23" s="16" t="s">
        <v>110</v>
      </c>
      <c r="C23" s="5">
        <v>115.49846976800961</v>
      </c>
      <c r="D23">
        <v>1.2</v>
      </c>
      <c r="F23" t="s">
        <v>818</v>
      </c>
      <c r="G23" t="s">
        <v>819</v>
      </c>
      <c r="W23" s="5">
        <v>105.71166809056287</v>
      </c>
      <c r="X23">
        <v>0.81</v>
      </c>
      <c r="Y23" s="5">
        <v>88.890903115150365</v>
      </c>
      <c r="Z23">
        <v>2.2999999999999998</v>
      </c>
      <c r="AA23" s="5">
        <v>95.879135400908353</v>
      </c>
      <c r="AB23">
        <v>3.1</v>
      </c>
      <c r="AC23" s="5">
        <v>95.598785373772515</v>
      </c>
      <c r="AD23">
        <v>0.24</v>
      </c>
      <c r="AE23" s="5">
        <v>91.723137166754242</v>
      </c>
      <c r="AF23">
        <v>0.41</v>
      </c>
      <c r="AG23" s="5">
        <v>95.771110661584032</v>
      </c>
      <c r="AH23">
        <v>4.5</v>
      </c>
      <c r="AI23" s="5">
        <v>92.070147409401812</v>
      </c>
      <c r="AJ23">
        <v>0.34</v>
      </c>
      <c r="AK23" s="5">
        <v>89.969239147635079</v>
      </c>
      <c r="AL23">
        <v>0.14000000000000001</v>
      </c>
      <c r="AM23" s="5">
        <v>91.863307926310213</v>
      </c>
      <c r="AN23">
        <v>0.86</v>
      </c>
      <c r="AO23" s="5">
        <v>97.957443971913506</v>
      </c>
      <c r="AP23">
        <v>2.6</v>
      </c>
      <c r="AQ23" s="5">
        <v>92.070147409401812</v>
      </c>
      <c r="AR23">
        <v>0.26</v>
      </c>
      <c r="AS23" s="5">
        <v>96.565535617695559</v>
      </c>
      <c r="AT23">
        <v>8.6</v>
      </c>
      <c r="AU23" s="5">
        <v>93.793572576993697</v>
      </c>
      <c r="AV23">
        <v>9.8000000000000007</v>
      </c>
      <c r="AW23" s="5">
        <v>92.070147409401812</v>
      </c>
      <c r="AX23">
        <v>0.1</v>
      </c>
      <c r="AY23" s="5">
        <v>91.910509011351564</v>
      </c>
      <c r="AZ23">
        <v>1.3</v>
      </c>
      <c r="BC23" s="5">
        <v>82.839228120537101</v>
      </c>
      <c r="BD23">
        <v>0.51</v>
      </c>
    </row>
    <row r="24" spans="1:72">
      <c r="A24" s="24" t="s">
        <v>104</v>
      </c>
      <c r="B24" s="16" t="s">
        <v>607</v>
      </c>
      <c r="C24" s="5">
        <v>115.30556050100904</v>
      </c>
      <c r="W24" s="5">
        <v>105.13178434665488</v>
      </c>
      <c r="X24">
        <v>2.8</v>
      </c>
      <c r="Y24" s="5">
        <v>88.174748564394307</v>
      </c>
      <c r="Z24">
        <v>1.4</v>
      </c>
      <c r="AA24" s="5">
        <v>95.771110661584032</v>
      </c>
      <c r="AB24">
        <v>3.9</v>
      </c>
      <c r="AC24" s="5">
        <v>95.027128788229348</v>
      </c>
      <c r="AD24">
        <v>7.8</v>
      </c>
      <c r="AE24" s="5">
        <v>91.378272924888506</v>
      </c>
      <c r="AF24">
        <v>0.79</v>
      </c>
      <c r="AG24" s="5">
        <v>95.598785373772515</v>
      </c>
      <c r="AH24">
        <v>5</v>
      </c>
      <c r="AI24" s="5">
        <v>92.018825743268948</v>
      </c>
      <c r="AJ24">
        <v>0.13</v>
      </c>
      <c r="AK24" s="5">
        <v>89.509129595786845</v>
      </c>
      <c r="AL24">
        <v>0.18</v>
      </c>
      <c r="AM24" s="5">
        <v>91.723137166754242</v>
      </c>
      <c r="AN24">
        <v>0.59</v>
      </c>
      <c r="AO24" s="5">
        <v>97.685069963625637</v>
      </c>
      <c r="AP24">
        <v>5.7</v>
      </c>
      <c r="AQ24" s="5">
        <v>91.863307926310213</v>
      </c>
      <c r="AR24">
        <v>0.09</v>
      </c>
      <c r="AS24" s="5">
        <v>96.402302298863177</v>
      </c>
      <c r="AT24">
        <v>9</v>
      </c>
      <c r="AU24" s="5">
        <v>93.405406895033764</v>
      </c>
      <c r="AV24">
        <v>9.4</v>
      </c>
      <c r="AW24" s="5">
        <v>92.018825743268948</v>
      </c>
      <c r="AX24">
        <v>0.14000000000000001</v>
      </c>
      <c r="AY24" s="5">
        <v>89.969239147635079</v>
      </c>
      <c r="AZ24">
        <v>6.3</v>
      </c>
      <c r="BC24" s="5">
        <v>82.064344685298551</v>
      </c>
      <c r="BD24">
        <v>0.32</v>
      </c>
    </row>
    <row r="25" spans="1:72">
      <c r="A25" s="24" t="s">
        <v>451</v>
      </c>
      <c r="B25" s="16" t="s">
        <v>452</v>
      </c>
      <c r="C25" s="5">
        <v>114.36648749076195</v>
      </c>
      <c r="W25" s="5">
        <v>104.84746091176581</v>
      </c>
      <c r="X25">
        <v>1</v>
      </c>
      <c r="Y25" s="5">
        <v>86.921946501621193</v>
      </c>
      <c r="Z25">
        <v>1.7</v>
      </c>
      <c r="AA25" s="5">
        <v>95.602710993022242</v>
      </c>
      <c r="AB25">
        <v>9.4</v>
      </c>
      <c r="AC25" s="5">
        <v>94.903134300013704</v>
      </c>
      <c r="AD25">
        <v>5.5</v>
      </c>
      <c r="AE25" s="5">
        <v>90.651368229571858</v>
      </c>
      <c r="AF25">
        <v>0.45</v>
      </c>
      <c r="AG25" s="5">
        <v>94.900614759417977</v>
      </c>
      <c r="AH25">
        <v>6.9</v>
      </c>
      <c r="AI25" s="5">
        <v>91.910509011351564</v>
      </c>
      <c r="AJ25">
        <v>0.39</v>
      </c>
      <c r="AK25" s="5">
        <v>88.890903115150365</v>
      </c>
      <c r="AL25">
        <v>0.25</v>
      </c>
      <c r="AM25" s="5">
        <v>91.352441285208528</v>
      </c>
      <c r="AN25">
        <v>0.56000000000000005</v>
      </c>
      <c r="AO25" s="5">
        <v>97.003849634946334</v>
      </c>
      <c r="AP25">
        <v>7.4</v>
      </c>
      <c r="AQ25" s="5">
        <v>91.723137166754242</v>
      </c>
      <c r="AR25">
        <v>0.09</v>
      </c>
      <c r="AS25" s="5">
        <v>96.13643093188756</v>
      </c>
      <c r="AT25">
        <v>10.6</v>
      </c>
      <c r="AU25" s="5">
        <v>93.076778463110472</v>
      </c>
      <c r="AV25">
        <v>5.3</v>
      </c>
      <c r="AW25" s="5">
        <v>91.910509011351564</v>
      </c>
      <c r="AX25">
        <v>0.13</v>
      </c>
      <c r="AY25" s="5">
        <v>89.849881527152434</v>
      </c>
      <c r="AZ25">
        <v>1.2</v>
      </c>
    </row>
    <row r="26" spans="1:72">
      <c r="A26" s="24" t="s">
        <v>419</v>
      </c>
      <c r="B26" s="16" t="s">
        <v>420</v>
      </c>
      <c r="C26" s="5">
        <v>114.30697554421508</v>
      </c>
      <c r="D26">
        <v>2</v>
      </c>
      <c r="W26" s="5">
        <v>104.29127718519609</v>
      </c>
      <c r="X26">
        <v>1.3</v>
      </c>
      <c r="Y26" s="5">
        <v>86.338644102062148</v>
      </c>
      <c r="Z26">
        <v>2.6</v>
      </c>
      <c r="AA26" s="5">
        <v>94.900614759417977</v>
      </c>
      <c r="AB26">
        <v>4.9000000000000004</v>
      </c>
      <c r="AC26" s="5">
        <v>94.894105900792908</v>
      </c>
      <c r="AD26">
        <v>3.2</v>
      </c>
      <c r="AE26" s="5">
        <v>88.729511664989104</v>
      </c>
      <c r="AF26">
        <v>0.84</v>
      </c>
      <c r="AG26" s="5">
        <v>94.894105900792908</v>
      </c>
      <c r="AH26">
        <v>7.2</v>
      </c>
      <c r="AI26" s="5">
        <v>91.352441285208528</v>
      </c>
      <c r="AJ26">
        <v>0.16</v>
      </c>
      <c r="AK26" s="5">
        <v>88.729511664989104</v>
      </c>
      <c r="AL26">
        <v>7.0000000000000007E-2</v>
      </c>
      <c r="AM26" s="5">
        <v>89.969239147635079</v>
      </c>
      <c r="AN26">
        <v>0.56999999999999995</v>
      </c>
      <c r="AO26" s="5">
        <v>96.912681053930015</v>
      </c>
      <c r="AP26">
        <v>1.9</v>
      </c>
      <c r="AQ26" s="5">
        <v>91.352441285208528</v>
      </c>
      <c r="AR26">
        <v>7.0000000000000007E-2</v>
      </c>
      <c r="AS26" s="5">
        <v>96.11463775749634</v>
      </c>
      <c r="AT26">
        <v>8.3000000000000007</v>
      </c>
      <c r="AU26" s="5">
        <v>92.516284379653897</v>
      </c>
      <c r="AV26">
        <v>7.3</v>
      </c>
      <c r="AW26" s="5">
        <v>91.863307926310213</v>
      </c>
      <c r="AX26">
        <v>0.1</v>
      </c>
      <c r="AY26" s="5">
        <v>89.509129595786845</v>
      </c>
      <c r="AZ26">
        <v>2.9</v>
      </c>
    </row>
    <row r="27" spans="1:72">
      <c r="A27" s="29" t="s">
        <v>434</v>
      </c>
      <c r="B27" s="21" t="s">
        <v>435</v>
      </c>
      <c r="C27" s="5">
        <v>113.90523894971741</v>
      </c>
      <c r="W27" s="5">
        <v>104.19692991813739</v>
      </c>
      <c r="X27">
        <v>1.7</v>
      </c>
      <c r="Y27" s="5">
        <v>85.717983863429055</v>
      </c>
      <c r="Z27">
        <v>1</v>
      </c>
      <c r="AA27" s="5">
        <v>94.894105900792908</v>
      </c>
      <c r="AB27">
        <v>4.4000000000000004</v>
      </c>
      <c r="AC27" s="5">
        <v>94.246879194179613</v>
      </c>
      <c r="AD27">
        <v>4.9000000000000004</v>
      </c>
      <c r="AE27" s="5">
        <v>88.350201947395888</v>
      </c>
      <c r="AF27">
        <v>0.56999999999999995</v>
      </c>
      <c r="AG27" s="5">
        <v>94.70714670541534</v>
      </c>
      <c r="AH27">
        <v>7.6</v>
      </c>
      <c r="AI27" s="5">
        <v>90.651368229571858</v>
      </c>
      <c r="AJ27">
        <v>0.71</v>
      </c>
      <c r="AK27" s="5">
        <v>88.448268732010519</v>
      </c>
      <c r="AL27">
        <v>0.14000000000000001</v>
      </c>
      <c r="AM27" s="5">
        <v>89.727701041103529</v>
      </c>
      <c r="AN27">
        <v>0.36</v>
      </c>
      <c r="AO27" s="5">
        <v>96.884627703091127</v>
      </c>
      <c r="AP27">
        <v>0.74</v>
      </c>
      <c r="AQ27" s="5">
        <v>90.651368229571858</v>
      </c>
      <c r="AR27">
        <v>0.13</v>
      </c>
      <c r="AS27" s="5">
        <v>95.879135400908353</v>
      </c>
      <c r="AT27">
        <v>9.5</v>
      </c>
      <c r="AU27" s="5">
        <v>92.018825743268948</v>
      </c>
      <c r="AV27">
        <v>5.5</v>
      </c>
      <c r="AW27" s="5">
        <v>91.723137166754242</v>
      </c>
      <c r="AX27">
        <v>0.11</v>
      </c>
      <c r="AY27" s="5">
        <v>88.729511664989104</v>
      </c>
      <c r="AZ27">
        <v>1.2</v>
      </c>
    </row>
    <row r="28" spans="1:72">
      <c r="A28" s="24" t="s">
        <v>286</v>
      </c>
      <c r="B28" s="16" t="s">
        <v>287</v>
      </c>
      <c r="C28" s="5">
        <v>113.36554315382094</v>
      </c>
      <c r="W28" s="5">
        <v>103.23149501733855</v>
      </c>
      <c r="X28">
        <v>1.1000000000000001</v>
      </c>
      <c r="AA28" s="5">
        <v>94.70714670541534</v>
      </c>
      <c r="AB28">
        <v>4.3</v>
      </c>
      <c r="AC28" s="5">
        <v>93.833662686191261</v>
      </c>
      <c r="AD28">
        <v>3.5</v>
      </c>
      <c r="AE28" s="5">
        <v>88.236237273971128</v>
      </c>
      <c r="AF28">
        <v>0.89</v>
      </c>
      <c r="AG28" s="5">
        <v>93.946975459247284</v>
      </c>
      <c r="AH28">
        <v>5.8</v>
      </c>
      <c r="AI28" s="5">
        <v>89.969239147635079</v>
      </c>
      <c r="AJ28">
        <v>0.35</v>
      </c>
      <c r="AK28" s="5">
        <v>88.350201947395888</v>
      </c>
      <c r="AL28">
        <v>0.15</v>
      </c>
      <c r="AM28" s="5">
        <v>89.509129595786845</v>
      </c>
      <c r="AN28">
        <v>0.44</v>
      </c>
      <c r="AO28" s="5">
        <v>96.87289696404207</v>
      </c>
      <c r="AP28">
        <v>1.2</v>
      </c>
      <c r="AQ28" s="5">
        <v>89.969239147635079</v>
      </c>
      <c r="AR28">
        <v>0.1</v>
      </c>
      <c r="AS28" s="5">
        <v>95.771110661584032</v>
      </c>
      <c r="AT28">
        <v>6.8</v>
      </c>
      <c r="AU28" s="5">
        <v>91.863307926310213</v>
      </c>
      <c r="AV28">
        <v>8.5</v>
      </c>
      <c r="AW28" s="5">
        <v>91.352441285208528</v>
      </c>
      <c r="AX28">
        <v>0.09</v>
      </c>
      <c r="AY28" s="5">
        <v>88.411528325006486</v>
      </c>
      <c r="AZ28">
        <v>1.1000000000000001</v>
      </c>
    </row>
    <row r="29" spans="1:72">
      <c r="A29" s="24" t="s">
        <v>548</v>
      </c>
      <c r="B29" s="16" t="s">
        <v>8</v>
      </c>
      <c r="C29" s="5">
        <v>112.91061297004124</v>
      </c>
      <c r="D29">
        <v>2.1</v>
      </c>
      <c r="F29" t="s">
        <v>818</v>
      </c>
      <c r="G29" t="s">
        <v>806</v>
      </c>
      <c r="M29" t="s">
        <v>820</v>
      </c>
      <c r="S29" t="s">
        <v>821</v>
      </c>
      <c r="W29" s="5">
        <v>102.8529184978282</v>
      </c>
      <c r="X29">
        <v>1.5</v>
      </c>
      <c r="AA29" s="5">
        <v>93.946975459247284</v>
      </c>
      <c r="AB29">
        <v>6.6</v>
      </c>
      <c r="AC29" s="5">
        <v>93.793572576993697</v>
      </c>
      <c r="AD29">
        <v>2.8</v>
      </c>
      <c r="AE29" s="5">
        <v>88.174748564394307</v>
      </c>
      <c r="AF29">
        <v>0.4</v>
      </c>
      <c r="AG29" s="5">
        <v>93.829861467029133</v>
      </c>
      <c r="AH29">
        <v>9.1999999999999993</v>
      </c>
      <c r="AI29" s="5">
        <v>89.834107459382267</v>
      </c>
      <c r="AJ29">
        <v>0.43</v>
      </c>
      <c r="AK29" s="5">
        <v>88.174748564394307</v>
      </c>
      <c r="AL29">
        <v>0.12</v>
      </c>
      <c r="AM29" s="5">
        <v>88.729511664989104</v>
      </c>
      <c r="AN29">
        <v>0.99</v>
      </c>
      <c r="AO29" s="5">
        <v>96.402302298863177</v>
      </c>
      <c r="AP29">
        <v>4</v>
      </c>
      <c r="AQ29" s="5">
        <v>89.834107459382267</v>
      </c>
      <c r="AR29">
        <v>0.35</v>
      </c>
      <c r="AS29" s="5">
        <v>95.598785373772515</v>
      </c>
      <c r="AT29">
        <v>11.1</v>
      </c>
      <c r="AU29" s="5">
        <v>91.723137166754242</v>
      </c>
      <c r="AV29">
        <v>7.7</v>
      </c>
      <c r="AW29" s="5">
        <v>90.651368229571858</v>
      </c>
      <c r="AX29">
        <v>0.16</v>
      </c>
      <c r="AY29" s="5">
        <v>88.236237273971128</v>
      </c>
      <c r="AZ29">
        <v>0.52</v>
      </c>
    </row>
    <row r="30" spans="1:72">
      <c r="A30" s="24" t="s">
        <v>577</v>
      </c>
      <c r="B30" s="16" t="s">
        <v>578</v>
      </c>
      <c r="C30" s="5">
        <v>112.69461654291891</v>
      </c>
      <c r="W30" s="5">
        <v>102.78356864743728</v>
      </c>
      <c r="X30">
        <v>1.3</v>
      </c>
      <c r="AA30" s="5">
        <v>93.458608230736758</v>
      </c>
      <c r="AB30">
        <v>4.5999999999999996</v>
      </c>
      <c r="AC30" s="5">
        <v>93.56037782213258</v>
      </c>
      <c r="AD30">
        <v>2</v>
      </c>
      <c r="AE30" s="5">
        <v>86.921946501621193</v>
      </c>
      <c r="AF30">
        <v>0.93</v>
      </c>
      <c r="AG30" s="5">
        <v>93.405406895033764</v>
      </c>
      <c r="AH30">
        <v>6.8</v>
      </c>
      <c r="AI30" s="5">
        <v>89.727701041103529</v>
      </c>
      <c r="AJ30">
        <v>0.14000000000000001</v>
      </c>
      <c r="AK30" s="5">
        <v>86.921946501621193</v>
      </c>
      <c r="AL30">
        <v>0.2</v>
      </c>
      <c r="AM30" s="5">
        <v>88.174748564394307</v>
      </c>
      <c r="AN30">
        <v>0.09</v>
      </c>
      <c r="AO30" s="5">
        <v>95.771110661584032</v>
      </c>
      <c r="AP30">
        <v>4.4000000000000004</v>
      </c>
      <c r="AQ30" s="5">
        <v>89.509129595786845</v>
      </c>
      <c r="AR30">
        <v>0.11</v>
      </c>
      <c r="AS30" s="5">
        <v>94.900614759417977</v>
      </c>
      <c r="AT30">
        <v>9.5</v>
      </c>
      <c r="AU30" s="5">
        <v>91.352441285208528</v>
      </c>
      <c r="AV30">
        <v>6.2</v>
      </c>
      <c r="AW30" s="5">
        <v>89.969239147635079</v>
      </c>
      <c r="AX30">
        <v>0.14000000000000001</v>
      </c>
      <c r="AY30" s="5">
        <v>88.174748564394307</v>
      </c>
      <c r="AZ30">
        <v>2.4</v>
      </c>
    </row>
    <row r="31" spans="1:72">
      <c r="A31" s="24" t="s">
        <v>107</v>
      </c>
      <c r="B31" s="16" t="s">
        <v>108</v>
      </c>
      <c r="C31" s="5">
        <v>111.74373580408526</v>
      </c>
      <c r="D31">
        <v>1.1000000000000001</v>
      </c>
      <c r="W31" s="5">
        <v>102.65039106261844</v>
      </c>
      <c r="X31">
        <v>1.9</v>
      </c>
      <c r="AA31" s="5">
        <v>93.405406895033764</v>
      </c>
      <c r="AB31">
        <v>4.0999999999999996</v>
      </c>
      <c r="AC31" s="5">
        <v>93.405406895033764</v>
      </c>
      <c r="AD31">
        <v>1.1000000000000001</v>
      </c>
      <c r="AE31" s="5">
        <v>86.338644102062148</v>
      </c>
      <c r="AF31">
        <v>0.45</v>
      </c>
      <c r="AG31" s="5">
        <v>93.16510645152141</v>
      </c>
      <c r="AH31">
        <v>5.9</v>
      </c>
      <c r="AI31" s="5">
        <v>89.509129595786845</v>
      </c>
      <c r="AJ31">
        <v>0.59</v>
      </c>
      <c r="AK31" s="5">
        <v>86.338644102062148</v>
      </c>
      <c r="AL31">
        <v>0.08</v>
      </c>
      <c r="AM31" s="5">
        <v>86.921946501621193</v>
      </c>
      <c r="AN31">
        <v>0.2</v>
      </c>
      <c r="AO31" s="5">
        <v>94.35701970960838</v>
      </c>
      <c r="AP31">
        <v>1.9</v>
      </c>
      <c r="AQ31" s="5">
        <v>88.236237273971128</v>
      </c>
      <c r="AR31">
        <v>0.12</v>
      </c>
      <c r="AS31" s="5">
        <v>94.894105900792908</v>
      </c>
      <c r="AT31">
        <v>8.3000000000000007</v>
      </c>
      <c r="AU31" s="5">
        <v>90.804194973918229</v>
      </c>
      <c r="AV31">
        <v>4.4000000000000004</v>
      </c>
      <c r="AW31" s="5">
        <v>89.509129595786845</v>
      </c>
      <c r="AX31">
        <v>0.09</v>
      </c>
      <c r="AY31" s="5">
        <v>87.059455792496919</v>
      </c>
      <c r="AZ31">
        <v>2.2999999999999998</v>
      </c>
    </row>
    <row r="32" spans="1:72">
      <c r="A32" s="24" t="s">
        <v>62</v>
      </c>
      <c r="B32" s="16" t="s">
        <v>63</v>
      </c>
      <c r="C32" s="5">
        <v>111.57291210058251</v>
      </c>
      <c r="D32">
        <v>1.4</v>
      </c>
      <c r="W32" s="5">
        <v>102.56414012722786</v>
      </c>
      <c r="X32">
        <v>1.7</v>
      </c>
      <c r="AA32" s="5">
        <v>93.076778463110472</v>
      </c>
      <c r="AB32">
        <v>2</v>
      </c>
      <c r="AC32" s="5">
        <v>93.076778463110472</v>
      </c>
      <c r="AD32">
        <v>0.68</v>
      </c>
      <c r="AE32" s="5">
        <v>85.717983863429055</v>
      </c>
      <c r="AF32">
        <v>0.57999999999999996</v>
      </c>
      <c r="AG32" s="5">
        <v>93.076778463110472</v>
      </c>
      <c r="AH32">
        <v>6.4</v>
      </c>
      <c r="AI32" s="5">
        <v>89.485197061488165</v>
      </c>
      <c r="AJ32">
        <v>1.7</v>
      </c>
      <c r="AK32" s="5">
        <v>85.717983863429055</v>
      </c>
      <c r="AL32">
        <v>0.14000000000000001</v>
      </c>
      <c r="AM32" s="5">
        <v>86.338644102062148</v>
      </c>
      <c r="AN32">
        <v>0.49</v>
      </c>
      <c r="AO32" s="5">
        <v>93.793572576993697</v>
      </c>
      <c r="AP32">
        <v>2.1</v>
      </c>
      <c r="AQ32" s="5">
        <v>88.174748564394307</v>
      </c>
      <c r="AR32">
        <v>0.15</v>
      </c>
      <c r="AS32" s="5">
        <v>94.35701970960838</v>
      </c>
      <c r="AT32">
        <v>10.199999999999999</v>
      </c>
      <c r="AU32" s="5">
        <v>89.969239147635079</v>
      </c>
      <c r="AV32">
        <v>10</v>
      </c>
      <c r="AW32" s="5">
        <v>88.174748564394307</v>
      </c>
      <c r="AX32">
        <v>0.17</v>
      </c>
      <c r="AY32" s="5">
        <v>86.921946501621193</v>
      </c>
      <c r="AZ32">
        <v>3.1</v>
      </c>
    </row>
    <row r="33" spans="1:52">
      <c r="A33" s="28" t="s">
        <v>517</v>
      </c>
      <c r="B33" s="20" t="s">
        <v>518</v>
      </c>
      <c r="C33" s="5">
        <v>111.23147571723993</v>
      </c>
      <c r="W33" s="5">
        <v>102.48725340021744</v>
      </c>
      <c r="X33">
        <v>1.8</v>
      </c>
      <c r="AA33" s="5">
        <v>92.516284379653897</v>
      </c>
      <c r="AB33">
        <v>3.7</v>
      </c>
      <c r="AC33" s="5">
        <v>92.417121588431016</v>
      </c>
      <c r="AD33">
        <v>3.3</v>
      </c>
      <c r="AG33" s="5">
        <v>92.516284379653897</v>
      </c>
      <c r="AH33">
        <v>2.1</v>
      </c>
      <c r="AI33" s="5">
        <v>88.411528325006486</v>
      </c>
      <c r="AJ33">
        <v>0.69</v>
      </c>
      <c r="AK33" s="5">
        <v>82.839228120537101</v>
      </c>
      <c r="AL33">
        <v>0.17</v>
      </c>
      <c r="AO33" s="5">
        <v>93.405406895033764</v>
      </c>
      <c r="AP33">
        <v>3.2</v>
      </c>
      <c r="AQ33" s="5">
        <v>86.940873317773267</v>
      </c>
      <c r="AR33">
        <v>0.41</v>
      </c>
      <c r="AS33" s="5">
        <v>93.946975459247284</v>
      </c>
      <c r="AT33">
        <v>7.1</v>
      </c>
      <c r="AU33" s="5">
        <v>86.921946501621193</v>
      </c>
      <c r="AV33">
        <v>6.3</v>
      </c>
      <c r="AW33" s="5">
        <v>86.921946501621193</v>
      </c>
      <c r="AX33">
        <v>0.28999999999999998</v>
      </c>
      <c r="AY33" s="5">
        <v>82.064344685298551</v>
      </c>
      <c r="AZ33">
        <v>3.8</v>
      </c>
    </row>
    <row r="34" spans="1:52">
      <c r="A34" s="27" t="s">
        <v>436</v>
      </c>
      <c r="B34" s="19" t="s">
        <v>12</v>
      </c>
      <c r="C34" s="5">
        <v>110.53545895573546</v>
      </c>
      <c r="D34">
        <v>0.6</v>
      </c>
      <c r="F34" t="s">
        <v>822</v>
      </c>
      <c r="I34" t="s">
        <v>823</v>
      </c>
      <c r="O34" t="s">
        <v>824</v>
      </c>
      <c r="S34" t="s">
        <v>825</v>
      </c>
      <c r="W34" s="5">
        <v>102.4306616730708</v>
      </c>
      <c r="X34">
        <v>0.95</v>
      </c>
      <c r="AA34" s="5">
        <v>92.070147409401812</v>
      </c>
      <c r="AB34">
        <v>3.9</v>
      </c>
      <c r="AC34" s="5">
        <v>91.863307926310213</v>
      </c>
      <c r="AD34">
        <v>0.71</v>
      </c>
      <c r="AG34" s="5">
        <v>92.070147409401812</v>
      </c>
      <c r="AH34">
        <v>7</v>
      </c>
      <c r="AI34" s="5">
        <v>88.236237273971128</v>
      </c>
      <c r="AJ34">
        <v>0.04</v>
      </c>
      <c r="AK34" s="5">
        <v>82.064344685298551</v>
      </c>
      <c r="AL34">
        <v>0.75</v>
      </c>
      <c r="AO34" s="5">
        <v>93.076778463110472</v>
      </c>
      <c r="AP34">
        <v>4.0999999999999996</v>
      </c>
      <c r="AQ34" s="5">
        <v>86.921946501621193</v>
      </c>
      <c r="AR34">
        <v>0.17</v>
      </c>
      <c r="AS34" s="5">
        <v>93.833662686191261</v>
      </c>
      <c r="AT34">
        <v>7.6</v>
      </c>
      <c r="AU34" s="5">
        <v>99.539535054844947</v>
      </c>
      <c r="AV34">
        <v>9.3000000000000007</v>
      </c>
      <c r="AW34" s="5">
        <v>85.717983863429055</v>
      </c>
      <c r="AX34">
        <v>0.16</v>
      </c>
    </row>
    <row r="35" spans="1:52">
      <c r="A35" s="27" t="s">
        <v>392</v>
      </c>
      <c r="B35" s="19" t="s">
        <v>393</v>
      </c>
      <c r="C35" s="5">
        <v>110.53439786969645</v>
      </c>
      <c r="D35">
        <v>0.95</v>
      </c>
      <c r="J35" t="s">
        <v>826</v>
      </c>
      <c r="W35" s="5">
        <v>102.09245666654034</v>
      </c>
      <c r="X35">
        <v>1.3</v>
      </c>
      <c r="AA35" s="5">
        <v>92.018825743268948</v>
      </c>
      <c r="AB35">
        <v>5.2</v>
      </c>
      <c r="AC35" s="5">
        <v>91.723137166754242</v>
      </c>
      <c r="AD35">
        <v>1.4</v>
      </c>
      <c r="AG35" s="5">
        <v>92.018825743268948</v>
      </c>
      <c r="AH35">
        <v>8.3000000000000007</v>
      </c>
      <c r="AI35" s="5">
        <v>88.174748564394307</v>
      </c>
      <c r="AJ35">
        <v>0.38</v>
      </c>
      <c r="AO35" s="5">
        <v>92.516284379653897</v>
      </c>
      <c r="AP35">
        <v>5.2</v>
      </c>
      <c r="AQ35" s="5">
        <v>86.338644102062148</v>
      </c>
      <c r="AR35">
        <v>0.2</v>
      </c>
      <c r="AS35" s="5">
        <v>93.793572576993697</v>
      </c>
      <c r="AT35">
        <v>8.8000000000000007</v>
      </c>
      <c r="AW35" s="5">
        <v>82.839228120537101</v>
      </c>
      <c r="AX35">
        <v>0.09</v>
      </c>
    </row>
    <row r="36" spans="1:52">
      <c r="A36" s="27" t="s">
        <v>208</v>
      </c>
      <c r="B36" s="19" t="s">
        <v>209</v>
      </c>
      <c r="C36" s="5">
        <v>110.44837712665486</v>
      </c>
      <c r="U36">
        <v>8.0399999999999991</v>
      </c>
      <c r="W36" s="5">
        <v>102.01896202676171</v>
      </c>
      <c r="X36">
        <v>2.1</v>
      </c>
      <c r="AA36" s="5">
        <v>91.863307926310213</v>
      </c>
      <c r="AB36">
        <v>2.9</v>
      </c>
      <c r="AC36" s="5">
        <v>89.509129595786845</v>
      </c>
      <c r="AD36">
        <v>0.92</v>
      </c>
      <c r="AG36" s="5">
        <v>91.910509011351564</v>
      </c>
      <c r="AH36">
        <v>7.6</v>
      </c>
      <c r="AI36" s="5">
        <v>86.921946501621193</v>
      </c>
      <c r="AJ36">
        <v>0.05</v>
      </c>
      <c r="AO36" s="5">
        <v>92.070147409401812</v>
      </c>
      <c r="AP36">
        <v>4.8</v>
      </c>
      <c r="AQ36" s="5">
        <v>85.717983863429055</v>
      </c>
      <c r="AR36">
        <v>0.09</v>
      </c>
      <c r="AS36" s="5">
        <v>93.458608230736758</v>
      </c>
      <c r="AT36">
        <v>13.8</v>
      </c>
      <c r="AW36" s="5">
        <v>82.064344685298551</v>
      </c>
      <c r="AX36">
        <v>0.26</v>
      </c>
    </row>
    <row r="37" spans="1:52">
      <c r="A37" s="24" t="s">
        <v>360</v>
      </c>
      <c r="B37" s="16" t="s">
        <v>361</v>
      </c>
      <c r="C37" s="5">
        <v>110.41889635992524</v>
      </c>
      <c r="W37" s="5">
        <v>101.85765965325774</v>
      </c>
      <c r="X37">
        <v>1</v>
      </c>
      <c r="AA37" s="5">
        <v>91.723137166754242</v>
      </c>
      <c r="AB37">
        <v>2.9</v>
      </c>
      <c r="AC37" s="5">
        <v>88.448268732010519</v>
      </c>
      <c r="AD37">
        <v>2.1</v>
      </c>
      <c r="AG37" s="5">
        <v>91.863307926310213</v>
      </c>
      <c r="AH37">
        <v>4.4000000000000004</v>
      </c>
      <c r="AI37" s="5">
        <v>82.839228120537101</v>
      </c>
      <c r="AJ37">
        <v>0.12</v>
      </c>
      <c r="AO37" s="5">
        <v>92.018825743268948</v>
      </c>
      <c r="AP37">
        <v>3</v>
      </c>
      <c r="AQ37" s="5">
        <v>84.22798224766268</v>
      </c>
      <c r="AR37">
        <v>0.09</v>
      </c>
      <c r="AS37" s="5">
        <v>93.405406895033764</v>
      </c>
      <c r="AT37">
        <v>9.1</v>
      </c>
    </row>
    <row r="38" spans="1:52">
      <c r="A38" s="24" t="s">
        <v>399</v>
      </c>
      <c r="B38" s="16" t="s">
        <v>400</v>
      </c>
      <c r="C38" s="5">
        <v>110.36023411087103</v>
      </c>
      <c r="W38" s="5">
        <v>101.47413360202665</v>
      </c>
      <c r="X38">
        <v>1.1000000000000001</v>
      </c>
      <c r="AA38" s="5">
        <v>91.352441285208528</v>
      </c>
      <c r="AB38">
        <v>2.2999999999999998</v>
      </c>
      <c r="AC38" s="5">
        <v>88.174748564394307</v>
      </c>
      <c r="AD38">
        <v>0.94</v>
      </c>
      <c r="AG38" s="5">
        <v>91.352441285208528</v>
      </c>
      <c r="AH38">
        <v>6.2</v>
      </c>
      <c r="AO38" s="5">
        <v>91.910509011351564</v>
      </c>
      <c r="AP38">
        <v>4.5</v>
      </c>
      <c r="AQ38" s="5">
        <v>82.064344685298551</v>
      </c>
      <c r="AR38">
        <v>0.1</v>
      </c>
      <c r="AS38" s="5">
        <v>93.16510645152141</v>
      </c>
      <c r="AT38">
        <v>9.8000000000000007</v>
      </c>
    </row>
    <row r="39" spans="1:52">
      <c r="A39" s="27" t="s">
        <v>515</v>
      </c>
      <c r="B39" s="19" t="s">
        <v>516</v>
      </c>
      <c r="C39" s="5">
        <v>110.35371521428098</v>
      </c>
      <c r="D39">
        <v>0.7</v>
      </c>
      <c r="O39" t="s">
        <v>827</v>
      </c>
      <c r="W39" s="5">
        <v>101.40845970594478</v>
      </c>
      <c r="X39">
        <v>1.7</v>
      </c>
      <c r="AA39" s="5">
        <v>89.849881527152434</v>
      </c>
      <c r="AB39">
        <v>2.4</v>
      </c>
      <c r="AC39" s="5">
        <v>86.921946501621193</v>
      </c>
      <c r="AD39">
        <v>0.75</v>
      </c>
      <c r="AG39" s="5">
        <v>90.651368229571858</v>
      </c>
      <c r="AH39">
        <v>5.9</v>
      </c>
      <c r="AO39" s="5">
        <v>91.863307926310213</v>
      </c>
      <c r="AP39">
        <v>7.5</v>
      </c>
      <c r="AS39" s="5">
        <v>93.076778463110472</v>
      </c>
      <c r="AT39">
        <v>8</v>
      </c>
    </row>
    <row r="40" spans="1:52">
      <c r="A40" s="24" t="s">
        <v>480</v>
      </c>
      <c r="B40" s="16" t="s">
        <v>481</v>
      </c>
      <c r="C40" s="5">
        <v>110.27421056521041</v>
      </c>
      <c r="D40">
        <v>1.6</v>
      </c>
      <c r="M40" t="s">
        <v>828</v>
      </c>
      <c r="O40" t="s">
        <v>829</v>
      </c>
      <c r="W40" s="5">
        <v>101.29267224732889</v>
      </c>
      <c r="X40">
        <v>1.8</v>
      </c>
      <c r="AA40" s="5">
        <v>89.509129595786845</v>
      </c>
      <c r="AB40">
        <v>2.2000000000000002</v>
      </c>
      <c r="AC40" s="5">
        <v>85.717983863429055</v>
      </c>
      <c r="AD40">
        <v>0.6</v>
      </c>
      <c r="AG40" s="5">
        <v>89.969239147635079</v>
      </c>
      <c r="AH40">
        <v>6.7</v>
      </c>
      <c r="AO40" s="5">
        <v>91.723137166754242</v>
      </c>
      <c r="AP40">
        <v>4.4000000000000004</v>
      </c>
      <c r="AS40" s="5">
        <v>92.516284379653897</v>
      </c>
      <c r="AT40">
        <v>8.5</v>
      </c>
    </row>
    <row r="41" spans="1:52">
      <c r="A41" s="24" t="s">
        <v>363</v>
      </c>
      <c r="B41" s="16" t="s">
        <v>364</v>
      </c>
      <c r="C41" s="5">
        <v>109.92600710214516</v>
      </c>
      <c r="W41" s="5">
        <v>101.2257380077761</v>
      </c>
      <c r="X41">
        <v>1.4</v>
      </c>
      <c r="AA41" s="5">
        <v>88.890903115150365</v>
      </c>
      <c r="AB41">
        <v>6</v>
      </c>
      <c r="AC41" s="5">
        <v>82.064344685298551</v>
      </c>
      <c r="AD41">
        <v>1</v>
      </c>
      <c r="AG41" s="5">
        <v>89.849881527152434</v>
      </c>
      <c r="AH41">
        <v>5.8</v>
      </c>
      <c r="AO41" s="5">
        <v>91.352441285208528</v>
      </c>
      <c r="AP41">
        <v>4.5999999999999996</v>
      </c>
      <c r="AS41" s="5">
        <v>92.491881448898198</v>
      </c>
      <c r="AT41">
        <v>8.8000000000000007</v>
      </c>
    </row>
    <row r="42" spans="1:52">
      <c r="A42" s="24" t="s">
        <v>533</v>
      </c>
      <c r="B42" s="16" t="s">
        <v>534</v>
      </c>
      <c r="C42" s="5">
        <v>109.57609866847574</v>
      </c>
      <c r="D42">
        <v>0.82</v>
      </c>
      <c r="G42" t="s">
        <v>830</v>
      </c>
      <c r="M42" t="s">
        <v>831</v>
      </c>
      <c r="S42" t="s">
        <v>832</v>
      </c>
      <c r="W42" s="5">
        <v>101.12001422446512</v>
      </c>
      <c r="X42">
        <v>1.7</v>
      </c>
      <c r="AA42" s="5">
        <v>88.448268732010519</v>
      </c>
      <c r="AB42">
        <v>2.4</v>
      </c>
      <c r="AG42" s="5">
        <v>89.727701041103529</v>
      </c>
      <c r="AH42">
        <v>11.1</v>
      </c>
      <c r="AO42" s="5">
        <v>90.804194973918229</v>
      </c>
      <c r="AP42">
        <v>2.7</v>
      </c>
      <c r="AS42" s="5">
        <v>92.302546510859713</v>
      </c>
      <c r="AT42">
        <v>9.3000000000000007</v>
      </c>
    </row>
    <row r="43" spans="1:52">
      <c r="A43" s="27" t="s">
        <v>204</v>
      </c>
      <c r="B43" s="19" t="s">
        <v>205</v>
      </c>
      <c r="C43" s="5">
        <v>109.1630079660797</v>
      </c>
      <c r="W43" s="5">
        <v>101.05918023034829</v>
      </c>
      <c r="X43">
        <v>1</v>
      </c>
      <c r="AA43" s="5">
        <v>88.174748564394307</v>
      </c>
      <c r="AB43">
        <v>3.1</v>
      </c>
      <c r="AG43" s="5">
        <v>89.509129595786845</v>
      </c>
      <c r="AH43">
        <v>8.4</v>
      </c>
      <c r="AO43" s="5">
        <v>90.651368229571858</v>
      </c>
      <c r="AP43">
        <v>4.9000000000000004</v>
      </c>
      <c r="AS43" s="5">
        <v>92.070147409401812</v>
      </c>
      <c r="AT43">
        <v>8.1999999999999993</v>
      </c>
    </row>
    <row r="44" spans="1:52">
      <c r="A44" s="24" t="s">
        <v>66</v>
      </c>
      <c r="B44" s="16" t="s">
        <v>604</v>
      </c>
      <c r="C44" s="5">
        <v>108.71991952563322</v>
      </c>
      <c r="D44">
        <v>1.6</v>
      </c>
      <c r="W44" s="5">
        <v>100.93628455923903</v>
      </c>
      <c r="X44">
        <v>0.79</v>
      </c>
      <c r="AA44" s="5">
        <v>86.921946501621193</v>
      </c>
      <c r="AB44">
        <v>4.5999999999999996</v>
      </c>
      <c r="AG44" s="5">
        <v>89.485197061488165</v>
      </c>
      <c r="AH44">
        <v>8.9</v>
      </c>
      <c r="AO44" s="5">
        <v>89.969239147635079</v>
      </c>
      <c r="AP44">
        <v>4.5999999999999996</v>
      </c>
      <c r="AS44" s="5">
        <v>91.910509011351564</v>
      </c>
      <c r="AT44">
        <v>8.8000000000000007</v>
      </c>
    </row>
    <row r="45" spans="1:52">
      <c r="A45" s="25" t="s">
        <v>579</v>
      </c>
      <c r="B45" s="17" t="s">
        <v>580</v>
      </c>
      <c r="C45" s="5">
        <v>108.36280012429792</v>
      </c>
      <c r="D45">
        <v>1.3</v>
      </c>
      <c r="M45" t="s">
        <v>833</v>
      </c>
      <c r="P45" t="s">
        <v>834</v>
      </c>
      <c r="W45" s="5">
        <v>100.69938901154399</v>
      </c>
      <c r="X45">
        <v>0.84</v>
      </c>
      <c r="AA45" s="5">
        <v>85.717983863429055</v>
      </c>
      <c r="AB45">
        <v>1.4</v>
      </c>
      <c r="AG45" s="5">
        <v>88.350201947395888</v>
      </c>
      <c r="AH45">
        <v>9.5</v>
      </c>
      <c r="AO45" s="5">
        <v>89.509129595786845</v>
      </c>
      <c r="AP45">
        <v>4.4000000000000004</v>
      </c>
      <c r="AS45" s="5">
        <v>91.863307926310213</v>
      </c>
      <c r="AT45">
        <v>7.9</v>
      </c>
    </row>
    <row r="46" spans="1:52">
      <c r="A46" s="24" t="s">
        <v>160</v>
      </c>
      <c r="B46" s="16" t="s">
        <v>161</v>
      </c>
      <c r="C46" s="5">
        <v>108.34026930767897</v>
      </c>
      <c r="W46" s="5">
        <v>100.66720206051126</v>
      </c>
      <c r="X46">
        <v>0.82</v>
      </c>
      <c r="AA46" s="5">
        <v>82.064344685298551</v>
      </c>
      <c r="AB46">
        <v>3.4</v>
      </c>
      <c r="AG46" s="5">
        <v>88.174748564394307</v>
      </c>
      <c r="AH46">
        <v>9.6</v>
      </c>
      <c r="AO46" s="5">
        <v>88.174748564394307</v>
      </c>
      <c r="AP46">
        <v>5.6</v>
      </c>
      <c r="AS46" s="5">
        <v>91.723137166754242</v>
      </c>
      <c r="AT46">
        <v>7.1</v>
      </c>
    </row>
    <row r="47" spans="1:52">
      <c r="A47" s="28" t="s">
        <v>384</v>
      </c>
      <c r="B47" s="20" t="s">
        <v>385</v>
      </c>
      <c r="C47" s="5">
        <v>108.17244781594994</v>
      </c>
      <c r="D47">
        <v>1.9</v>
      </c>
      <c r="O47" t="s">
        <v>835</v>
      </c>
      <c r="W47" s="5">
        <v>100.62321265703314</v>
      </c>
      <c r="X47">
        <v>1.1000000000000001</v>
      </c>
      <c r="AG47" s="5">
        <v>85.717983863429055</v>
      </c>
      <c r="AH47">
        <v>8.3000000000000007</v>
      </c>
      <c r="AO47" s="5">
        <v>86.921946501621193</v>
      </c>
      <c r="AP47">
        <v>4.0999999999999996</v>
      </c>
      <c r="AS47" s="5">
        <v>91.352441285208528</v>
      </c>
      <c r="AT47">
        <v>7.7</v>
      </c>
    </row>
    <row r="48" spans="1:52">
      <c r="A48" s="28" t="s">
        <v>288</v>
      </c>
      <c r="B48" s="20" t="s">
        <v>289</v>
      </c>
      <c r="C48" s="5">
        <v>108.11011200188437</v>
      </c>
      <c r="W48" s="5">
        <v>100.5532991784585</v>
      </c>
      <c r="X48">
        <v>1.1000000000000001</v>
      </c>
      <c r="AG48" s="5">
        <v>82.839228120537101</v>
      </c>
      <c r="AH48">
        <v>8.1999999999999993</v>
      </c>
      <c r="AO48" s="5">
        <v>85.717983863429055</v>
      </c>
      <c r="AP48">
        <v>7.8</v>
      </c>
      <c r="AS48" s="5">
        <v>90.651368229571858</v>
      </c>
      <c r="AT48">
        <v>11.7</v>
      </c>
    </row>
    <row r="49" spans="1:46">
      <c r="A49" s="24" t="s">
        <v>184</v>
      </c>
      <c r="B49" s="16" t="s">
        <v>185</v>
      </c>
      <c r="C49" s="5">
        <v>107.87835327246172</v>
      </c>
      <c r="D49">
        <v>2.2999999999999998</v>
      </c>
      <c r="J49" t="s">
        <v>836</v>
      </c>
      <c r="W49" s="5">
        <v>100.41281963955404</v>
      </c>
      <c r="X49">
        <v>1.3</v>
      </c>
      <c r="AO49" s="5">
        <v>82.064344685298551</v>
      </c>
      <c r="AP49">
        <v>5.6</v>
      </c>
      <c r="AS49" s="5">
        <v>89.969239147635079</v>
      </c>
      <c r="AT49">
        <v>12.2</v>
      </c>
    </row>
    <row r="50" spans="1:46">
      <c r="A50" s="24" t="s">
        <v>164</v>
      </c>
      <c r="B50" s="16" t="s">
        <v>165</v>
      </c>
      <c r="C50" s="5">
        <v>107.83246098447168</v>
      </c>
      <c r="W50" s="5">
        <v>100.33823894994887</v>
      </c>
      <c r="X50">
        <v>2</v>
      </c>
      <c r="AS50" s="5">
        <v>89.509129595786845</v>
      </c>
      <c r="AT50">
        <v>10.1</v>
      </c>
    </row>
    <row r="51" spans="1:46">
      <c r="A51" s="28" t="s">
        <v>546</v>
      </c>
      <c r="B51" s="20" t="s">
        <v>547</v>
      </c>
      <c r="C51" s="5">
        <v>107.53970068926191</v>
      </c>
      <c r="D51">
        <v>1.6</v>
      </c>
      <c r="W51" s="5">
        <v>99.778691521065269</v>
      </c>
      <c r="X51">
        <v>0.66</v>
      </c>
      <c r="AS51" s="5">
        <v>88.915849655264168</v>
      </c>
      <c r="AT51">
        <v>21.4</v>
      </c>
    </row>
    <row r="52" spans="1:46">
      <c r="A52" s="24" t="s">
        <v>594</v>
      </c>
      <c r="B52" s="16" t="s">
        <v>595</v>
      </c>
      <c r="C52" s="5">
        <v>107.52908600235116</v>
      </c>
      <c r="W52" s="5">
        <v>99.562070271560785</v>
      </c>
      <c r="X52">
        <v>0.32</v>
      </c>
      <c r="AS52" s="5">
        <v>88.890903115150365</v>
      </c>
      <c r="AT52">
        <v>12.6</v>
      </c>
    </row>
    <row r="53" spans="1:46">
      <c r="A53" s="27" t="s">
        <v>381</v>
      </c>
      <c r="B53" s="19" t="s">
        <v>382</v>
      </c>
      <c r="C53" s="5">
        <v>107.28394906496507</v>
      </c>
      <c r="W53" s="5">
        <v>99.418874730411062</v>
      </c>
      <c r="X53">
        <v>0.77</v>
      </c>
      <c r="AS53" s="5">
        <v>88.448268732010519</v>
      </c>
      <c r="AT53">
        <v>9.9</v>
      </c>
    </row>
    <row r="54" spans="1:46">
      <c r="A54" s="24" t="s">
        <v>449</v>
      </c>
      <c r="B54" s="16" t="s">
        <v>450</v>
      </c>
      <c r="C54" s="5">
        <v>107.2229878392472</v>
      </c>
      <c r="W54" s="5">
        <v>99.202218274781288</v>
      </c>
      <c r="X54">
        <v>1.7</v>
      </c>
      <c r="AS54" s="5">
        <v>88.350201947395888</v>
      </c>
      <c r="AT54">
        <v>8.5</v>
      </c>
    </row>
    <row r="55" spans="1:46">
      <c r="A55" s="24" t="s">
        <v>92</v>
      </c>
      <c r="B55" s="16" t="s">
        <v>93</v>
      </c>
      <c r="C55" s="5">
        <v>107.21284167950054</v>
      </c>
      <c r="W55" s="5">
        <v>99.096506203546767</v>
      </c>
      <c r="X55">
        <v>0.81</v>
      </c>
      <c r="AS55" s="5">
        <v>88.174748564394307</v>
      </c>
      <c r="AT55">
        <v>9.6999999999999993</v>
      </c>
    </row>
    <row r="56" spans="1:46">
      <c r="A56" s="24" t="s">
        <v>474</v>
      </c>
      <c r="B56" s="16" t="s">
        <v>475</v>
      </c>
      <c r="C56" s="5">
        <v>106.89974191473158</v>
      </c>
      <c r="W56" s="5">
        <v>99.087985858682018</v>
      </c>
      <c r="X56">
        <v>1.2</v>
      </c>
      <c r="AS56" s="5">
        <v>87.059455792496919</v>
      </c>
      <c r="AT56">
        <v>7.5</v>
      </c>
    </row>
    <row r="57" spans="1:46">
      <c r="A57" s="24" t="s">
        <v>365</v>
      </c>
      <c r="B57" s="16" t="s">
        <v>366</v>
      </c>
      <c r="C57" s="5">
        <v>106.81802430034105</v>
      </c>
      <c r="W57" s="5">
        <v>98.882965107162192</v>
      </c>
      <c r="X57">
        <v>0.38</v>
      </c>
      <c r="AS57" s="5">
        <v>86.921946501621193</v>
      </c>
      <c r="AT57">
        <v>9.1</v>
      </c>
    </row>
    <row r="58" spans="1:46">
      <c r="A58" s="27" t="s">
        <v>586</v>
      </c>
      <c r="B58" s="19" t="s">
        <v>587</v>
      </c>
      <c r="C58" s="5">
        <v>106.73314600593019</v>
      </c>
      <c r="W58" s="5">
        <v>98.652854494029043</v>
      </c>
      <c r="X58">
        <v>1</v>
      </c>
      <c r="AS58" s="5">
        <v>85.717983863429055</v>
      </c>
      <c r="AT58">
        <v>10.199999999999999</v>
      </c>
    </row>
    <row r="59" spans="1:46">
      <c r="A59" s="24" t="s">
        <v>558</v>
      </c>
      <c r="B59" s="16" t="s">
        <v>559</v>
      </c>
      <c r="C59" s="5">
        <v>106.71883738566723</v>
      </c>
      <c r="D59">
        <v>2.2000000000000002</v>
      </c>
      <c r="M59" t="s">
        <v>831</v>
      </c>
      <c r="P59" t="s">
        <v>837</v>
      </c>
      <c r="W59" s="5">
        <v>98.373977383176737</v>
      </c>
      <c r="X59">
        <v>1.1000000000000001</v>
      </c>
      <c r="AS59" s="5">
        <v>84.22798224766268</v>
      </c>
      <c r="AT59">
        <v>11.9</v>
      </c>
    </row>
    <row r="60" spans="1:46">
      <c r="A60" s="24" t="s">
        <v>305</v>
      </c>
      <c r="B60" s="16" t="s">
        <v>617</v>
      </c>
      <c r="C60" s="5">
        <v>106.55137072697832</v>
      </c>
      <c r="W60" s="5">
        <v>98.190930166704248</v>
      </c>
      <c r="X60">
        <v>1.1000000000000001</v>
      </c>
      <c r="AS60" s="5">
        <v>82.064344685298551</v>
      </c>
      <c r="AT60">
        <v>8.4</v>
      </c>
    </row>
    <row r="61" spans="1:46">
      <c r="A61" s="24" t="s">
        <v>190</v>
      </c>
      <c r="B61" s="16" t="s">
        <v>191</v>
      </c>
      <c r="C61" s="5">
        <v>106.49397325618634</v>
      </c>
      <c r="D61">
        <v>1.5</v>
      </c>
      <c r="M61" t="s">
        <v>838</v>
      </c>
      <c r="W61" s="5">
        <v>97.957443971913506</v>
      </c>
      <c r="X61">
        <v>1.3</v>
      </c>
    </row>
    <row r="62" spans="1:46">
      <c r="A62" s="24" t="s">
        <v>83</v>
      </c>
      <c r="B62" s="16" t="s">
        <v>84</v>
      </c>
      <c r="C62" s="5">
        <v>106.31600128210678</v>
      </c>
      <c r="D62">
        <v>0.49</v>
      </c>
      <c r="W62" s="5">
        <v>97.685069963625637</v>
      </c>
      <c r="X62">
        <v>0.89</v>
      </c>
    </row>
    <row r="63" spans="1:46">
      <c r="A63" s="28" t="s">
        <v>489</v>
      </c>
      <c r="B63" s="20" t="s">
        <v>490</v>
      </c>
      <c r="C63" s="5">
        <v>106.19919729654021</v>
      </c>
      <c r="W63" s="5">
        <v>97.547646677856832</v>
      </c>
      <c r="X63">
        <v>1.1000000000000001</v>
      </c>
    </row>
    <row r="64" spans="1:46">
      <c r="A64" s="27" t="s">
        <v>592</v>
      </c>
      <c r="B64" s="19" t="s">
        <v>593</v>
      </c>
      <c r="C64" s="5">
        <v>106.1643877008681</v>
      </c>
      <c r="W64" s="5">
        <v>97.510573261149176</v>
      </c>
      <c r="X64">
        <v>1.4</v>
      </c>
    </row>
    <row r="65" spans="1:24">
      <c r="A65" s="24" t="s">
        <v>262</v>
      </c>
      <c r="B65" s="16" t="s">
        <v>615</v>
      </c>
      <c r="C65" s="5">
        <v>105.96204570938792</v>
      </c>
      <c r="W65" s="5">
        <v>97.294434507941162</v>
      </c>
      <c r="X65">
        <v>0.89</v>
      </c>
    </row>
    <row r="66" spans="1:24">
      <c r="A66" s="24" t="s">
        <v>560</v>
      </c>
      <c r="B66" s="16" t="s">
        <v>561</v>
      </c>
      <c r="C66" s="5">
        <v>105.73166763697677</v>
      </c>
      <c r="M66" t="s">
        <v>823</v>
      </c>
      <c r="P66" t="s">
        <v>839</v>
      </c>
      <c r="W66" s="5">
        <v>97.125222701283448</v>
      </c>
      <c r="X66">
        <v>1.5</v>
      </c>
    </row>
    <row r="67" spans="1:24">
      <c r="A67" s="24" t="s">
        <v>79</v>
      </c>
      <c r="B67" s="16" t="s">
        <v>80</v>
      </c>
      <c r="C67" s="5">
        <v>105.71166809056287</v>
      </c>
      <c r="D67">
        <v>0.81</v>
      </c>
      <c r="W67" s="5">
        <v>97.046582412926242</v>
      </c>
      <c r="X67">
        <v>1.4</v>
      </c>
    </row>
    <row r="68" spans="1:24">
      <c r="A68" s="27" t="s">
        <v>501</v>
      </c>
      <c r="B68" s="19" t="s">
        <v>502</v>
      </c>
      <c r="C68" s="5">
        <v>105.51818293676712</v>
      </c>
      <c r="W68" s="5">
        <v>97.016040739561461</v>
      </c>
      <c r="X68">
        <v>0.87</v>
      </c>
    </row>
    <row r="69" spans="1:24">
      <c r="A69" s="24" t="s">
        <v>290</v>
      </c>
      <c r="B69" s="16" t="s">
        <v>291</v>
      </c>
      <c r="C69" s="5">
        <v>105.31664329644686</v>
      </c>
      <c r="W69" s="5">
        <v>97.003849634946334</v>
      </c>
      <c r="X69">
        <v>1.1000000000000001</v>
      </c>
    </row>
    <row r="70" spans="1:24">
      <c r="A70" s="28" t="s">
        <v>249</v>
      </c>
      <c r="B70" s="20" t="s">
        <v>250</v>
      </c>
      <c r="C70" s="5">
        <v>105.23765895927409</v>
      </c>
      <c r="W70" s="5">
        <v>96.87289696404207</v>
      </c>
      <c r="X70">
        <v>1.5</v>
      </c>
    </row>
    <row r="71" spans="1:24">
      <c r="A71" s="27" t="s">
        <v>541</v>
      </c>
      <c r="B71" s="19" t="s">
        <v>542</v>
      </c>
      <c r="C71" s="5">
        <v>105.13178434665488</v>
      </c>
      <c r="D71">
        <v>2.8</v>
      </c>
      <c r="W71" s="5">
        <v>96.727941253452371</v>
      </c>
      <c r="X71">
        <v>1.8</v>
      </c>
    </row>
    <row r="72" spans="1:24">
      <c r="A72" s="24" t="s">
        <v>499</v>
      </c>
      <c r="B72" s="16" t="s">
        <v>500</v>
      </c>
      <c r="C72" s="5">
        <v>105.10716516107868</v>
      </c>
      <c r="W72" s="5">
        <v>96.565535617695559</v>
      </c>
      <c r="X72">
        <v>1.3</v>
      </c>
    </row>
    <row r="73" spans="1:24">
      <c r="A73" s="24" t="s">
        <v>321</v>
      </c>
      <c r="B73" s="16" t="s">
        <v>322</v>
      </c>
      <c r="C73" s="5">
        <v>105.08247171041907</v>
      </c>
      <c r="W73" s="5">
        <v>96.402302298863177</v>
      </c>
      <c r="X73">
        <v>0.61</v>
      </c>
    </row>
    <row r="74" spans="1:24">
      <c r="A74" s="24" t="s">
        <v>151</v>
      </c>
      <c r="B74" s="16" t="s">
        <v>152</v>
      </c>
      <c r="C74" s="5">
        <v>104.93294058398524</v>
      </c>
      <c r="W74" s="5">
        <v>96.13643093188756</v>
      </c>
      <c r="X74">
        <v>1.3</v>
      </c>
    </row>
    <row r="75" spans="1:24">
      <c r="A75" s="24" t="s">
        <v>600</v>
      </c>
      <c r="B75" s="16" t="s">
        <v>601</v>
      </c>
      <c r="C75" s="5">
        <v>104.84746091176581</v>
      </c>
      <c r="D75">
        <v>1</v>
      </c>
      <c r="W75" s="5">
        <v>96.11463775749634</v>
      </c>
      <c r="X75">
        <v>0.69</v>
      </c>
    </row>
    <row r="76" spans="1:24">
      <c r="A76" s="27" t="s">
        <v>410</v>
      </c>
      <c r="B76" s="19" t="s">
        <v>411</v>
      </c>
      <c r="C76" s="5">
        <v>104.62729638507173</v>
      </c>
      <c r="W76" s="5">
        <v>95.967128632793873</v>
      </c>
      <c r="X76">
        <v>0.48</v>
      </c>
    </row>
    <row r="77" spans="1:24">
      <c r="A77" s="24" t="s">
        <v>77</v>
      </c>
      <c r="B77" s="16" t="s">
        <v>78</v>
      </c>
      <c r="C77" s="5">
        <v>104.56374565845493</v>
      </c>
      <c r="W77" s="5">
        <v>95.923656453083623</v>
      </c>
      <c r="X77">
        <v>1.3</v>
      </c>
    </row>
    <row r="78" spans="1:24">
      <c r="A78" s="24" t="s">
        <v>453</v>
      </c>
      <c r="B78" s="16" t="s">
        <v>454</v>
      </c>
      <c r="C78" s="5">
        <v>104.29127718519609</v>
      </c>
      <c r="D78">
        <v>1.3</v>
      </c>
      <c r="F78" t="s">
        <v>840</v>
      </c>
      <c r="W78" s="5">
        <v>95.879135400908353</v>
      </c>
      <c r="X78">
        <v>0.56999999999999995</v>
      </c>
    </row>
    <row r="79" spans="1:24">
      <c r="A79" s="29" t="s">
        <v>141</v>
      </c>
      <c r="B79" s="21" t="s">
        <v>142</v>
      </c>
      <c r="C79" s="5">
        <v>104.19692991813739</v>
      </c>
      <c r="D79">
        <v>1.7</v>
      </c>
      <c r="J79" t="s">
        <v>841</v>
      </c>
      <c r="W79" s="5">
        <v>95.771110661584032</v>
      </c>
      <c r="X79">
        <v>0.96</v>
      </c>
    </row>
    <row r="80" spans="1:24">
      <c r="A80" s="24" t="s">
        <v>437</v>
      </c>
      <c r="B80" s="16" t="s">
        <v>438</v>
      </c>
      <c r="C80" s="5">
        <v>104.18298663361614</v>
      </c>
      <c r="W80" s="5">
        <v>95.598785373772515</v>
      </c>
      <c r="X80">
        <v>0.67</v>
      </c>
    </row>
    <row r="81" spans="1:24">
      <c r="A81" s="24" t="s">
        <v>295</v>
      </c>
      <c r="B81" s="16" t="s">
        <v>296</v>
      </c>
      <c r="C81" s="5">
        <v>104.18068126585412</v>
      </c>
      <c r="W81" s="5">
        <v>95.14812220539423</v>
      </c>
      <c r="X81">
        <v>0.87</v>
      </c>
    </row>
    <row r="82" spans="1:24">
      <c r="A82" s="24" t="s">
        <v>405</v>
      </c>
      <c r="B82" s="16" t="s">
        <v>406</v>
      </c>
      <c r="C82" s="5">
        <v>103.95067747876331</v>
      </c>
      <c r="O82" t="s">
        <v>842</v>
      </c>
      <c r="W82" s="5">
        <v>95.027128788229348</v>
      </c>
      <c r="X82">
        <v>2.5</v>
      </c>
    </row>
    <row r="83" spans="1:24">
      <c r="A83" s="24" t="s">
        <v>331</v>
      </c>
      <c r="B83" s="16" t="s">
        <v>14</v>
      </c>
      <c r="C83" s="5">
        <v>103.90479961887353</v>
      </c>
      <c r="F83" t="s">
        <v>840</v>
      </c>
      <c r="G83" t="s">
        <v>843</v>
      </c>
      <c r="H83" t="s">
        <v>844</v>
      </c>
      <c r="I83" t="s">
        <v>845</v>
      </c>
      <c r="J83" t="s">
        <v>809</v>
      </c>
      <c r="M83" t="s">
        <v>830</v>
      </c>
      <c r="N83" t="s">
        <v>846</v>
      </c>
      <c r="O83" t="s">
        <v>839</v>
      </c>
      <c r="P83" t="s">
        <v>847</v>
      </c>
      <c r="Q83" t="s">
        <v>848</v>
      </c>
      <c r="R83" t="s">
        <v>849</v>
      </c>
      <c r="S83" t="s">
        <v>850</v>
      </c>
      <c r="W83" s="5">
        <v>94.903134300013704</v>
      </c>
      <c r="X83">
        <v>2.5</v>
      </c>
    </row>
    <row r="84" spans="1:24">
      <c r="A84" s="27" t="s">
        <v>143</v>
      </c>
      <c r="B84" s="19" t="s">
        <v>144</v>
      </c>
      <c r="C84" s="5">
        <v>103.76724694805438</v>
      </c>
      <c r="W84" s="5">
        <v>94.900614759417977</v>
      </c>
      <c r="X84">
        <v>1</v>
      </c>
    </row>
    <row r="85" spans="1:24">
      <c r="A85" s="24" t="s">
        <v>231</v>
      </c>
      <c r="B85" s="16" t="s">
        <v>232</v>
      </c>
      <c r="C85" s="5">
        <v>103.68888669135487</v>
      </c>
      <c r="W85" s="5">
        <v>94.894105900792908</v>
      </c>
      <c r="X85">
        <v>1.1000000000000001</v>
      </c>
    </row>
    <row r="86" spans="1:24">
      <c r="A86" s="24" t="s">
        <v>219</v>
      </c>
      <c r="B86" s="16" t="s">
        <v>220</v>
      </c>
      <c r="C86" s="5">
        <v>103.62703413893682</v>
      </c>
      <c r="W86" s="5">
        <v>94.70714670541534</v>
      </c>
      <c r="X86">
        <v>0.81</v>
      </c>
    </row>
    <row r="87" spans="1:24">
      <c r="A87" s="24" t="s">
        <v>212</v>
      </c>
      <c r="B87" s="16" t="s">
        <v>213</v>
      </c>
      <c r="C87" s="5">
        <v>103.49822016750525</v>
      </c>
      <c r="W87" s="5">
        <v>94.35701970960838</v>
      </c>
      <c r="X87">
        <v>1.5</v>
      </c>
    </row>
    <row r="88" spans="1:24">
      <c r="A88" s="24" t="s">
        <v>251</v>
      </c>
      <c r="B88" s="16" t="s">
        <v>252</v>
      </c>
      <c r="C88" s="5">
        <v>103.39032942569284</v>
      </c>
      <c r="W88" s="5">
        <v>94.246879194179613</v>
      </c>
      <c r="X88">
        <v>2.7</v>
      </c>
    </row>
    <row r="89" spans="1:24">
      <c r="A89" s="24" t="s">
        <v>472</v>
      </c>
      <c r="B89" s="16" t="s">
        <v>473</v>
      </c>
      <c r="C89" s="5">
        <v>103.23149501733855</v>
      </c>
      <c r="D89">
        <v>1.1000000000000001</v>
      </c>
      <c r="G89" t="s">
        <v>805</v>
      </c>
      <c r="I89" t="s">
        <v>839</v>
      </c>
      <c r="J89" t="s">
        <v>851</v>
      </c>
      <c r="O89" t="s">
        <v>852</v>
      </c>
      <c r="P89" t="s">
        <v>853</v>
      </c>
      <c r="Q89" t="s">
        <v>814</v>
      </c>
      <c r="W89" s="5">
        <v>93.946975459247284</v>
      </c>
      <c r="X89">
        <v>0.76</v>
      </c>
    </row>
    <row r="90" spans="1:24">
      <c r="A90" s="24" t="s">
        <v>206</v>
      </c>
      <c r="B90" s="16" t="s">
        <v>207</v>
      </c>
      <c r="C90" s="5">
        <v>103.21345393393472</v>
      </c>
      <c r="W90" s="5">
        <v>93.833662686191261</v>
      </c>
      <c r="X90">
        <v>0.77</v>
      </c>
    </row>
    <row r="91" spans="1:24">
      <c r="A91" s="24" t="s">
        <v>572</v>
      </c>
      <c r="B91" s="16" t="s">
        <v>573</v>
      </c>
      <c r="C91" s="5">
        <v>103.18207481610497</v>
      </c>
      <c r="W91" s="5">
        <v>93.829861467029133</v>
      </c>
      <c r="X91">
        <v>1.4</v>
      </c>
    </row>
    <row r="92" spans="1:24">
      <c r="A92" s="24" t="s">
        <v>421</v>
      </c>
      <c r="B92" s="16" t="s">
        <v>422</v>
      </c>
      <c r="C92" s="5">
        <v>102.8529184978282</v>
      </c>
      <c r="D92">
        <v>1.5</v>
      </c>
      <c r="E92">
        <v>5</v>
      </c>
      <c r="W92" s="5">
        <v>93.793572576993697</v>
      </c>
      <c r="X92">
        <v>1.4</v>
      </c>
    </row>
    <row r="93" spans="1:24">
      <c r="A93" s="27" t="s">
        <v>117</v>
      </c>
      <c r="B93" s="19" t="s">
        <v>118</v>
      </c>
      <c r="C93" s="5">
        <v>102.82333743563404</v>
      </c>
      <c r="W93" s="5">
        <v>93.63724891070305</v>
      </c>
      <c r="X93">
        <v>1.5</v>
      </c>
    </row>
    <row r="94" spans="1:24">
      <c r="A94" s="24" t="s">
        <v>432</v>
      </c>
      <c r="B94" s="16" t="s">
        <v>433</v>
      </c>
      <c r="C94" s="5">
        <v>102.78356864743728</v>
      </c>
      <c r="D94">
        <v>1.3</v>
      </c>
      <c r="E94">
        <v>1.8</v>
      </c>
      <c r="F94" t="s">
        <v>854</v>
      </c>
      <c r="I94" t="s">
        <v>839</v>
      </c>
      <c r="L94" t="s">
        <v>855</v>
      </c>
      <c r="N94" t="s">
        <v>814</v>
      </c>
      <c r="O94" t="s">
        <v>856</v>
      </c>
      <c r="W94" s="5">
        <v>93.56037782213258</v>
      </c>
      <c r="X94">
        <v>1.2</v>
      </c>
    </row>
    <row r="95" spans="1:24">
      <c r="A95" s="24" t="s">
        <v>476</v>
      </c>
      <c r="B95" s="16" t="s">
        <v>477</v>
      </c>
      <c r="C95" s="5">
        <v>102.76641343849451</v>
      </c>
      <c r="W95" s="5">
        <v>93.458608230736758</v>
      </c>
      <c r="X95">
        <v>1.5</v>
      </c>
    </row>
    <row r="96" spans="1:24">
      <c r="A96" s="24" t="s">
        <v>132</v>
      </c>
      <c r="B96" s="16" t="s">
        <v>133</v>
      </c>
      <c r="C96" s="5">
        <v>102.67682718925522</v>
      </c>
      <c r="W96" s="5">
        <v>93.405406895033764</v>
      </c>
      <c r="X96">
        <v>1.1000000000000001</v>
      </c>
    </row>
    <row r="97" spans="1:24">
      <c r="A97" s="27" t="s">
        <v>301</v>
      </c>
      <c r="B97" s="19" t="s">
        <v>302</v>
      </c>
      <c r="C97" s="5">
        <v>102.65039106261844</v>
      </c>
      <c r="D97">
        <v>1.9</v>
      </c>
      <c r="W97" s="5">
        <v>93.40305427515969</v>
      </c>
      <c r="X97">
        <v>2.2000000000000002</v>
      </c>
    </row>
    <row r="98" spans="1:24">
      <c r="A98" s="27" t="s">
        <v>103</v>
      </c>
      <c r="B98" s="18" t="s">
        <v>606</v>
      </c>
      <c r="C98" s="5">
        <v>102.63845669161427</v>
      </c>
      <c r="W98" s="5">
        <v>93.16510645152141</v>
      </c>
      <c r="X98">
        <v>0.97</v>
      </c>
    </row>
    <row r="99" spans="1:24">
      <c r="A99" s="24" t="s">
        <v>327</v>
      </c>
      <c r="B99" s="16" t="s">
        <v>328</v>
      </c>
      <c r="C99" s="5">
        <v>102.6019394404362</v>
      </c>
      <c r="W99" s="5">
        <v>93.076778463110472</v>
      </c>
      <c r="X99">
        <v>1.4</v>
      </c>
    </row>
    <row r="100" spans="1:24">
      <c r="A100" s="24" t="s">
        <v>423</v>
      </c>
      <c r="B100" s="16" t="s">
        <v>424</v>
      </c>
      <c r="C100" s="5">
        <v>102.56414012722786</v>
      </c>
      <c r="D100">
        <v>1.7</v>
      </c>
      <c r="E100">
        <v>1.8</v>
      </c>
      <c r="M100" t="s">
        <v>817</v>
      </c>
      <c r="P100" t="s">
        <v>857</v>
      </c>
      <c r="W100" s="5">
        <v>92.762257645820185</v>
      </c>
      <c r="X100">
        <v>2</v>
      </c>
    </row>
    <row r="101" spans="1:24">
      <c r="A101" s="24" t="s">
        <v>182</v>
      </c>
      <c r="B101" s="16" t="s">
        <v>183</v>
      </c>
      <c r="C101" s="5">
        <v>102.48725340021744</v>
      </c>
      <c r="D101">
        <v>1.8</v>
      </c>
      <c r="W101" s="5">
        <v>92.516284379653897</v>
      </c>
      <c r="X101">
        <v>0.55000000000000004</v>
      </c>
    </row>
    <row r="102" spans="1:24">
      <c r="A102" s="24" t="s">
        <v>456</v>
      </c>
      <c r="B102" s="16" t="s">
        <v>457</v>
      </c>
      <c r="C102" s="5">
        <v>102.4306616730708</v>
      </c>
      <c r="D102">
        <v>0.95</v>
      </c>
      <c r="W102" s="5">
        <v>92.491881448898198</v>
      </c>
      <c r="X102">
        <v>0.84</v>
      </c>
    </row>
    <row r="103" spans="1:24">
      <c r="A103" s="27" t="s">
        <v>414</v>
      </c>
      <c r="B103" s="19" t="s">
        <v>415</v>
      </c>
      <c r="C103" s="5">
        <v>102.09245666654034</v>
      </c>
      <c r="D103">
        <v>1.3</v>
      </c>
      <c r="W103" s="5">
        <v>92.422266627630492</v>
      </c>
      <c r="X103">
        <v>1.8</v>
      </c>
    </row>
    <row r="104" spans="1:24">
      <c r="A104" s="24" t="s">
        <v>394</v>
      </c>
      <c r="B104" s="16" t="s">
        <v>395</v>
      </c>
      <c r="C104" s="5">
        <v>102.01896202676171</v>
      </c>
      <c r="D104">
        <v>2.1</v>
      </c>
      <c r="W104" s="5">
        <v>92.417121588431016</v>
      </c>
      <c r="X104">
        <v>2.7</v>
      </c>
    </row>
    <row r="105" spans="1:24">
      <c r="A105" s="24" t="s">
        <v>176</v>
      </c>
      <c r="B105" s="16" t="s">
        <v>177</v>
      </c>
      <c r="C105" s="5">
        <v>102.00144211036641</v>
      </c>
      <c r="W105" s="5">
        <v>92.366588833648223</v>
      </c>
      <c r="X105">
        <v>1.1000000000000001</v>
      </c>
    </row>
    <row r="106" spans="1:24">
      <c r="A106" s="24" t="s">
        <v>90</v>
      </c>
      <c r="B106" s="16" t="s">
        <v>91</v>
      </c>
      <c r="C106" s="5">
        <v>101.85765965325774</v>
      </c>
      <c r="D106">
        <v>1</v>
      </c>
      <c r="W106" s="5">
        <v>92.302546510859713</v>
      </c>
      <c r="X106">
        <v>1.1000000000000001</v>
      </c>
    </row>
    <row r="107" spans="1:24">
      <c r="A107" s="24" t="s">
        <v>159</v>
      </c>
      <c r="B107" s="16" t="s">
        <v>23</v>
      </c>
      <c r="C107" s="5">
        <v>101.47413360202665</v>
      </c>
      <c r="D107">
        <v>1.1000000000000001</v>
      </c>
      <c r="F107" t="s">
        <v>858</v>
      </c>
      <c r="H107" t="s">
        <v>859</v>
      </c>
      <c r="I107" t="s">
        <v>860</v>
      </c>
      <c r="K107" t="s">
        <v>814</v>
      </c>
      <c r="M107" t="s">
        <v>832</v>
      </c>
      <c r="N107" t="s">
        <v>861</v>
      </c>
      <c r="O107" t="s">
        <v>835</v>
      </c>
      <c r="Q107" t="s">
        <v>862</v>
      </c>
      <c r="S107" t="s">
        <v>863</v>
      </c>
      <c r="T107" t="s">
        <v>825</v>
      </c>
      <c r="W107" s="5">
        <v>92.070147409401812</v>
      </c>
      <c r="X107">
        <v>0.65</v>
      </c>
    </row>
    <row r="108" spans="1:24">
      <c r="A108" s="24" t="s">
        <v>178</v>
      </c>
      <c r="B108" s="16" t="s">
        <v>179</v>
      </c>
      <c r="C108" s="5">
        <v>101.46756402189141</v>
      </c>
      <c r="W108" s="5">
        <v>92.018825743268948</v>
      </c>
      <c r="X108">
        <v>1.1000000000000001</v>
      </c>
    </row>
    <row r="109" spans="1:24">
      <c r="A109" s="27" t="s">
        <v>549</v>
      </c>
      <c r="B109" s="19" t="s">
        <v>550</v>
      </c>
      <c r="C109" s="5">
        <v>101.40845970594478</v>
      </c>
      <c r="D109">
        <v>1.7</v>
      </c>
      <c r="P109" t="s">
        <v>864</v>
      </c>
      <c r="S109" t="s">
        <v>807</v>
      </c>
      <c r="W109" s="5">
        <v>91.910509011351564</v>
      </c>
      <c r="X109">
        <v>1.4</v>
      </c>
    </row>
    <row r="110" spans="1:24">
      <c r="A110" s="24" t="s">
        <v>123</v>
      </c>
      <c r="B110" s="16" t="s">
        <v>124</v>
      </c>
      <c r="C110" s="5">
        <v>101.30133770173737</v>
      </c>
      <c r="W110" s="5">
        <v>91.863307926310213</v>
      </c>
      <c r="X110">
        <v>1.3</v>
      </c>
    </row>
    <row r="111" spans="1:24">
      <c r="A111" s="24" t="s">
        <v>264</v>
      </c>
      <c r="B111" s="16" t="s">
        <v>20</v>
      </c>
      <c r="C111" s="5">
        <v>101.29267224732889</v>
      </c>
      <c r="D111">
        <v>1.8</v>
      </c>
      <c r="F111" t="s">
        <v>801</v>
      </c>
      <c r="G111" t="s">
        <v>865</v>
      </c>
      <c r="L111" t="s">
        <v>866</v>
      </c>
      <c r="M111" t="s">
        <v>867</v>
      </c>
      <c r="N111" t="s">
        <v>868</v>
      </c>
      <c r="O111" t="s">
        <v>829</v>
      </c>
      <c r="P111" t="s">
        <v>869</v>
      </c>
      <c r="Q111" t="s">
        <v>870</v>
      </c>
      <c r="S111" t="s">
        <v>867</v>
      </c>
      <c r="T111" t="s">
        <v>838</v>
      </c>
      <c r="W111" s="5">
        <v>91.723137166754242</v>
      </c>
      <c r="X111">
        <v>0.73</v>
      </c>
    </row>
    <row r="112" spans="1:24">
      <c r="A112" s="24" t="s">
        <v>462</v>
      </c>
      <c r="B112" s="16" t="s">
        <v>463</v>
      </c>
      <c r="C112" s="5">
        <v>101.2257380077761</v>
      </c>
      <c r="D112">
        <v>1.4</v>
      </c>
      <c r="W112" s="5">
        <v>91.540185910676769</v>
      </c>
      <c r="X112">
        <v>0.46</v>
      </c>
    </row>
    <row r="113" spans="1:24">
      <c r="A113" s="24" t="s">
        <v>136</v>
      </c>
      <c r="B113" s="16" t="s">
        <v>137</v>
      </c>
      <c r="C113" s="5">
        <v>101.12001422446512</v>
      </c>
      <c r="D113">
        <v>1.7</v>
      </c>
      <c r="U113">
        <v>6.6</v>
      </c>
      <c r="W113" s="5">
        <v>91.378272924888506</v>
      </c>
      <c r="X113">
        <v>1.1000000000000001</v>
      </c>
    </row>
    <row r="114" spans="1:24">
      <c r="A114" s="24" t="s">
        <v>102</v>
      </c>
      <c r="B114" s="16" t="s">
        <v>605</v>
      </c>
      <c r="C114" s="5">
        <v>101.05918023034829</v>
      </c>
      <c r="D114">
        <v>1</v>
      </c>
      <c r="W114" s="5">
        <v>91.352441285208528</v>
      </c>
      <c r="X114">
        <v>0.56999999999999995</v>
      </c>
    </row>
    <row r="115" spans="1:24">
      <c r="A115" s="24" t="s">
        <v>362</v>
      </c>
      <c r="B115" s="16" t="s">
        <v>624</v>
      </c>
      <c r="C115" s="5">
        <v>101.04378254154977</v>
      </c>
      <c r="W115" s="5">
        <v>90.804194973918229</v>
      </c>
      <c r="X115">
        <v>0.95</v>
      </c>
    </row>
    <row r="116" spans="1:24">
      <c r="A116" s="24" t="s">
        <v>96</v>
      </c>
      <c r="B116" s="16" t="s">
        <v>97</v>
      </c>
      <c r="C116" s="5">
        <v>100.93628455923903</v>
      </c>
      <c r="D116">
        <v>0.79</v>
      </c>
      <c r="G116" t="s">
        <v>840</v>
      </c>
      <c r="I116" t="s">
        <v>871</v>
      </c>
      <c r="W116" s="5">
        <v>90.735219291476909</v>
      </c>
      <c r="X116">
        <v>1.4</v>
      </c>
    </row>
    <row r="117" spans="1:24">
      <c r="A117" s="24" t="s">
        <v>201</v>
      </c>
      <c r="B117" s="16" t="s">
        <v>609</v>
      </c>
      <c r="C117" s="5">
        <v>100.9022691637644</v>
      </c>
      <c r="W117" s="5">
        <v>90.651368229571858</v>
      </c>
      <c r="X117">
        <v>1.3</v>
      </c>
    </row>
    <row r="118" spans="1:24">
      <c r="A118" s="24" t="s">
        <v>496</v>
      </c>
      <c r="B118" s="16" t="s">
        <v>497</v>
      </c>
      <c r="C118" s="5">
        <v>100.83649914768472</v>
      </c>
      <c r="W118" s="5">
        <v>90.532783317700762</v>
      </c>
      <c r="X118">
        <v>1.3</v>
      </c>
    </row>
    <row r="119" spans="1:24">
      <c r="A119" s="24" t="s">
        <v>235</v>
      </c>
      <c r="B119" s="16" t="s">
        <v>236</v>
      </c>
      <c r="C119" s="5">
        <v>100.79367434543909</v>
      </c>
      <c r="W119" s="5">
        <v>89.969239147635079</v>
      </c>
      <c r="X119">
        <v>1.3</v>
      </c>
    </row>
    <row r="120" spans="1:24">
      <c r="A120" s="24" t="s">
        <v>308</v>
      </c>
      <c r="B120" s="16" t="s">
        <v>309</v>
      </c>
      <c r="C120" s="5">
        <v>100.77057602045571</v>
      </c>
      <c r="W120" s="5">
        <v>89.849881527152434</v>
      </c>
      <c r="X120">
        <v>1</v>
      </c>
    </row>
    <row r="121" spans="1:24">
      <c r="A121" s="24" t="s">
        <v>299</v>
      </c>
      <c r="B121" s="16" t="s">
        <v>300</v>
      </c>
      <c r="C121" s="5">
        <v>100.74432465589155</v>
      </c>
      <c r="W121" s="5">
        <v>89.727701041103529</v>
      </c>
      <c r="X121">
        <v>1.1000000000000001</v>
      </c>
    </row>
    <row r="122" spans="1:24">
      <c r="A122" s="27" t="s">
        <v>498</v>
      </c>
      <c r="B122" s="18" t="s">
        <v>626</v>
      </c>
      <c r="C122" s="5">
        <v>100.71002453122171</v>
      </c>
      <c r="W122" s="5">
        <v>89.509129595786845</v>
      </c>
      <c r="X122">
        <v>1.2</v>
      </c>
    </row>
    <row r="123" spans="1:24">
      <c r="A123" s="24" t="s">
        <v>240</v>
      </c>
      <c r="B123" s="16" t="s">
        <v>34</v>
      </c>
      <c r="C123" s="5">
        <v>100.69938901154399</v>
      </c>
      <c r="D123">
        <v>0.84</v>
      </c>
      <c r="E123">
        <v>3.1</v>
      </c>
      <c r="F123" t="s">
        <v>801</v>
      </c>
      <c r="G123" t="s">
        <v>807</v>
      </c>
      <c r="H123" t="s">
        <v>872</v>
      </c>
      <c r="I123" t="s">
        <v>873</v>
      </c>
      <c r="J123" t="s">
        <v>874</v>
      </c>
      <c r="K123" t="s">
        <v>809</v>
      </c>
      <c r="M123" t="s">
        <v>825</v>
      </c>
      <c r="N123" t="s">
        <v>875</v>
      </c>
      <c r="O123" t="s">
        <v>876</v>
      </c>
      <c r="Q123" t="s">
        <v>877</v>
      </c>
      <c r="R123" t="s">
        <v>831</v>
      </c>
      <c r="S123" t="s">
        <v>878</v>
      </c>
      <c r="U123">
        <v>1.1000000000000001</v>
      </c>
      <c r="W123" s="5">
        <v>89.485197061488165</v>
      </c>
      <c r="X123">
        <v>1.1000000000000001</v>
      </c>
    </row>
    <row r="124" spans="1:24">
      <c r="A124" s="24" t="s">
        <v>425</v>
      </c>
      <c r="B124" s="16" t="s">
        <v>426</v>
      </c>
      <c r="C124" s="5">
        <v>100.66720206051126</v>
      </c>
      <c r="D124">
        <v>0.82</v>
      </c>
      <c r="W124" s="5">
        <v>88.915849655264168</v>
      </c>
      <c r="X124">
        <v>1.3</v>
      </c>
    </row>
    <row r="125" spans="1:24">
      <c r="A125" s="24" t="s">
        <v>75</v>
      </c>
      <c r="B125" s="16" t="s">
        <v>76</v>
      </c>
      <c r="C125" s="5">
        <v>100.62321265703314</v>
      </c>
      <c r="D125">
        <v>1.1000000000000001</v>
      </c>
      <c r="W125" s="5">
        <v>88.890903115150365</v>
      </c>
      <c r="X125">
        <v>1.1000000000000001</v>
      </c>
    </row>
    <row r="126" spans="1:24">
      <c r="A126" s="24" t="s">
        <v>258</v>
      </c>
      <c r="B126" s="16" t="s">
        <v>42</v>
      </c>
      <c r="C126" s="5">
        <v>100.5532991784585</v>
      </c>
      <c r="D126">
        <v>1.1000000000000001</v>
      </c>
      <c r="E126">
        <v>1.9</v>
      </c>
      <c r="F126" t="s">
        <v>801</v>
      </c>
      <c r="G126" t="s">
        <v>806</v>
      </c>
      <c r="H126" t="s">
        <v>879</v>
      </c>
      <c r="I126" t="s">
        <v>880</v>
      </c>
      <c r="J126" t="s">
        <v>848</v>
      </c>
      <c r="K126" t="s">
        <v>875</v>
      </c>
      <c r="L126" t="s">
        <v>868</v>
      </c>
      <c r="M126" t="s">
        <v>863</v>
      </c>
      <c r="O126" t="s">
        <v>876</v>
      </c>
      <c r="P126" t="s">
        <v>853</v>
      </c>
      <c r="Q126" t="s">
        <v>877</v>
      </c>
      <c r="R126" t="s">
        <v>799</v>
      </c>
      <c r="S126" t="s">
        <v>881</v>
      </c>
      <c r="U126">
        <v>0.48</v>
      </c>
      <c r="W126" s="5">
        <v>88.729511664989104</v>
      </c>
      <c r="X126">
        <v>0.74</v>
      </c>
    </row>
    <row r="127" spans="1:24">
      <c r="A127" s="24" t="s">
        <v>73</v>
      </c>
      <c r="B127" s="16" t="s">
        <v>74</v>
      </c>
      <c r="C127" s="5">
        <v>100.42707791096211</v>
      </c>
      <c r="E127">
        <v>2.2999999999999998</v>
      </c>
      <c r="M127" t="s">
        <v>867</v>
      </c>
      <c r="P127" t="s">
        <v>854</v>
      </c>
      <c r="R127" t="s">
        <v>851</v>
      </c>
      <c r="T127" t="s">
        <v>823</v>
      </c>
      <c r="U127">
        <v>2.59</v>
      </c>
      <c r="W127" s="5">
        <v>88.448268732010519</v>
      </c>
      <c r="X127">
        <v>0.72</v>
      </c>
    </row>
    <row r="128" spans="1:24">
      <c r="A128" s="24" t="s">
        <v>470</v>
      </c>
      <c r="B128" s="16" t="s">
        <v>471</v>
      </c>
      <c r="C128" s="5">
        <v>100.42626713894634</v>
      </c>
      <c r="W128" s="5">
        <v>88.411528325006486</v>
      </c>
      <c r="X128">
        <v>1.6</v>
      </c>
    </row>
    <row r="129" spans="1:24">
      <c r="A129" s="24" t="s">
        <v>369</v>
      </c>
      <c r="B129" s="16" t="s">
        <v>9</v>
      </c>
      <c r="C129" s="5">
        <v>100.41281963955404</v>
      </c>
      <c r="D129">
        <v>1.3</v>
      </c>
      <c r="Q129" t="s">
        <v>882</v>
      </c>
      <c r="S129" t="s">
        <v>883</v>
      </c>
      <c r="W129" s="5">
        <v>88.350201947395888</v>
      </c>
      <c r="X129">
        <v>2</v>
      </c>
    </row>
    <row r="130" spans="1:24">
      <c r="A130" s="24" t="s">
        <v>157</v>
      </c>
      <c r="B130" s="16" t="s">
        <v>158</v>
      </c>
      <c r="C130" s="5">
        <v>100.38871995041011</v>
      </c>
      <c r="W130" s="5">
        <v>88.236237273971128</v>
      </c>
      <c r="X130">
        <v>1.5</v>
      </c>
    </row>
    <row r="131" spans="1:24">
      <c r="A131" s="24" t="s">
        <v>358</v>
      </c>
      <c r="B131" s="16" t="s">
        <v>359</v>
      </c>
      <c r="C131" s="5">
        <v>100.33823894994887</v>
      </c>
      <c r="D131">
        <v>2</v>
      </c>
      <c r="W131" s="5">
        <v>88.174748564394307</v>
      </c>
      <c r="X131">
        <v>0.95</v>
      </c>
    </row>
    <row r="132" spans="1:24">
      <c r="A132" s="26" t="s">
        <v>86</v>
      </c>
      <c r="B132" s="18" t="s">
        <v>87</v>
      </c>
      <c r="C132" s="5">
        <v>100.31763031841214</v>
      </c>
      <c r="W132" s="5">
        <v>87.059455792496919</v>
      </c>
      <c r="X132">
        <v>1</v>
      </c>
    </row>
    <row r="133" spans="1:24">
      <c r="A133" s="27" t="s">
        <v>319</v>
      </c>
      <c r="B133" s="19" t="s">
        <v>320</v>
      </c>
      <c r="C133" s="5">
        <v>100.19306608597287</v>
      </c>
      <c r="W133" s="5">
        <v>86.940873317773267</v>
      </c>
      <c r="X133">
        <v>1.2</v>
      </c>
    </row>
    <row r="134" spans="1:24">
      <c r="A134" s="24" t="s">
        <v>352</v>
      </c>
      <c r="B134" s="16" t="s">
        <v>623</v>
      </c>
      <c r="C134" s="5">
        <v>100.13548107380393</v>
      </c>
      <c r="W134" s="5">
        <v>86.921946501621193</v>
      </c>
      <c r="X134">
        <v>1.1000000000000001</v>
      </c>
    </row>
    <row r="135" spans="1:24">
      <c r="A135" s="27" t="s">
        <v>221</v>
      </c>
      <c r="B135" s="19" t="s">
        <v>222</v>
      </c>
      <c r="C135" s="5">
        <v>100.1207248674894</v>
      </c>
      <c r="W135" s="5">
        <v>86.338644102062148</v>
      </c>
      <c r="X135">
        <v>1.1000000000000001</v>
      </c>
    </row>
    <row r="136" spans="1:24">
      <c r="A136" s="24" t="s">
        <v>522</v>
      </c>
      <c r="B136" s="16" t="s">
        <v>523</v>
      </c>
      <c r="C136" s="5">
        <v>99.815479005493501</v>
      </c>
      <c r="W136" s="5">
        <v>85.717983863429055</v>
      </c>
      <c r="X136">
        <v>1.7</v>
      </c>
    </row>
    <row r="137" spans="1:24">
      <c r="A137" s="26" t="s">
        <v>584</v>
      </c>
      <c r="B137" s="18" t="s">
        <v>585</v>
      </c>
      <c r="C137" s="5">
        <v>99.804910475713399</v>
      </c>
      <c r="W137" s="5">
        <v>84.22798224766268</v>
      </c>
      <c r="X137">
        <v>2.9</v>
      </c>
    </row>
    <row r="138" spans="1:24">
      <c r="A138" s="28" t="s">
        <v>149</v>
      </c>
      <c r="B138" s="20" t="s">
        <v>150</v>
      </c>
      <c r="C138" s="5">
        <v>99.778691521065269</v>
      </c>
      <c r="D138">
        <v>0.66</v>
      </c>
      <c r="F138" t="s">
        <v>884</v>
      </c>
      <c r="G138" t="s">
        <v>841</v>
      </c>
      <c r="I138" t="s">
        <v>873</v>
      </c>
      <c r="L138" t="s">
        <v>841</v>
      </c>
      <c r="N138" t="s">
        <v>809</v>
      </c>
      <c r="O138" t="s">
        <v>839</v>
      </c>
      <c r="R138" t="s">
        <v>843</v>
      </c>
      <c r="W138" s="5">
        <v>82.839228120537101</v>
      </c>
      <c r="X138">
        <v>1.1000000000000001</v>
      </c>
    </row>
    <row r="139" spans="1:24">
      <c r="A139" s="25" t="s">
        <v>186</v>
      </c>
      <c r="B139" s="17" t="s">
        <v>187</v>
      </c>
      <c r="C139" s="5">
        <v>99.727675338272121</v>
      </c>
      <c r="W139" s="5">
        <v>82.064344685298551</v>
      </c>
      <c r="X139">
        <v>1.3</v>
      </c>
    </row>
    <row r="140" spans="1:24">
      <c r="A140" s="24" t="s">
        <v>172</v>
      </c>
      <c r="B140" s="16" t="s">
        <v>173</v>
      </c>
      <c r="C140" s="5">
        <v>99.635059309729016</v>
      </c>
      <c r="W140" s="5">
        <v>99.539535054844947</v>
      </c>
      <c r="X140">
        <v>1.7</v>
      </c>
    </row>
    <row r="141" spans="1:24">
      <c r="A141" s="28" t="s">
        <v>412</v>
      </c>
      <c r="B141" s="20" t="s">
        <v>413</v>
      </c>
      <c r="C141" s="5">
        <v>99.562070271560785</v>
      </c>
      <c r="D141">
        <v>0.32</v>
      </c>
      <c r="I141" t="s">
        <v>885</v>
      </c>
    </row>
    <row r="142" spans="1:24">
      <c r="A142" s="24" t="s">
        <v>271</v>
      </c>
      <c r="B142" s="16" t="s">
        <v>13</v>
      </c>
      <c r="C142" s="5">
        <v>99.418874730411062</v>
      </c>
      <c r="D142">
        <v>0.77</v>
      </c>
      <c r="I142" t="s">
        <v>886</v>
      </c>
      <c r="O142" t="s">
        <v>887</v>
      </c>
      <c r="S142" t="s">
        <v>802</v>
      </c>
    </row>
    <row r="143" spans="1:24">
      <c r="A143" s="24" t="s">
        <v>166</v>
      </c>
      <c r="B143" s="16" t="s">
        <v>167</v>
      </c>
      <c r="C143" s="5">
        <v>99.350806931858102</v>
      </c>
    </row>
    <row r="144" spans="1:24">
      <c r="A144" s="29" t="s">
        <v>539</v>
      </c>
      <c r="B144" s="21" t="s">
        <v>540</v>
      </c>
      <c r="C144" s="5">
        <v>99.258549047990016</v>
      </c>
    </row>
    <row r="145" spans="1:20">
      <c r="A145" s="24" t="s">
        <v>227</v>
      </c>
      <c r="B145" s="16" t="s">
        <v>612</v>
      </c>
      <c r="C145" s="5">
        <v>99.23634237793928</v>
      </c>
    </row>
    <row r="146" spans="1:20">
      <c r="A146" s="28" t="s">
        <v>223</v>
      </c>
      <c r="B146" s="20" t="s">
        <v>224</v>
      </c>
      <c r="C146" s="5">
        <v>99.202218274781288</v>
      </c>
      <c r="D146">
        <v>1.7</v>
      </c>
    </row>
    <row r="147" spans="1:20">
      <c r="A147" s="24" t="s">
        <v>260</v>
      </c>
      <c r="B147" s="16" t="s">
        <v>261</v>
      </c>
      <c r="C147" s="5">
        <v>99.096506203546767</v>
      </c>
      <c r="D147">
        <v>0.81</v>
      </c>
    </row>
    <row r="148" spans="1:20">
      <c r="A148" s="24" t="s">
        <v>217</v>
      </c>
      <c r="B148" s="16" t="s">
        <v>611</v>
      </c>
      <c r="C148" s="5">
        <v>99.087985858682018</v>
      </c>
      <c r="D148">
        <v>1.2</v>
      </c>
      <c r="H148" t="s">
        <v>888</v>
      </c>
      <c r="I148" t="s">
        <v>885</v>
      </c>
      <c r="J148" t="s">
        <v>826</v>
      </c>
      <c r="M148" t="s">
        <v>807</v>
      </c>
      <c r="O148" t="s">
        <v>889</v>
      </c>
      <c r="P148" t="s">
        <v>890</v>
      </c>
      <c r="R148" t="s">
        <v>859</v>
      </c>
      <c r="T148" t="s">
        <v>849</v>
      </c>
    </row>
    <row r="149" spans="1:20">
      <c r="A149" s="24" t="s">
        <v>274</v>
      </c>
      <c r="B149" s="16" t="s">
        <v>275</v>
      </c>
      <c r="C149" s="5">
        <v>99.063371824133469</v>
      </c>
      <c r="M149" t="s">
        <v>879</v>
      </c>
    </row>
    <row r="150" spans="1:20">
      <c r="A150" s="24" t="s">
        <v>568</v>
      </c>
      <c r="B150" s="16" t="s">
        <v>569</v>
      </c>
      <c r="C150" s="5">
        <v>99.043627553166075</v>
      </c>
    </row>
    <row r="151" spans="1:20">
      <c r="A151" s="24" t="s">
        <v>145</v>
      </c>
      <c r="B151" s="16" t="s">
        <v>146</v>
      </c>
      <c r="C151" s="5">
        <v>99.012770001701909</v>
      </c>
    </row>
    <row r="152" spans="1:20">
      <c r="A152" s="24" t="s">
        <v>570</v>
      </c>
      <c r="B152" s="16" t="s">
        <v>571</v>
      </c>
      <c r="C152" s="5">
        <v>98.882965107162192</v>
      </c>
      <c r="D152">
        <v>0.38</v>
      </c>
      <c r="F152" t="s">
        <v>881</v>
      </c>
      <c r="I152" t="s">
        <v>891</v>
      </c>
    </row>
    <row r="153" spans="1:20">
      <c r="A153" s="24" t="s">
        <v>127</v>
      </c>
      <c r="B153" s="16" t="s">
        <v>128</v>
      </c>
      <c r="C153" s="5">
        <v>98.677032364267518</v>
      </c>
    </row>
    <row r="154" spans="1:20">
      <c r="A154" s="24" t="s">
        <v>430</v>
      </c>
      <c r="B154" s="16" t="s">
        <v>431</v>
      </c>
      <c r="C154" s="5">
        <v>98.652854494029043</v>
      </c>
      <c r="D154">
        <v>1</v>
      </c>
      <c r="O154" t="s">
        <v>873</v>
      </c>
      <c r="P154" t="s">
        <v>892</v>
      </c>
    </row>
    <row r="155" spans="1:20">
      <c r="A155" s="24" t="s">
        <v>323</v>
      </c>
      <c r="B155" s="16" t="s">
        <v>324</v>
      </c>
      <c r="C155" s="5">
        <v>98.647988902140469</v>
      </c>
    </row>
    <row r="156" spans="1:20">
      <c r="A156" s="24" t="s">
        <v>64</v>
      </c>
      <c r="B156" s="16" t="s">
        <v>65</v>
      </c>
      <c r="C156" s="5">
        <v>98.592611415071445</v>
      </c>
    </row>
    <row r="157" spans="1:20">
      <c r="A157" s="25" t="s">
        <v>81</v>
      </c>
      <c r="B157" s="17" t="s">
        <v>82</v>
      </c>
      <c r="C157" s="5">
        <v>98.465853942775652</v>
      </c>
    </row>
    <row r="158" spans="1:20">
      <c r="A158" s="24" t="s">
        <v>247</v>
      </c>
      <c r="B158" s="16" t="s">
        <v>248</v>
      </c>
      <c r="C158" s="5">
        <v>98.373977383176737</v>
      </c>
      <c r="D158">
        <v>1.1000000000000001</v>
      </c>
      <c r="M158" t="s">
        <v>893</v>
      </c>
      <c r="N158" t="s">
        <v>894</v>
      </c>
      <c r="P158" t="s">
        <v>895</v>
      </c>
      <c r="T158" t="s">
        <v>896</v>
      </c>
    </row>
    <row r="159" spans="1:20">
      <c r="A159" s="27" t="s">
        <v>100</v>
      </c>
      <c r="B159" s="19" t="s">
        <v>101</v>
      </c>
      <c r="C159" s="5">
        <v>98.349534603341809</v>
      </c>
    </row>
    <row r="160" spans="1:20">
      <c r="A160" s="24" t="s">
        <v>460</v>
      </c>
      <c r="B160" s="16" t="s">
        <v>461</v>
      </c>
      <c r="C160" s="5">
        <v>98.345268259015427</v>
      </c>
    </row>
    <row r="161" spans="1:21">
      <c r="A161" s="27" t="s">
        <v>485</v>
      </c>
      <c r="B161" s="19" t="s">
        <v>486</v>
      </c>
      <c r="C161" s="5">
        <v>98.31965989984532</v>
      </c>
    </row>
    <row r="162" spans="1:21">
      <c r="A162" s="25" t="s">
        <v>374</v>
      </c>
      <c r="B162" s="17" t="s">
        <v>375</v>
      </c>
      <c r="C162" s="5">
        <v>98.243647406905666</v>
      </c>
    </row>
    <row r="163" spans="1:21">
      <c r="A163" s="24" t="s">
        <v>140</v>
      </c>
      <c r="B163" s="16" t="s">
        <v>16</v>
      </c>
      <c r="C163" s="5">
        <v>98.190930166704248</v>
      </c>
      <c r="D163">
        <v>1.1000000000000001</v>
      </c>
      <c r="F163" t="s">
        <v>808</v>
      </c>
      <c r="H163" t="s">
        <v>897</v>
      </c>
      <c r="I163" t="s">
        <v>889</v>
      </c>
      <c r="J163" t="s">
        <v>833</v>
      </c>
      <c r="L163" t="s">
        <v>874</v>
      </c>
      <c r="M163" t="s">
        <v>811</v>
      </c>
      <c r="N163" t="s">
        <v>898</v>
      </c>
      <c r="O163" t="s">
        <v>899</v>
      </c>
      <c r="Q163" t="s">
        <v>900</v>
      </c>
      <c r="R163" t="s">
        <v>843</v>
      </c>
      <c r="S163" t="s">
        <v>878</v>
      </c>
      <c r="T163" t="s">
        <v>821</v>
      </c>
      <c r="U163">
        <v>1.54</v>
      </c>
    </row>
    <row r="164" spans="1:21">
      <c r="A164" s="24" t="s">
        <v>520</v>
      </c>
      <c r="B164" s="16" t="s">
        <v>521</v>
      </c>
      <c r="C164" s="5">
        <v>97.957443971913506</v>
      </c>
      <c r="D164">
        <v>1.3</v>
      </c>
      <c r="M164" t="s">
        <v>799</v>
      </c>
      <c r="N164" t="s">
        <v>901</v>
      </c>
      <c r="P164" t="s">
        <v>902</v>
      </c>
    </row>
    <row r="165" spans="1:21">
      <c r="A165" s="24" t="s">
        <v>337</v>
      </c>
      <c r="B165" s="16" t="s">
        <v>338</v>
      </c>
      <c r="C165" s="5">
        <v>97.911947581847244</v>
      </c>
    </row>
    <row r="166" spans="1:21">
      <c r="A166" s="24" t="s">
        <v>111</v>
      </c>
      <c r="B166" s="16" t="s">
        <v>112</v>
      </c>
      <c r="C166" s="5">
        <v>97.870695808301193</v>
      </c>
    </row>
    <row r="167" spans="1:21">
      <c r="A167" s="24" t="s">
        <v>278</v>
      </c>
      <c r="B167" s="16" t="s">
        <v>279</v>
      </c>
      <c r="C167" s="5">
        <v>97.815113300193204</v>
      </c>
    </row>
    <row r="168" spans="1:21">
      <c r="A168" s="24" t="s">
        <v>263</v>
      </c>
      <c r="B168" s="16" t="s">
        <v>616</v>
      </c>
      <c r="C168" s="5">
        <v>97.771324144608599</v>
      </c>
    </row>
    <row r="169" spans="1:21">
      <c r="A169" s="24" t="s">
        <v>389</v>
      </c>
      <c r="B169" s="16" t="s">
        <v>390</v>
      </c>
      <c r="C169" s="5">
        <v>97.738139087450321</v>
      </c>
    </row>
    <row r="170" spans="1:21">
      <c r="A170" s="24" t="s">
        <v>199</v>
      </c>
      <c r="B170" s="16" t="s">
        <v>38</v>
      </c>
      <c r="C170" s="5">
        <v>97.685069963625637</v>
      </c>
      <c r="D170">
        <v>0.89</v>
      </c>
      <c r="G170" t="s">
        <v>806</v>
      </c>
      <c r="K170" t="s">
        <v>903</v>
      </c>
      <c r="M170" t="s">
        <v>883</v>
      </c>
      <c r="O170" t="s">
        <v>803</v>
      </c>
      <c r="S170" t="s">
        <v>853</v>
      </c>
      <c r="U170">
        <v>0.74</v>
      </c>
    </row>
    <row r="171" spans="1:21">
      <c r="A171" s="27" t="s">
        <v>602</v>
      </c>
      <c r="B171" s="18" t="s">
        <v>628</v>
      </c>
      <c r="C171" s="5">
        <v>97.627444226368524</v>
      </c>
    </row>
    <row r="172" spans="1:21">
      <c r="A172" s="24" t="s">
        <v>332</v>
      </c>
      <c r="B172" s="16" t="s">
        <v>333</v>
      </c>
      <c r="C172" s="5">
        <v>97.547646677856832</v>
      </c>
      <c r="D172">
        <v>1.1000000000000001</v>
      </c>
      <c r="L172" t="s">
        <v>904</v>
      </c>
    </row>
    <row r="173" spans="1:21">
      <c r="A173" s="24" t="s">
        <v>383</v>
      </c>
      <c r="B173" s="16" t="s">
        <v>11</v>
      </c>
      <c r="C173" s="5">
        <v>97.510573261149176</v>
      </c>
      <c r="D173">
        <v>1.4</v>
      </c>
      <c r="G173" t="s">
        <v>905</v>
      </c>
      <c r="S173" t="s">
        <v>825</v>
      </c>
    </row>
    <row r="174" spans="1:21">
      <c r="A174" s="24" t="s">
        <v>202</v>
      </c>
      <c r="B174" s="16" t="s">
        <v>203</v>
      </c>
      <c r="C174" s="5">
        <v>97.46410902108147</v>
      </c>
    </row>
    <row r="175" spans="1:21">
      <c r="A175" s="24" t="s">
        <v>312</v>
      </c>
      <c r="B175" s="16" t="s">
        <v>313</v>
      </c>
      <c r="C175" s="5">
        <v>97.306855747308759</v>
      </c>
    </row>
    <row r="176" spans="1:21">
      <c r="A176" s="27" t="s">
        <v>155</v>
      </c>
      <c r="B176" s="19" t="s">
        <v>156</v>
      </c>
      <c r="C176" s="5">
        <v>97.294434507941162</v>
      </c>
      <c r="D176">
        <v>0.89</v>
      </c>
      <c r="F176" t="s">
        <v>801</v>
      </c>
      <c r="G176" t="s">
        <v>838</v>
      </c>
      <c r="I176" t="s">
        <v>889</v>
      </c>
      <c r="N176" t="s">
        <v>906</v>
      </c>
      <c r="Q176" t="s">
        <v>870</v>
      </c>
      <c r="R176" t="s">
        <v>907</v>
      </c>
    </row>
    <row r="177" spans="1:21">
      <c r="A177" s="28" t="s">
        <v>589</v>
      </c>
      <c r="B177" s="20" t="s">
        <v>590</v>
      </c>
      <c r="C177" s="5">
        <v>97.155377023835413</v>
      </c>
    </row>
    <row r="178" spans="1:21">
      <c r="A178" s="24" t="s">
        <v>529</v>
      </c>
      <c r="B178" s="16" t="s">
        <v>530</v>
      </c>
      <c r="C178" s="5">
        <v>97.133710967381489</v>
      </c>
    </row>
    <row r="179" spans="1:21">
      <c r="A179" s="24" t="s">
        <v>429</v>
      </c>
      <c r="B179" s="16" t="s">
        <v>15</v>
      </c>
      <c r="C179" s="5">
        <v>97.125222701283448</v>
      </c>
      <c r="D179">
        <v>1.5</v>
      </c>
      <c r="E179">
        <v>2.4</v>
      </c>
      <c r="H179" t="s">
        <v>908</v>
      </c>
      <c r="I179" t="s">
        <v>909</v>
      </c>
      <c r="L179" t="s">
        <v>910</v>
      </c>
      <c r="O179" t="s">
        <v>911</v>
      </c>
      <c r="S179" t="s">
        <v>837</v>
      </c>
    </row>
    <row r="180" spans="1:21">
      <c r="A180" s="24" t="s">
        <v>228</v>
      </c>
      <c r="B180" s="16" t="s">
        <v>229</v>
      </c>
      <c r="C180" s="5">
        <v>97.105058709911731</v>
      </c>
    </row>
    <row r="181" spans="1:21">
      <c r="A181" s="24" t="s">
        <v>245</v>
      </c>
      <c r="B181" s="16" t="s">
        <v>246</v>
      </c>
      <c r="C181" s="5">
        <v>97.046582412926242</v>
      </c>
      <c r="D181">
        <v>1.4</v>
      </c>
      <c r="F181" t="s">
        <v>845</v>
      </c>
      <c r="H181" t="s">
        <v>821</v>
      </c>
    </row>
    <row r="182" spans="1:21">
      <c r="A182" s="24" t="s">
        <v>98</v>
      </c>
      <c r="B182" s="16" t="s">
        <v>99</v>
      </c>
      <c r="C182" s="5">
        <v>97.016040739561461</v>
      </c>
      <c r="D182">
        <v>0.87</v>
      </c>
    </row>
    <row r="183" spans="1:21">
      <c r="A183" s="24" t="s">
        <v>280</v>
      </c>
      <c r="B183" s="16" t="s">
        <v>281</v>
      </c>
      <c r="C183" s="5">
        <v>97.013388359420702</v>
      </c>
    </row>
    <row r="184" spans="1:21">
      <c r="A184" s="27" t="s">
        <v>519</v>
      </c>
      <c r="B184" s="19" t="s">
        <v>21</v>
      </c>
      <c r="C184" s="5">
        <v>97.003849634946334</v>
      </c>
      <c r="D184">
        <v>1.1000000000000001</v>
      </c>
      <c r="E184">
        <v>2</v>
      </c>
      <c r="F184" t="s">
        <v>807</v>
      </c>
      <c r="G184" t="s">
        <v>912</v>
      </c>
      <c r="H184" t="s">
        <v>913</v>
      </c>
      <c r="I184" t="s">
        <v>887</v>
      </c>
      <c r="K184" t="s">
        <v>861</v>
      </c>
      <c r="L184" t="s">
        <v>914</v>
      </c>
      <c r="M184" t="s">
        <v>887</v>
      </c>
      <c r="Q184" t="s">
        <v>875</v>
      </c>
      <c r="U184">
        <v>0.98</v>
      </c>
    </row>
    <row r="185" spans="1:21">
      <c r="A185" s="24" t="s">
        <v>439</v>
      </c>
      <c r="B185" s="16" t="s">
        <v>440</v>
      </c>
      <c r="C185" s="5">
        <v>96.912681053930015</v>
      </c>
      <c r="M185" t="s">
        <v>893</v>
      </c>
      <c r="P185" t="s">
        <v>847</v>
      </c>
    </row>
    <row r="186" spans="1:21">
      <c r="A186" s="24" t="s">
        <v>215</v>
      </c>
      <c r="B186" s="16" t="s">
        <v>216</v>
      </c>
      <c r="C186" s="5">
        <v>96.884627703091127</v>
      </c>
      <c r="M186" t="s">
        <v>915</v>
      </c>
      <c r="P186" t="s">
        <v>869</v>
      </c>
    </row>
    <row r="187" spans="1:21">
      <c r="A187" s="24" t="s">
        <v>303</v>
      </c>
      <c r="B187" s="16" t="s">
        <v>304</v>
      </c>
      <c r="C187" s="5">
        <v>96.87289696404207</v>
      </c>
      <c r="D187">
        <v>1.5</v>
      </c>
      <c r="F187" t="s">
        <v>884</v>
      </c>
      <c r="G187" t="s">
        <v>878</v>
      </c>
      <c r="J187" t="s">
        <v>836</v>
      </c>
      <c r="M187" t="s">
        <v>888</v>
      </c>
      <c r="P187" t="s">
        <v>916</v>
      </c>
      <c r="S187" t="s">
        <v>818</v>
      </c>
    </row>
    <row r="188" spans="1:21">
      <c r="A188" s="24" t="s">
        <v>188</v>
      </c>
      <c r="B188" s="16" t="s">
        <v>189</v>
      </c>
      <c r="C188" s="5">
        <v>96.748408363862865</v>
      </c>
    </row>
    <row r="189" spans="1:21">
      <c r="A189" s="27" t="s">
        <v>297</v>
      </c>
      <c r="B189" s="19" t="s">
        <v>298</v>
      </c>
      <c r="C189" s="5">
        <v>96.727941253452371</v>
      </c>
      <c r="D189">
        <v>1.8</v>
      </c>
    </row>
    <row r="190" spans="1:21">
      <c r="A190" s="24" t="s">
        <v>344</v>
      </c>
      <c r="B190" s="16" t="s">
        <v>620</v>
      </c>
      <c r="C190" s="5">
        <v>96.665254337602221</v>
      </c>
    </row>
    <row r="191" spans="1:21">
      <c r="A191" s="29" t="s">
        <v>243</v>
      </c>
      <c r="B191" s="21" t="s">
        <v>613</v>
      </c>
      <c r="C191" s="5">
        <v>96.660411389211475</v>
      </c>
    </row>
    <row r="192" spans="1:21">
      <c r="A192" s="24" t="s">
        <v>503</v>
      </c>
      <c r="B192" s="16" t="s">
        <v>504</v>
      </c>
      <c r="C192" s="5">
        <v>96.567929802850415</v>
      </c>
    </row>
    <row r="193" spans="1:21">
      <c r="A193" s="24" t="s">
        <v>552</v>
      </c>
      <c r="B193" s="16" t="s">
        <v>32</v>
      </c>
      <c r="C193" s="5">
        <v>96.565535617695559</v>
      </c>
      <c r="D193">
        <v>1.3</v>
      </c>
      <c r="F193" t="s">
        <v>917</v>
      </c>
      <c r="H193" t="s">
        <v>801</v>
      </c>
      <c r="I193" t="s">
        <v>918</v>
      </c>
      <c r="L193" t="s">
        <v>919</v>
      </c>
      <c r="O193" t="s">
        <v>920</v>
      </c>
      <c r="S193" t="s">
        <v>802</v>
      </c>
    </row>
    <row r="194" spans="1:21">
      <c r="A194" s="24" t="s">
        <v>588</v>
      </c>
      <c r="B194" s="16" t="s">
        <v>44</v>
      </c>
      <c r="C194" s="5">
        <v>96.402302298863177</v>
      </c>
      <c r="D194">
        <v>0.61</v>
      </c>
      <c r="E194">
        <v>1.9</v>
      </c>
      <c r="F194" t="s">
        <v>811</v>
      </c>
      <c r="G194" t="s">
        <v>912</v>
      </c>
      <c r="H194" t="s">
        <v>849</v>
      </c>
      <c r="J194" t="s">
        <v>921</v>
      </c>
      <c r="K194" t="s">
        <v>898</v>
      </c>
      <c r="L194" t="s">
        <v>922</v>
      </c>
      <c r="M194" t="s">
        <v>825</v>
      </c>
      <c r="N194" t="s">
        <v>923</v>
      </c>
      <c r="O194" t="s">
        <v>839</v>
      </c>
      <c r="Q194" t="s">
        <v>812</v>
      </c>
      <c r="R194" t="s">
        <v>850</v>
      </c>
      <c r="S194" t="s">
        <v>890</v>
      </c>
      <c r="T194" t="s">
        <v>805</v>
      </c>
      <c r="U194">
        <v>2.17</v>
      </c>
    </row>
    <row r="195" spans="1:21">
      <c r="A195" s="24" t="s">
        <v>408</v>
      </c>
      <c r="B195" s="16" t="s">
        <v>409</v>
      </c>
      <c r="C195" s="5">
        <v>96.282937093946543</v>
      </c>
    </row>
    <row r="196" spans="1:21">
      <c r="A196" s="24" t="s">
        <v>464</v>
      </c>
      <c r="B196" s="16" t="s">
        <v>465</v>
      </c>
      <c r="C196" s="5">
        <v>96.240069114453007</v>
      </c>
    </row>
    <row r="197" spans="1:21">
      <c r="A197" s="24" t="s">
        <v>125</v>
      </c>
      <c r="B197" s="16" t="s">
        <v>126</v>
      </c>
      <c r="C197" s="5">
        <v>96.23418053292653</v>
      </c>
    </row>
    <row r="198" spans="1:21">
      <c r="A198" s="24" t="s">
        <v>115</v>
      </c>
      <c r="B198" s="16" t="s">
        <v>116</v>
      </c>
      <c r="C198" s="5">
        <v>96.13643093188756</v>
      </c>
      <c r="D198">
        <v>1.3</v>
      </c>
      <c r="J198" t="s">
        <v>846</v>
      </c>
      <c r="O198" t="s">
        <v>829</v>
      </c>
      <c r="R198" t="s">
        <v>888</v>
      </c>
      <c r="U198">
        <v>0.74</v>
      </c>
    </row>
    <row r="199" spans="1:21">
      <c r="A199" s="24" t="s">
        <v>418</v>
      </c>
      <c r="B199" s="16" t="s">
        <v>18</v>
      </c>
      <c r="C199" s="5">
        <v>96.11463775749634</v>
      </c>
      <c r="D199">
        <v>0.69</v>
      </c>
      <c r="F199" t="s">
        <v>854</v>
      </c>
      <c r="G199" t="s">
        <v>893</v>
      </c>
      <c r="H199" t="s">
        <v>874</v>
      </c>
      <c r="I199" t="s">
        <v>876</v>
      </c>
      <c r="J199" t="s">
        <v>924</v>
      </c>
      <c r="K199" t="s">
        <v>894</v>
      </c>
      <c r="L199" t="s">
        <v>812</v>
      </c>
      <c r="N199" t="s">
        <v>900</v>
      </c>
      <c r="O199" t="s">
        <v>891</v>
      </c>
      <c r="Q199" t="s">
        <v>925</v>
      </c>
      <c r="S199" t="s">
        <v>808</v>
      </c>
    </row>
    <row r="200" spans="1:21">
      <c r="A200" s="24" t="s">
        <v>535</v>
      </c>
      <c r="B200" s="16" t="s">
        <v>536</v>
      </c>
      <c r="C200" s="5">
        <v>96.090078513473685</v>
      </c>
    </row>
    <row r="201" spans="1:21">
      <c r="A201" s="24" t="s">
        <v>466</v>
      </c>
      <c r="B201" s="16" t="s">
        <v>467</v>
      </c>
      <c r="C201" s="5">
        <v>95.967128632793873</v>
      </c>
      <c r="D201">
        <v>0.48</v>
      </c>
    </row>
    <row r="202" spans="1:21">
      <c r="A202" s="24" t="s">
        <v>355</v>
      </c>
      <c r="B202" s="16" t="s">
        <v>47</v>
      </c>
      <c r="C202" s="5">
        <v>95.923656453083623</v>
      </c>
      <c r="D202">
        <v>1.3</v>
      </c>
      <c r="G202" t="s">
        <v>807</v>
      </c>
      <c r="K202" t="s">
        <v>906</v>
      </c>
      <c r="Q202" t="s">
        <v>882</v>
      </c>
      <c r="S202" t="s">
        <v>873</v>
      </c>
    </row>
    <row r="203" spans="1:21">
      <c r="A203" s="24" t="s">
        <v>391</v>
      </c>
      <c r="B203" s="16" t="s">
        <v>24</v>
      </c>
      <c r="C203" s="5">
        <v>95.879135400908353</v>
      </c>
      <c r="D203">
        <v>0.56999999999999995</v>
      </c>
      <c r="F203" t="s">
        <v>845</v>
      </c>
      <c r="G203" t="s">
        <v>833</v>
      </c>
      <c r="H203" t="s">
        <v>806</v>
      </c>
      <c r="O203" t="s">
        <v>926</v>
      </c>
      <c r="R203" t="s">
        <v>806</v>
      </c>
      <c r="S203" t="s">
        <v>863</v>
      </c>
    </row>
    <row r="204" spans="1:21">
      <c r="A204" s="24" t="s">
        <v>527</v>
      </c>
      <c r="B204" s="16" t="s">
        <v>528</v>
      </c>
      <c r="C204" s="5">
        <v>95.846743105022398</v>
      </c>
    </row>
    <row r="205" spans="1:21">
      <c r="A205" s="28" t="s">
        <v>441</v>
      </c>
      <c r="B205" s="20" t="s">
        <v>442</v>
      </c>
      <c r="C205" s="5">
        <v>95.791768809295178</v>
      </c>
    </row>
    <row r="206" spans="1:21">
      <c r="A206" s="24" t="s">
        <v>509</v>
      </c>
      <c r="B206" s="16" t="s">
        <v>17</v>
      </c>
      <c r="C206" s="5">
        <v>95.771110661584032</v>
      </c>
      <c r="D206">
        <v>0.96</v>
      </c>
      <c r="F206" t="s">
        <v>860</v>
      </c>
      <c r="G206" t="s">
        <v>831</v>
      </c>
      <c r="I206" t="s">
        <v>850</v>
      </c>
      <c r="K206" t="s">
        <v>870</v>
      </c>
      <c r="M206" t="s">
        <v>811</v>
      </c>
      <c r="N206" t="s">
        <v>894</v>
      </c>
      <c r="O206" t="s">
        <v>869</v>
      </c>
      <c r="P206" t="s">
        <v>869</v>
      </c>
      <c r="R206" t="s">
        <v>907</v>
      </c>
      <c r="S206" t="s">
        <v>889</v>
      </c>
      <c r="T206" t="s">
        <v>927</v>
      </c>
    </row>
    <row r="207" spans="1:21">
      <c r="A207" s="27" t="s">
        <v>153</v>
      </c>
      <c r="B207" s="19" t="s">
        <v>154</v>
      </c>
      <c r="C207" s="5">
        <v>95.663229128903794</v>
      </c>
    </row>
    <row r="208" spans="1:21">
      <c r="A208" s="24" t="s">
        <v>403</v>
      </c>
      <c r="B208" s="16" t="s">
        <v>404</v>
      </c>
      <c r="C208" s="5">
        <v>95.602710993022242</v>
      </c>
      <c r="F208" t="s">
        <v>847</v>
      </c>
    </row>
    <row r="209" spans="1:19">
      <c r="A209" s="24" t="s">
        <v>526</v>
      </c>
      <c r="B209" s="16" t="s">
        <v>31</v>
      </c>
      <c r="C209" s="5">
        <v>95.598785373772515</v>
      </c>
      <c r="D209">
        <v>0.67</v>
      </c>
      <c r="G209" t="s">
        <v>826</v>
      </c>
      <c r="I209" t="s">
        <v>858</v>
      </c>
      <c r="N209" t="s">
        <v>906</v>
      </c>
      <c r="O209" t="s">
        <v>928</v>
      </c>
      <c r="Q209" t="s">
        <v>906</v>
      </c>
      <c r="R209" t="s">
        <v>929</v>
      </c>
      <c r="S209" t="s">
        <v>838</v>
      </c>
    </row>
    <row r="210" spans="1:19">
      <c r="A210" s="24" t="s">
        <v>556</v>
      </c>
      <c r="B210" s="16" t="s">
        <v>557</v>
      </c>
      <c r="C210" s="5">
        <v>95.409062320058922</v>
      </c>
    </row>
    <row r="211" spans="1:19">
      <c r="A211" s="24" t="s">
        <v>544</v>
      </c>
      <c r="B211" s="16" t="s">
        <v>545</v>
      </c>
      <c r="C211" s="5">
        <v>95.3438412227176</v>
      </c>
    </row>
    <row r="212" spans="1:19">
      <c r="A212" s="24" t="s">
        <v>310</v>
      </c>
      <c r="B212" s="16" t="s">
        <v>311</v>
      </c>
      <c r="C212" s="5">
        <v>95.275506726930203</v>
      </c>
    </row>
    <row r="213" spans="1:19">
      <c r="A213" s="24" t="s">
        <v>370</v>
      </c>
      <c r="B213" s="16" t="s">
        <v>625</v>
      </c>
      <c r="C213" s="5">
        <v>95.14812220539423</v>
      </c>
      <c r="D213">
        <v>0.87</v>
      </c>
    </row>
    <row r="214" spans="1:19">
      <c r="A214" s="24" t="s">
        <v>174</v>
      </c>
      <c r="B214" s="16" t="s">
        <v>175</v>
      </c>
      <c r="C214" s="5">
        <v>95.12725481474034</v>
      </c>
    </row>
    <row r="215" spans="1:19">
      <c r="A215" s="24" t="s">
        <v>487</v>
      </c>
      <c r="B215" s="16" t="s">
        <v>488</v>
      </c>
      <c r="C215" s="5">
        <v>95.027128788229348</v>
      </c>
      <c r="D215">
        <v>2.5</v>
      </c>
      <c r="G215" t="s">
        <v>873</v>
      </c>
      <c r="J215" t="s">
        <v>875</v>
      </c>
    </row>
    <row r="216" spans="1:19">
      <c r="A216" s="24" t="s">
        <v>334</v>
      </c>
      <c r="B216" s="16" t="s">
        <v>618</v>
      </c>
      <c r="C216" s="5">
        <v>94.903134300013704</v>
      </c>
      <c r="D216">
        <v>2.5</v>
      </c>
      <c r="G216" t="s">
        <v>930</v>
      </c>
    </row>
    <row r="217" spans="1:19">
      <c r="A217" s="24" t="s">
        <v>214</v>
      </c>
      <c r="B217" s="16" t="s">
        <v>610</v>
      </c>
      <c r="C217" s="5">
        <v>94.900614759417977</v>
      </c>
      <c r="D217">
        <v>1</v>
      </c>
      <c r="E217">
        <v>3</v>
      </c>
      <c r="F217" t="s">
        <v>905</v>
      </c>
      <c r="I217" t="s">
        <v>800</v>
      </c>
      <c r="N217" t="s">
        <v>931</v>
      </c>
      <c r="O217" t="s">
        <v>926</v>
      </c>
      <c r="Q217" t="s">
        <v>826</v>
      </c>
      <c r="R217" t="s">
        <v>845</v>
      </c>
    </row>
    <row r="218" spans="1:19">
      <c r="A218" s="28" t="s">
        <v>197</v>
      </c>
      <c r="B218" s="20" t="s">
        <v>198</v>
      </c>
      <c r="C218" s="5">
        <v>94.894105900792908</v>
      </c>
      <c r="D218">
        <v>1.1000000000000001</v>
      </c>
      <c r="F218" t="s">
        <v>811</v>
      </c>
      <c r="G218" t="s">
        <v>807</v>
      </c>
      <c r="I218" t="s">
        <v>932</v>
      </c>
      <c r="L218" t="s">
        <v>933</v>
      </c>
      <c r="O218" t="s">
        <v>891</v>
      </c>
    </row>
    <row r="219" spans="1:19">
      <c r="A219" s="24" t="s">
        <v>346</v>
      </c>
      <c r="B219" s="16" t="s">
        <v>622</v>
      </c>
      <c r="C219" s="5">
        <v>94.855596605447204</v>
      </c>
    </row>
    <row r="220" spans="1:19">
      <c r="A220" s="24" t="s">
        <v>195</v>
      </c>
      <c r="B220" s="16" t="s">
        <v>196</v>
      </c>
      <c r="C220" s="5">
        <v>94.798637835165962</v>
      </c>
    </row>
    <row r="221" spans="1:19">
      <c r="A221" s="24" t="s">
        <v>353</v>
      </c>
      <c r="B221" s="16" t="s">
        <v>354</v>
      </c>
      <c r="C221" s="5">
        <v>94.724379738843879</v>
      </c>
    </row>
    <row r="222" spans="1:19">
      <c r="A222" s="24" t="s">
        <v>259</v>
      </c>
      <c r="B222" s="16" t="s">
        <v>48</v>
      </c>
      <c r="C222" s="5">
        <v>94.70714670541534</v>
      </c>
      <c r="D222">
        <v>0.81</v>
      </c>
      <c r="F222" t="s">
        <v>820</v>
      </c>
      <c r="I222" t="s">
        <v>934</v>
      </c>
      <c r="J222" t="s">
        <v>935</v>
      </c>
      <c r="L222" t="s">
        <v>936</v>
      </c>
      <c r="N222" t="s">
        <v>937</v>
      </c>
      <c r="S222" t="s">
        <v>879</v>
      </c>
    </row>
    <row r="223" spans="1:19">
      <c r="A223" s="24" t="s">
        <v>306</v>
      </c>
      <c r="B223" s="16" t="s">
        <v>307</v>
      </c>
      <c r="C223" s="5">
        <v>94.687436224068747</v>
      </c>
    </row>
    <row r="224" spans="1:19">
      <c r="A224" s="27" t="s">
        <v>94</v>
      </c>
      <c r="B224" s="19" t="s">
        <v>95</v>
      </c>
      <c r="C224" s="5">
        <v>94.576185070654674</v>
      </c>
    </row>
    <row r="225" spans="1:20">
      <c r="A225" s="27" t="s">
        <v>284</v>
      </c>
      <c r="B225" s="19" t="s">
        <v>285</v>
      </c>
      <c r="C225" s="5">
        <v>94.409248485796326</v>
      </c>
    </row>
    <row r="226" spans="1:20">
      <c r="A226" s="24" t="s">
        <v>210</v>
      </c>
      <c r="B226" s="16" t="s">
        <v>211</v>
      </c>
      <c r="C226" s="5">
        <v>94.393625259783391</v>
      </c>
    </row>
    <row r="227" spans="1:20">
      <c r="A227" s="24" t="s">
        <v>507</v>
      </c>
      <c r="B227" s="16" t="s">
        <v>508</v>
      </c>
      <c r="C227" s="5">
        <v>94.35701970960838</v>
      </c>
      <c r="D227">
        <v>1.5</v>
      </c>
      <c r="M227" t="s">
        <v>893</v>
      </c>
      <c r="O227" t="s">
        <v>824</v>
      </c>
      <c r="P227" t="s">
        <v>932</v>
      </c>
    </row>
    <row r="228" spans="1:20">
      <c r="A228" s="24" t="s">
        <v>553</v>
      </c>
      <c r="B228" s="16" t="s">
        <v>627</v>
      </c>
      <c r="C228" s="5">
        <v>94.309769258310283</v>
      </c>
    </row>
    <row r="229" spans="1:20">
      <c r="A229" s="24" t="s">
        <v>371</v>
      </c>
      <c r="B229" s="16" t="s">
        <v>372</v>
      </c>
      <c r="C229" s="5">
        <v>94.246879194179613</v>
      </c>
      <c r="D229">
        <v>2.7</v>
      </c>
      <c r="G229" t="s">
        <v>905</v>
      </c>
      <c r="J229" t="s">
        <v>836</v>
      </c>
    </row>
    <row r="230" spans="1:20">
      <c r="A230" s="27" t="s">
        <v>447</v>
      </c>
      <c r="B230" s="19" t="s">
        <v>448</v>
      </c>
      <c r="C230" s="5">
        <v>94.167452352930695</v>
      </c>
    </row>
    <row r="231" spans="1:20">
      <c r="A231" s="27" t="s">
        <v>341</v>
      </c>
      <c r="B231" s="18" t="s">
        <v>619</v>
      </c>
      <c r="C231" s="5">
        <v>94.030038856369814</v>
      </c>
    </row>
    <row r="232" spans="1:20">
      <c r="A232" s="24" t="s">
        <v>335</v>
      </c>
      <c r="B232" s="16" t="s">
        <v>336</v>
      </c>
      <c r="C232" s="5">
        <v>93.946975459247284</v>
      </c>
      <c r="D232">
        <v>0.76</v>
      </c>
      <c r="F232" t="s">
        <v>813</v>
      </c>
      <c r="I232" t="s">
        <v>917</v>
      </c>
      <c r="O232" t="s">
        <v>834</v>
      </c>
    </row>
    <row r="233" spans="1:20">
      <c r="A233" s="24" t="s">
        <v>314</v>
      </c>
      <c r="B233" s="16" t="s">
        <v>28</v>
      </c>
      <c r="C233" s="5">
        <v>93.833662686191261</v>
      </c>
      <c r="D233">
        <v>0.77</v>
      </c>
      <c r="G233" t="s">
        <v>817</v>
      </c>
      <c r="K233" t="s">
        <v>870</v>
      </c>
      <c r="L233" t="s">
        <v>841</v>
      </c>
      <c r="N233" t="s">
        <v>903</v>
      </c>
      <c r="O233" t="s">
        <v>934</v>
      </c>
      <c r="Q233" t="s">
        <v>848</v>
      </c>
      <c r="R233" t="s">
        <v>851</v>
      </c>
      <c r="S233" t="s">
        <v>873</v>
      </c>
    </row>
    <row r="234" spans="1:20">
      <c r="A234" s="24" t="s">
        <v>58</v>
      </c>
      <c r="B234" s="16" t="s">
        <v>59</v>
      </c>
      <c r="C234" s="5">
        <v>93.829861467029133</v>
      </c>
      <c r="D234">
        <v>1.4</v>
      </c>
      <c r="I234" t="s">
        <v>856</v>
      </c>
      <c r="L234" t="s">
        <v>833</v>
      </c>
      <c r="R234" t="s">
        <v>907</v>
      </c>
    </row>
    <row r="235" spans="1:20">
      <c r="A235" s="24" t="s">
        <v>562</v>
      </c>
      <c r="B235" s="16" t="s">
        <v>563</v>
      </c>
      <c r="C235" s="5">
        <v>93.793572576993697</v>
      </c>
      <c r="D235">
        <v>1.4</v>
      </c>
      <c r="E235">
        <v>3.5</v>
      </c>
      <c r="G235" t="s">
        <v>927</v>
      </c>
      <c r="M235" t="s">
        <v>843</v>
      </c>
      <c r="O235" t="s">
        <v>880</v>
      </c>
      <c r="P235" t="s">
        <v>895</v>
      </c>
    </row>
    <row r="236" spans="1:20">
      <c r="A236" s="27" t="s">
        <v>349</v>
      </c>
      <c r="B236" s="19" t="s">
        <v>350</v>
      </c>
      <c r="C236" s="5">
        <v>93.738132991523031</v>
      </c>
    </row>
    <row r="237" spans="1:20">
      <c r="A237" s="27" t="s">
        <v>493</v>
      </c>
      <c r="B237" s="19" t="s">
        <v>494</v>
      </c>
      <c r="C237" s="5">
        <v>93.63724891070305</v>
      </c>
      <c r="D237">
        <v>1.5</v>
      </c>
      <c r="R237" t="s">
        <v>823</v>
      </c>
    </row>
    <row r="238" spans="1:20">
      <c r="A238" s="28" t="s">
        <v>317</v>
      </c>
      <c r="B238" s="20" t="s">
        <v>318</v>
      </c>
      <c r="C238" s="5">
        <v>93.561127104798032</v>
      </c>
    </row>
    <row r="239" spans="1:20">
      <c r="A239" s="24" t="s">
        <v>329</v>
      </c>
      <c r="B239" s="16" t="s">
        <v>330</v>
      </c>
      <c r="C239" s="5">
        <v>93.56037782213258</v>
      </c>
      <c r="D239">
        <v>1.2</v>
      </c>
      <c r="G239" t="s">
        <v>866</v>
      </c>
    </row>
    <row r="240" spans="1:20">
      <c r="A240" s="24" t="s">
        <v>129</v>
      </c>
      <c r="B240" s="16" t="s">
        <v>130</v>
      </c>
      <c r="C240" s="5">
        <v>93.458608230736758</v>
      </c>
      <c r="D240">
        <v>1.5</v>
      </c>
      <c r="E240">
        <v>2.6</v>
      </c>
      <c r="F240" t="s">
        <v>878</v>
      </c>
      <c r="J240" t="s">
        <v>938</v>
      </c>
      <c r="L240" t="s">
        <v>939</v>
      </c>
      <c r="N240" t="s">
        <v>903</v>
      </c>
      <c r="O240" t="s">
        <v>940</v>
      </c>
      <c r="T240" t="s">
        <v>819</v>
      </c>
    </row>
    <row r="241" spans="1:21">
      <c r="A241" s="24" t="s">
        <v>543</v>
      </c>
      <c r="B241" s="16" t="s">
        <v>43</v>
      </c>
      <c r="C241" s="5">
        <v>93.405406895033764</v>
      </c>
      <c r="D241">
        <v>1.1000000000000001</v>
      </c>
      <c r="E241">
        <v>2</v>
      </c>
      <c r="F241" t="s">
        <v>941</v>
      </c>
      <c r="G241" t="s">
        <v>841</v>
      </c>
      <c r="H241" t="s">
        <v>942</v>
      </c>
      <c r="I241" t="s">
        <v>869</v>
      </c>
      <c r="J241" t="s">
        <v>812</v>
      </c>
      <c r="L241" t="s">
        <v>943</v>
      </c>
      <c r="M241" t="s">
        <v>807</v>
      </c>
      <c r="N241" t="s">
        <v>861</v>
      </c>
      <c r="O241" t="s">
        <v>852</v>
      </c>
      <c r="P241" t="s">
        <v>847</v>
      </c>
      <c r="Q241" t="s">
        <v>809</v>
      </c>
      <c r="S241" t="s">
        <v>944</v>
      </c>
      <c r="T241" t="s">
        <v>821</v>
      </c>
      <c r="U241">
        <v>1.03</v>
      </c>
    </row>
    <row r="242" spans="1:21">
      <c r="A242" s="24" t="s">
        <v>180</v>
      </c>
      <c r="B242" s="16" t="s">
        <v>181</v>
      </c>
      <c r="C242" s="5">
        <v>93.40305427515969</v>
      </c>
      <c r="D242">
        <v>2.2000000000000002</v>
      </c>
      <c r="J242" t="s">
        <v>915</v>
      </c>
    </row>
    <row r="243" spans="1:21">
      <c r="A243" s="24" t="s">
        <v>162</v>
      </c>
      <c r="B243" s="16" t="s">
        <v>163</v>
      </c>
      <c r="C243" s="5">
        <v>93.32288107008705</v>
      </c>
    </row>
    <row r="244" spans="1:21">
      <c r="A244" s="24" t="s">
        <v>582</v>
      </c>
      <c r="B244" s="16" t="s">
        <v>583</v>
      </c>
      <c r="C244" s="5">
        <v>93.16510645152141</v>
      </c>
      <c r="D244">
        <v>0.97</v>
      </c>
      <c r="I244" t="s">
        <v>832</v>
      </c>
      <c r="O244" t="s">
        <v>895</v>
      </c>
    </row>
    <row r="245" spans="1:21">
      <c r="A245" s="24" t="s">
        <v>230</v>
      </c>
      <c r="B245" s="16" t="s">
        <v>46</v>
      </c>
      <c r="C245" s="5">
        <v>93.076778463110472</v>
      </c>
      <c r="D245">
        <v>1.4</v>
      </c>
      <c r="E245">
        <v>2</v>
      </c>
      <c r="F245" t="s">
        <v>866</v>
      </c>
      <c r="G245" t="s">
        <v>844</v>
      </c>
      <c r="H245" t="s">
        <v>845</v>
      </c>
      <c r="I245" t="s">
        <v>945</v>
      </c>
      <c r="J245" t="s">
        <v>922</v>
      </c>
      <c r="K245" t="s">
        <v>906</v>
      </c>
      <c r="M245" t="s">
        <v>941</v>
      </c>
      <c r="N245" t="s">
        <v>812</v>
      </c>
      <c r="O245" t="s">
        <v>804</v>
      </c>
      <c r="P245" t="s">
        <v>816</v>
      </c>
      <c r="Q245" t="s">
        <v>862</v>
      </c>
      <c r="R245" t="s">
        <v>946</v>
      </c>
      <c r="S245" t="s">
        <v>811</v>
      </c>
      <c r="T245" t="s">
        <v>866</v>
      </c>
    </row>
    <row r="246" spans="1:21">
      <c r="A246" s="24" t="s">
        <v>71</v>
      </c>
      <c r="B246" s="16" t="s">
        <v>72</v>
      </c>
      <c r="C246" s="5">
        <v>93.003900180183365</v>
      </c>
    </row>
    <row r="247" spans="1:21">
      <c r="A247" s="24" t="s">
        <v>269</v>
      </c>
      <c r="B247" s="16" t="s">
        <v>270</v>
      </c>
      <c r="C247" s="5">
        <v>92.936113547310669</v>
      </c>
    </row>
    <row r="248" spans="1:21">
      <c r="A248" s="24" t="s">
        <v>524</v>
      </c>
      <c r="B248" s="16" t="s">
        <v>525</v>
      </c>
      <c r="C248" s="5">
        <v>92.820614374161664</v>
      </c>
    </row>
    <row r="249" spans="1:21">
      <c r="A249" s="24" t="s">
        <v>596</v>
      </c>
      <c r="B249" s="16" t="s">
        <v>597</v>
      </c>
      <c r="C249" s="5">
        <v>92.762257645820185</v>
      </c>
      <c r="D249">
        <v>2</v>
      </c>
    </row>
    <row r="250" spans="1:21">
      <c r="A250" s="24" t="s">
        <v>576</v>
      </c>
      <c r="B250" s="16" t="s">
        <v>49</v>
      </c>
      <c r="C250" s="5">
        <v>92.516284379653897</v>
      </c>
      <c r="D250">
        <v>0.55000000000000004</v>
      </c>
      <c r="F250" t="s">
        <v>830</v>
      </c>
      <c r="H250" t="s">
        <v>879</v>
      </c>
      <c r="I250" t="s">
        <v>843</v>
      </c>
      <c r="J250" t="s">
        <v>809</v>
      </c>
      <c r="K250" t="s">
        <v>947</v>
      </c>
      <c r="M250" t="s">
        <v>863</v>
      </c>
      <c r="O250" t="s">
        <v>948</v>
      </c>
      <c r="P250" t="s">
        <v>853</v>
      </c>
      <c r="Q250" t="s">
        <v>898</v>
      </c>
      <c r="R250" t="s">
        <v>833</v>
      </c>
      <c r="S250" t="s">
        <v>892</v>
      </c>
      <c r="T250" t="s">
        <v>819</v>
      </c>
    </row>
    <row r="251" spans="1:21">
      <c r="A251" s="27" t="s">
        <v>347</v>
      </c>
      <c r="B251" s="19" t="s">
        <v>348</v>
      </c>
      <c r="C251" s="5">
        <v>92.491881448898198</v>
      </c>
      <c r="D251">
        <v>0.84</v>
      </c>
      <c r="O251" t="s">
        <v>880</v>
      </c>
    </row>
    <row r="252" spans="1:21">
      <c r="A252" s="24" t="s">
        <v>241</v>
      </c>
      <c r="B252" s="16" t="s">
        <v>242</v>
      </c>
      <c r="C252" s="5">
        <v>92.431516610298033</v>
      </c>
    </row>
    <row r="253" spans="1:21">
      <c r="A253" s="24" t="s">
        <v>416</v>
      </c>
      <c r="B253" s="16" t="s">
        <v>417</v>
      </c>
      <c r="C253" s="5">
        <v>92.422266627630492</v>
      </c>
      <c r="D253">
        <v>1.8</v>
      </c>
    </row>
    <row r="254" spans="1:21">
      <c r="A254" s="24" t="s">
        <v>537</v>
      </c>
      <c r="B254" s="16" t="s">
        <v>538</v>
      </c>
      <c r="C254" s="5">
        <v>92.420469195535347</v>
      </c>
    </row>
    <row r="255" spans="1:21">
      <c r="A255" s="24" t="s">
        <v>512</v>
      </c>
      <c r="B255" s="16" t="s">
        <v>513</v>
      </c>
      <c r="C255" s="5">
        <v>92.417121588431016</v>
      </c>
      <c r="D255">
        <v>2.7</v>
      </c>
      <c r="G255" t="s">
        <v>828</v>
      </c>
      <c r="S255" t="s">
        <v>878</v>
      </c>
    </row>
    <row r="256" spans="1:21">
      <c r="A256" s="24" t="s">
        <v>113</v>
      </c>
      <c r="B256" s="16" t="s">
        <v>114</v>
      </c>
      <c r="C256" s="5">
        <v>92.366588833648223</v>
      </c>
      <c r="D256">
        <v>1.1000000000000001</v>
      </c>
    </row>
    <row r="257" spans="1:21">
      <c r="A257" s="24" t="s">
        <v>455</v>
      </c>
      <c r="B257" s="16" t="s">
        <v>27</v>
      </c>
      <c r="C257" s="5">
        <v>92.302546510859713</v>
      </c>
      <c r="D257">
        <v>1.1000000000000001</v>
      </c>
      <c r="K257" t="s">
        <v>949</v>
      </c>
      <c r="O257" t="s">
        <v>864</v>
      </c>
      <c r="Q257" t="s">
        <v>809</v>
      </c>
      <c r="S257" t="s">
        <v>944</v>
      </c>
    </row>
    <row r="258" spans="1:21">
      <c r="A258" s="25" t="s">
        <v>276</v>
      </c>
      <c r="B258" s="17" t="s">
        <v>277</v>
      </c>
      <c r="C258" s="5">
        <v>92.292610079263738</v>
      </c>
    </row>
    <row r="259" spans="1:21">
      <c r="A259" s="24" t="s">
        <v>581</v>
      </c>
      <c r="B259" s="16" t="s">
        <v>19</v>
      </c>
      <c r="C259" s="5">
        <v>92.070147409401812</v>
      </c>
      <c r="D259">
        <v>0.65</v>
      </c>
      <c r="F259" t="s">
        <v>860</v>
      </c>
      <c r="H259" t="s">
        <v>927</v>
      </c>
      <c r="I259" t="s">
        <v>818</v>
      </c>
      <c r="J259" t="s">
        <v>919</v>
      </c>
      <c r="K259" t="s">
        <v>870</v>
      </c>
      <c r="L259" t="s">
        <v>950</v>
      </c>
      <c r="M259" t="s">
        <v>808</v>
      </c>
      <c r="N259" t="s">
        <v>943</v>
      </c>
      <c r="O259" t="s">
        <v>911</v>
      </c>
      <c r="Q259" t="s">
        <v>898</v>
      </c>
      <c r="R259" t="s">
        <v>805</v>
      </c>
      <c r="S259" t="s">
        <v>847</v>
      </c>
    </row>
    <row r="260" spans="1:21">
      <c r="A260" s="24" t="s">
        <v>495</v>
      </c>
      <c r="B260" s="16" t="s">
        <v>22</v>
      </c>
      <c r="C260" s="5">
        <v>92.018825743268948</v>
      </c>
      <c r="D260">
        <v>1.1000000000000001</v>
      </c>
      <c r="E260">
        <v>2.4</v>
      </c>
      <c r="F260" t="s">
        <v>863</v>
      </c>
      <c r="H260" t="s">
        <v>951</v>
      </c>
      <c r="I260" t="s">
        <v>891</v>
      </c>
      <c r="J260" t="s">
        <v>906</v>
      </c>
      <c r="K260" t="s">
        <v>870</v>
      </c>
      <c r="L260" t="s">
        <v>952</v>
      </c>
      <c r="M260" t="s">
        <v>838</v>
      </c>
      <c r="P260" t="s">
        <v>930</v>
      </c>
      <c r="Q260" t="s">
        <v>870</v>
      </c>
      <c r="S260" t="s">
        <v>890</v>
      </c>
    </row>
    <row r="261" spans="1:21">
      <c r="A261" s="27" t="s">
        <v>88</v>
      </c>
      <c r="B261" s="19" t="s">
        <v>89</v>
      </c>
      <c r="C261" s="5">
        <v>91.991828207430245</v>
      </c>
    </row>
    <row r="262" spans="1:21">
      <c r="A262" s="24" t="s">
        <v>531</v>
      </c>
      <c r="B262" s="16" t="s">
        <v>532</v>
      </c>
      <c r="C262" s="5">
        <v>91.95027864260598</v>
      </c>
    </row>
    <row r="263" spans="1:21">
      <c r="A263" s="24" t="s">
        <v>386</v>
      </c>
      <c r="B263" s="16" t="s">
        <v>387</v>
      </c>
      <c r="C263" s="5">
        <v>91.934610177849663</v>
      </c>
    </row>
    <row r="264" spans="1:21">
      <c r="A264" s="24" t="s">
        <v>591</v>
      </c>
      <c r="B264" s="16" t="s">
        <v>40</v>
      </c>
      <c r="C264" s="5">
        <v>91.910509011351564</v>
      </c>
      <c r="D264">
        <v>1.4</v>
      </c>
      <c r="H264" t="s">
        <v>841</v>
      </c>
      <c r="I264" t="s">
        <v>934</v>
      </c>
      <c r="J264" t="s">
        <v>901</v>
      </c>
      <c r="K264" t="s">
        <v>906</v>
      </c>
      <c r="L264" t="s">
        <v>953</v>
      </c>
      <c r="M264" t="s">
        <v>850</v>
      </c>
      <c r="O264" t="s">
        <v>880</v>
      </c>
      <c r="Q264" t="s">
        <v>906</v>
      </c>
      <c r="R264" t="s">
        <v>806</v>
      </c>
      <c r="S264" t="s">
        <v>802</v>
      </c>
      <c r="T264" t="s">
        <v>860</v>
      </c>
      <c r="U264">
        <v>0.9</v>
      </c>
    </row>
    <row r="265" spans="1:21">
      <c r="A265" s="24" t="s">
        <v>376</v>
      </c>
      <c r="B265" s="16" t="s">
        <v>41</v>
      </c>
      <c r="C265" s="5">
        <v>91.863307926310213</v>
      </c>
      <c r="D265">
        <v>1.3</v>
      </c>
      <c r="E265">
        <v>1.5</v>
      </c>
      <c r="F265" t="s">
        <v>821</v>
      </c>
      <c r="G265" t="s">
        <v>954</v>
      </c>
      <c r="H265" t="s">
        <v>953</v>
      </c>
      <c r="I265" t="s">
        <v>811</v>
      </c>
      <c r="K265" t="s">
        <v>903</v>
      </c>
      <c r="L265" t="s">
        <v>955</v>
      </c>
      <c r="M265" t="s">
        <v>890</v>
      </c>
      <c r="N265" t="s">
        <v>812</v>
      </c>
      <c r="O265" t="s">
        <v>798</v>
      </c>
      <c r="P265" t="s">
        <v>948</v>
      </c>
      <c r="Q265" t="s">
        <v>898</v>
      </c>
      <c r="S265" t="s">
        <v>853</v>
      </c>
      <c r="T265" t="s">
        <v>866</v>
      </c>
    </row>
    <row r="266" spans="1:21">
      <c r="A266" s="24" t="s">
        <v>373</v>
      </c>
      <c r="B266" s="16" t="s">
        <v>36</v>
      </c>
      <c r="C266" s="5">
        <v>91.723137166754242</v>
      </c>
      <c r="D266">
        <v>0.73</v>
      </c>
      <c r="F266" t="s">
        <v>821</v>
      </c>
      <c r="G266" t="s">
        <v>849</v>
      </c>
      <c r="H266" t="s">
        <v>935</v>
      </c>
      <c r="K266" t="s">
        <v>906</v>
      </c>
      <c r="L266" t="s">
        <v>836</v>
      </c>
      <c r="M266" t="s">
        <v>811</v>
      </c>
      <c r="N266" t="s">
        <v>812</v>
      </c>
      <c r="O266" t="s">
        <v>834</v>
      </c>
      <c r="P266" t="s">
        <v>871</v>
      </c>
      <c r="Q266" t="s">
        <v>903</v>
      </c>
      <c r="S266" t="s">
        <v>800</v>
      </c>
    </row>
    <row r="267" spans="1:21">
      <c r="A267" s="24" t="s">
        <v>265</v>
      </c>
      <c r="B267" s="16" t="s">
        <v>266</v>
      </c>
      <c r="C267" s="5">
        <v>91.645286330520591</v>
      </c>
    </row>
    <row r="268" spans="1:21">
      <c r="A268" s="24" t="s">
        <v>69</v>
      </c>
      <c r="B268" s="16" t="s">
        <v>70</v>
      </c>
      <c r="C268" s="5">
        <v>91.540185910676769</v>
      </c>
      <c r="D268">
        <v>0.46</v>
      </c>
    </row>
    <row r="269" spans="1:21">
      <c r="A269" s="24" t="s">
        <v>233</v>
      </c>
      <c r="B269" s="16" t="s">
        <v>234</v>
      </c>
      <c r="C269" s="5">
        <v>91.512505008025514</v>
      </c>
    </row>
    <row r="270" spans="1:21">
      <c r="A270" s="24" t="s">
        <v>67</v>
      </c>
      <c r="B270" s="16" t="s">
        <v>68</v>
      </c>
      <c r="C270" s="5">
        <v>91.378272924888506</v>
      </c>
      <c r="D270">
        <v>1.1000000000000001</v>
      </c>
      <c r="H270" t="s">
        <v>956</v>
      </c>
      <c r="U270">
        <v>1.18</v>
      </c>
    </row>
    <row r="271" spans="1:21">
      <c r="A271" s="24" t="s">
        <v>272</v>
      </c>
      <c r="B271" s="16" t="s">
        <v>39</v>
      </c>
      <c r="C271" s="5">
        <v>91.352441285208528</v>
      </c>
      <c r="D271">
        <v>0.56999999999999995</v>
      </c>
      <c r="E271">
        <v>1.2</v>
      </c>
      <c r="F271" t="s">
        <v>831</v>
      </c>
      <c r="I271" t="s">
        <v>840</v>
      </c>
      <c r="J271" t="s">
        <v>877</v>
      </c>
      <c r="K271" t="s">
        <v>848</v>
      </c>
      <c r="L271" t="s">
        <v>957</v>
      </c>
      <c r="M271" t="s">
        <v>878</v>
      </c>
      <c r="N271" t="s">
        <v>809</v>
      </c>
      <c r="O271" t="s">
        <v>871</v>
      </c>
      <c r="P271" t="s">
        <v>840</v>
      </c>
      <c r="Q271" t="s">
        <v>812</v>
      </c>
      <c r="S271" t="s">
        <v>905</v>
      </c>
      <c r="T271" t="s">
        <v>845</v>
      </c>
      <c r="U271">
        <v>0.73</v>
      </c>
    </row>
    <row r="272" spans="1:21">
      <c r="A272" s="24" t="s">
        <v>356</v>
      </c>
      <c r="B272" s="16" t="s">
        <v>357</v>
      </c>
      <c r="C272" s="5">
        <v>90.821308847904817</v>
      </c>
    </row>
    <row r="273" spans="1:21">
      <c r="A273" s="27" t="s">
        <v>292</v>
      </c>
      <c r="B273" s="19" t="s">
        <v>293</v>
      </c>
      <c r="C273" s="5">
        <v>90.804194973918229</v>
      </c>
      <c r="D273">
        <v>0.95</v>
      </c>
      <c r="M273" t="s">
        <v>805</v>
      </c>
      <c r="P273" t="s">
        <v>811</v>
      </c>
    </row>
    <row r="274" spans="1:21">
      <c r="A274" s="24" t="s">
        <v>458</v>
      </c>
      <c r="B274" s="16" t="s">
        <v>459</v>
      </c>
      <c r="C274" s="5">
        <v>90.735219291476909</v>
      </c>
      <c r="D274">
        <v>1.4</v>
      </c>
    </row>
    <row r="275" spans="1:21">
      <c r="A275" s="24" t="s">
        <v>218</v>
      </c>
      <c r="B275" s="16" t="s">
        <v>33</v>
      </c>
      <c r="C275" s="5">
        <v>90.651368229571858</v>
      </c>
      <c r="D275">
        <v>1.3</v>
      </c>
      <c r="H275" t="s">
        <v>958</v>
      </c>
      <c r="I275" t="s">
        <v>832</v>
      </c>
      <c r="J275" t="s">
        <v>954</v>
      </c>
      <c r="K275" t="s">
        <v>898</v>
      </c>
      <c r="M275" t="s">
        <v>905</v>
      </c>
      <c r="N275" t="s">
        <v>906</v>
      </c>
      <c r="O275" t="s">
        <v>959</v>
      </c>
      <c r="Q275" t="s">
        <v>877</v>
      </c>
      <c r="S275" t="s">
        <v>863</v>
      </c>
      <c r="T275" t="s">
        <v>838</v>
      </c>
      <c r="U275">
        <v>1.41</v>
      </c>
    </row>
    <row r="276" spans="1:21">
      <c r="A276" s="24" t="s">
        <v>491</v>
      </c>
      <c r="B276" s="16" t="s">
        <v>492</v>
      </c>
      <c r="C276" s="5">
        <v>90.532783317700762</v>
      </c>
      <c r="D276">
        <v>1.3</v>
      </c>
    </row>
    <row r="277" spans="1:21">
      <c r="A277" s="24" t="s">
        <v>168</v>
      </c>
      <c r="B277" s="16" t="s">
        <v>169</v>
      </c>
      <c r="C277" s="5">
        <v>90.515671633091898</v>
      </c>
    </row>
    <row r="278" spans="1:21">
      <c r="A278" s="24" t="s">
        <v>564</v>
      </c>
      <c r="B278" s="16" t="s">
        <v>565</v>
      </c>
      <c r="C278" s="5">
        <v>90.249076587271503</v>
      </c>
    </row>
    <row r="279" spans="1:21">
      <c r="A279" s="24" t="s">
        <v>510</v>
      </c>
      <c r="B279" s="16" t="s">
        <v>511</v>
      </c>
      <c r="C279" s="5">
        <v>90.137755476026754</v>
      </c>
    </row>
    <row r="280" spans="1:21">
      <c r="A280" s="24" t="s">
        <v>505</v>
      </c>
      <c r="B280" s="16" t="s">
        <v>506</v>
      </c>
      <c r="C280" s="5">
        <v>90.011586457941235</v>
      </c>
    </row>
    <row r="281" spans="1:21">
      <c r="A281" s="24" t="s">
        <v>257</v>
      </c>
      <c r="B281" s="16" t="s">
        <v>53</v>
      </c>
      <c r="C281" s="5">
        <v>89.969239147635079</v>
      </c>
      <c r="D281">
        <v>1.3</v>
      </c>
      <c r="I281" t="s">
        <v>837</v>
      </c>
      <c r="J281" t="s">
        <v>937</v>
      </c>
      <c r="K281" t="s">
        <v>870</v>
      </c>
      <c r="L281" t="s">
        <v>960</v>
      </c>
      <c r="M281" t="s">
        <v>878</v>
      </c>
      <c r="N281" t="s">
        <v>898</v>
      </c>
      <c r="O281" t="s">
        <v>961</v>
      </c>
      <c r="P281" t="s">
        <v>962</v>
      </c>
      <c r="Q281" t="s">
        <v>870</v>
      </c>
      <c r="R281" t="s">
        <v>916</v>
      </c>
      <c r="S281" t="s">
        <v>800</v>
      </c>
      <c r="U281">
        <v>3.25</v>
      </c>
    </row>
    <row r="282" spans="1:21">
      <c r="A282" s="24" t="s">
        <v>514</v>
      </c>
      <c r="B282" s="16" t="s">
        <v>25</v>
      </c>
      <c r="C282" s="5">
        <v>89.849881527152434</v>
      </c>
      <c r="D282">
        <v>1</v>
      </c>
      <c r="F282" t="s">
        <v>819</v>
      </c>
      <c r="I282" t="s">
        <v>917</v>
      </c>
      <c r="R282" t="s">
        <v>888</v>
      </c>
      <c r="S282" t="s">
        <v>887</v>
      </c>
    </row>
    <row r="283" spans="1:21">
      <c r="A283" s="27" t="s">
        <v>193</v>
      </c>
      <c r="B283" s="19" t="s">
        <v>194</v>
      </c>
      <c r="C283" s="5">
        <v>89.834107459382267</v>
      </c>
      <c r="J283" t="s">
        <v>921</v>
      </c>
      <c r="N283" t="s">
        <v>937</v>
      </c>
    </row>
    <row r="284" spans="1:21">
      <c r="A284" s="27" t="s">
        <v>396</v>
      </c>
      <c r="B284" s="19" t="s">
        <v>397</v>
      </c>
      <c r="C284" s="5">
        <v>89.764385455190421</v>
      </c>
    </row>
    <row r="285" spans="1:21">
      <c r="A285" s="24" t="s">
        <v>401</v>
      </c>
      <c r="B285" s="16" t="s">
        <v>402</v>
      </c>
      <c r="C285" s="5">
        <v>89.727701041103529</v>
      </c>
      <c r="D285">
        <v>1.1000000000000001</v>
      </c>
      <c r="I285" t="s">
        <v>928</v>
      </c>
      <c r="J285" t="s">
        <v>870</v>
      </c>
      <c r="L285" t="s">
        <v>950</v>
      </c>
    </row>
    <row r="286" spans="1:21">
      <c r="A286" s="24" t="s">
        <v>398</v>
      </c>
      <c r="B286" s="16" t="s">
        <v>35</v>
      </c>
      <c r="C286" s="5">
        <v>89.509129595786845</v>
      </c>
      <c r="D286">
        <v>1.2</v>
      </c>
      <c r="E286">
        <v>2.1</v>
      </c>
      <c r="F286" t="s">
        <v>801</v>
      </c>
      <c r="G286" t="s">
        <v>810</v>
      </c>
      <c r="I286" t="s">
        <v>889</v>
      </c>
      <c r="J286" t="s">
        <v>836</v>
      </c>
      <c r="K286" t="s">
        <v>931</v>
      </c>
      <c r="L286" t="s">
        <v>963</v>
      </c>
      <c r="M286" t="s">
        <v>811</v>
      </c>
      <c r="N286" t="s">
        <v>903</v>
      </c>
      <c r="O286" t="s">
        <v>964</v>
      </c>
      <c r="Q286" t="s">
        <v>812</v>
      </c>
      <c r="R286" t="s">
        <v>821</v>
      </c>
      <c r="S286" t="s">
        <v>962</v>
      </c>
    </row>
    <row r="287" spans="1:21">
      <c r="A287" s="28" t="s">
        <v>119</v>
      </c>
      <c r="B287" s="20" t="s">
        <v>120</v>
      </c>
      <c r="C287" s="5">
        <v>89.485197061488165</v>
      </c>
      <c r="D287">
        <v>1.1000000000000001</v>
      </c>
      <c r="I287" t="s">
        <v>944</v>
      </c>
      <c r="J287" t="s">
        <v>823</v>
      </c>
    </row>
    <row r="288" spans="1:21">
      <c r="A288" s="26" t="s">
        <v>483</v>
      </c>
      <c r="B288" s="18" t="s">
        <v>484</v>
      </c>
      <c r="C288" s="5">
        <v>89.204924057050931</v>
      </c>
    </row>
    <row r="289" spans="1:21">
      <c r="A289" s="27" t="s">
        <v>253</v>
      </c>
      <c r="B289" s="19" t="s">
        <v>254</v>
      </c>
      <c r="C289" s="5">
        <v>88.915849655264168</v>
      </c>
      <c r="D289">
        <v>1.3</v>
      </c>
      <c r="E289">
        <v>3.9</v>
      </c>
      <c r="O289" t="s">
        <v>965</v>
      </c>
      <c r="T289" t="s">
        <v>879</v>
      </c>
    </row>
    <row r="290" spans="1:21">
      <c r="A290" s="24" t="s">
        <v>131</v>
      </c>
      <c r="B290" s="16" t="s">
        <v>45</v>
      </c>
      <c r="C290" s="5">
        <v>88.890903115150365</v>
      </c>
      <c r="D290">
        <v>1.1000000000000001</v>
      </c>
      <c r="E290">
        <v>2.2999999999999998</v>
      </c>
      <c r="F290" t="s">
        <v>802</v>
      </c>
      <c r="K290" t="s">
        <v>846</v>
      </c>
      <c r="O290" t="s">
        <v>966</v>
      </c>
      <c r="S290" t="s">
        <v>804</v>
      </c>
    </row>
    <row r="291" spans="1:21">
      <c r="A291" s="24" t="s">
        <v>367</v>
      </c>
      <c r="B291" s="16" t="s">
        <v>368</v>
      </c>
      <c r="C291" s="5">
        <v>88.729511664989104</v>
      </c>
      <c r="D291">
        <v>0.74</v>
      </c>
      <c r="H291" t="s">
        <v>967</v>
      </c>
      <c r="K291" t="s">
        <v>809</v>
      </c>
      <c r="L291" t="s">
        <v>910</v>
      </c>
      <c r="R291" t="s">
        <v>888</v>
      </c>
      <c r="U291">
        <v>0.46</v>
      </c>
    </row>
    <row r="292" spans="1:21">
      <c r="A292" s="24" t="s">
        <v>134</v>
      </c>
      <c r="B292" s="16" t="s">
        <v>135</v>
      </c>
      <c r="C292" s="5">
        <v>88.623618213353936</v>
      </c>
    </row>
    <row r="293" spans="1:21">
      <c r="A293" s="27" t="s">
        <v>315</v>
      </c>
      <c r="B293" s="19" t="s">
        <v>316</v>
      </c>
      <c r="C293" s="5">
        <v>88.593345974961608</v>
      </c>
    </row>
    <row r="294" spans="1:21">
      <c r="A294" s="24" t="s">
        <v>294</v>
      </c>
      <c r="B294" s="16" t="s">
        <v>30</v>
      </c>
      <c r="C294" s="5">
        <v>88.448268732010519</v>
      </c>
      <c r="D294">
        <v>0.72</v>
      </c>
      <c r="F294" t="s">
        <v>819</v>
      </c>
      <c r="G294" t="s">
        <v>843</v>
      </c>
      <c r="K294" t="s">
        <v>870</v>
      </c>
      <c r="O294" t="s">
        <v>885</v>
      </c>
      <c r="S294" t="s">
        <v>917</v>
      </c>
    </row>
    <row r="295" spans="1:21">
      <c r="A295" s="27" t="s">
        <v>551</v>
      </c>
      <c r="B295" s="19" t="s">
        <v>26</v>
      </c>
      <c r="C295" s="5">
        <v>88.411528325006486</v>
      </c>
      <c r="D295">
        <v>1.6</v>
      </c>
      <c r="J295" t="s">
        <v>908</v>
      </c>
      <c r="R295" t="s">
        <v>841</v>
      </c>
      <c r="S295" t="s">
        <v>834</v>
      </c>
    </row>
    <row r="296" spans="1:21">
      <c r="A296" s="26" t="s">
        <v>192</v>
      </c>
      <c r="B296" s="18" t="s">
        <v>51</v>
      </c>
      <c r="C296" s="5">
        <v>88.350201947395888</v>
      </c>
      <c r="D296">
        <v>2</v>
      </c>
      <c r="H296" t="s">
        <v>960</v>
      </c>
      <c r="I296" t="s">
        <v>926</v>
      </c>
      <c r="K296" t="s">
        <v>861</v>
      </c>
      <c r="O296" t="s">
        <v>948</v>
      </c>
      <c r="S296" t="s">
        <v>816</v>
      </c>
      <c r="U296">
        <v>0.87</v>
      </c>
    </row>
    <row r="297" spans="1:21">
      <c r="A297" s="24" t="s">
        <v>273</v>
      </c>
      <c r="B297" s="16" t="s">
        <v>37</v>
      </c>
      <c r="C297" s="5">
        <v>88.236237273971128</v>
      </c>
      <c r="D297">
        <v>1.5</v>
      </c>
      <c r="H297" t="s">
        <v>904</v>
      </c>
      <c r="J297" t="s">
        <v>900</v>
      </c>
      <c r="N297" t="s">
        <v>814</v>
      </c>
      <c r="R297" t="s">
        <v>968</v>
      </c>
      <c r="T297" t="s">
        <v>879</v>
      </c>
    </row>
    <row r="298" spans="1:21">
      <c r="A298" s="24" t="s">
        <v>351</v>
      </c>
      <c r="B298" s="16" t="s">
        <v>29</v>
      </c>
      <c r="C298" s="5">
        <v>88.174748564394307</v>
      </c>
      <c r="D298">
        <v>0.95</v>
      </c>
      <c r="E298">
        <v>1.4</v>
      </c>
      <c r="F298" t="s">
        <v>845</v>
      </c>
      <c r="G298" t="s">
        <v>929</v>
      </c>
      <c r="H298" t="s">
        <v>913</v>
      </c>
      <c r="I298" t="s">
        <v>886</v>
      </c>
      <c r="J298" t="s">
        <v>922</v>
      </c>
      <c r="K298" t="s">
        <v>814</v>
      </c>
      <c r="L298" t="s">
        <v>812</v>
      </c>
      <c r="M298" t="s">
        <v>969</v>
      </c>
      <c r="N298" t="s">
        <v>861</v>
      </c>
      <c r="O298" t="s">
        <v>970</v>
      </c>
      <c r="Q298" t="s">
        <v>862</v>
      </c>
      <c r="R298" t="s">
        <v>819</v>
      </c>
      <c r="S298" t="s">
        <v>818</v>
      </c>
    </row>
    <row r="299" spans="1:21">
      <c r="A299" s="24" t="s">
        <v>105</v>
      </c>
      <c r="B299" s="16" t="s">
        <v>106</v>
      </c>
      <c r="C299" s="5">
        <v>88.126796885002648</v>
      </c>
    </row>
    <row r="300" spans="1:21">
      <c r="A300" s="28" t="s">
        <v>345</v>
      </c>
      <c r="B300" s="22" t="s">
        <v>621</v>
      </c>
      <c r="C300" s="5">
        <v>87.641006047992818</v>
      </c>
    </row>
    <row r="301" spans="1:21">
      <c r="A301" s="29" t="s">
        <v>339</v>
      </c>
      <c r="B301" s="21" t="s">
        <v>340</v>
      </c>
      <c r="C301" s="5">
        <v>87.059455792496919</v>
      </c>
      <c r="D301">
        <v>1</v>
      </c>
      <c r="O301" t="s">
        <v>890</v>
      </c>
      <c r="R301" t="s">
        <v>831</v>
      </c>
    </row>
    <row r="302" spans="1:21">
      <c r="A302" s="27" t="s">
        <v>244</v>
      </c>
      <c r="B302" s="18" t="s">
        <v>614</v>
      </c>
      <c r="C302" s="5">
        <v>86.940873317773267</v>
      </c>
      <c r="D302">
        <v>1.2</v>
      </c>
      <c r="N302" t="s">
        <v>935</v>
      </c>
    </row>
    <row r="303" spans="1:21">
      <c r="A303" s="24" t="s">
        <v>268</v>
      </c>
      <c r="B303" s="16" t="s">
        <v>54</v>
      </c>
      <c r="C303" s="5">
        <v>86.921946501621193</v>
      </c>
      <c r="D303">
        <v>1.1000000000000001</v>
      </c>
      <c r="E303">
        <v>1.7</v>
      </c>
      <c r="F303" t="s">
        <v>878</v>
      </c>
      <c r="G303" t="s">
        <v>872</v>
      </c>
      <c r="H303" t="s">
        <v>971</v>
      </c>
      <c r="J303" t="s">
        <v>882</v>
      </c>
      <c r="K303" t="s">
        <v>923</v>
      </c>
      <c r="L303" t="s">
        <v>923</v>
      </c>
      <c r="M303" t="s">
        <v>941</v>
      </c>
      <c r="N303" t="s">
        <v>862</v>
      </c>
      <c r="O303" t="s">
        <v>852</v>
      </c>
      <c r="P303" t="s">
        <v>916</v>
      </c>
      <c r="Q303" t="s">
        <v>972</v>
      </c>
      <c r="R303" t="s">
        <v>845</v>
      </c>
      <c r="S303" t="s">
        <v>818</v>
      </c>
    </row>
    <row r="304" spans="1:21">
      <c r="A304" s="24" t="s">
        <v>554</v>
      </c>
      <c r="B304" s="16" t="s">
        <v>555</v>
      </c>
      <c r="C304" s="5">
        <v>86.693171867849742</v>
      </c>
    </row>
    <row r="305" spans="1:21">
      <c r="A305" s="24" t="s">
        <v>325</v>
      </c>
      <c r="B305" s="16" t="s">
        <v>326</v>
      </c>
      <c r="C305" s="5">
        <v>86.620423870817618</v>
      </c>
    </row>
    <row r="306" spans="1:21">
      <c r="A306" s="24" t="s">
        <v>85</v>
      </c>
      <c r="B306" s="16" t="s">
        <v>50</v>
      </c>
      <c r="C306" s="5">
        <v>86.338644102062148</v>
      </c>
      <c r="D306">
        <v>1.1000000000000001</v>
      </c>
      <c r="E306">
        <v>2.6</v>
      </c>
      <c r="H306" t="s">
        <v>958</v>
      </c>
      <c r="K306" t="s">
        <v>875</v>
      </c>
      <c r="L306" t="s">
        <v>973</v>
      </c>
      <c r="N306" t="s">
        <v>923</v>
      </c>
      <c r="S306" t="s">
        <v>887</v>
      </c>
      <c r="U306">
        <v>0.64</v>
      </c>
    </row>
    <row r="307" spans="1:21">
      <c r="A307" s="27" t="s">
        <v>445</v>
      </c>
      <c r="B307" s="19" t="s">
        <v>446</v>
      </c>
      <c r="C307" s="5">
        <v>85.797338648356927</v>
      </c>
    </row>
    <row r="308" spans="1:21">
      <c r="A308" s="24" t="s">
        <v>239</v>
      </c>
      <c r="B308" s="16" t="s">
        <v>56</v>
      </c>
      <c r="C308" s="5">
        <v>85.717983863429055</v>
      </c>
      <c r="D308">
        <v>1.7</v>
      </c>
      <c r="E308">
        <v>1</v>
      </c>
      <c r="F308" t="s">
        <v>849</v>
      </c>
      <c r="G308" t="s">
        <v>942</v>
      </c>
      <c r="H308" t="s">
        <v>974</v>
      </c>
      <c r="I308" t="s">
        <v>891</v>
      </c>
      <c r="K308" t="s">
        <v>870</v>
      </c>
      <c r="M308" t="s">
        <v>873</v>
      </c>
      <c r="N308" t="s">
        <v>812</v>
      </c>
      <c r="O308" t="s">
        <v>824</v>
      </c>
      <c r="Q308" t="s">
        <v>877</v>
      </c>
      <c r="S308" t="s">
        <v>926</v>
      </c>
      <c r="T308" t="s">
        <v>838</v>
      </c>
      <c r="U308">
        <v>0.41</v>
      </c>
    </row>
    <row r="309" spans="1:21">
      <c r="A309" s="24" t="s">
        <v>342</v>
      </c>
      <c r="B309" s="16" t="s">
        <v>343</v>
      </c>
      <c r="C309" s="5">
        <v>84.22798224766268</v>
      </c>
      <c r="D309">
        <v>2.9</v>
      </c>
      <c r="N309" t="s">
        <v>812</v>
      </c>
      <c r="O309" t="s">
        <v>975</v>
      </c>
      <c r="S309" t="s">
        <v>818</v>
      </c>
    </row>
    <row r="310" spans="1:21">
      <c r="A310" s="27" t="s">
        <v>388</v>
      </c>
      <c r="B310" s="19" t="s">
        <v>52</v>
      </c>
      <c r="C310" s="5">
        <v>82.839228120537101</v>
      </c>
      <c r="D310">
        <v>1.1000000000000001</v>
      </c>
      <c r="I310" t="s">
        <v>911</v>
      </c>
      <c r="J310" t="s">
        <v>814</v>
      </c>
      <c r="K310" t="s">
        <v>862</v>
      </c>
      <c r="Q310" t="s">
        <v>812</v>
      </c>
      <c r="S310" t="s">
        <v>902</v>
      </c>
      <c r="U310">
        <v>0.51</v>
      </c>
    </row>
    <row r="311" spans="1:21" ht="15" thickBot="1">
      <c r="A311" s="62" t="s">
        <v>482</v>
      </c>
      <c r="B311" s="63" t="s">
        <v>55</v>
      </c>
      <c r="C311" s="5">
        <v>82.064344685298551</v>
      </c>
      <c r="D311">
        <v>1.3</v>
      </c>
      <c r="F311" t="s">
        <v>976</v>
      </c>
      <c r="G311" t="s">
        <v>897</v>
      </c>
      <c r="K311" t="s">
        <v>872</v>
      </c>
      <c r="M311" t="s">
        <v>969</v>
      </c>
      <c r="N311" t="s">
        <v>898</v>
      </c>
      <c r="O311" t="s">
        <v>889</v>
      </c>
      <c r="Q311" t="s">
        <v>943</v>
      </c>
      <c r="R311" t="s">
        <v>879</v>
      </c>
      <c r="S311" t="s">
        <v>977</v>
      </c>
      <c r="U311">
        <v>0.32</v>
      </c>
    </row>
    <row r="312" spans="1:21">
      <c r="A312" s="71" t="s">
        <v>549</v>
      </c>
      <c r="B312" s="23" t="s">
        <v>651</v>
      </c>
      <c r="C312" s="5">
        <v>99.539535054844947</v>
      </c>
      <c r="D312">
        <v>1.7</v>
      </c>
      <c r="P312" t="s">
        <v>864</v>
      </c>
      <c r="S312" t="s">
        <v>807</v>
      </c>
    </row>
    <row r="313" spans="1:21">
      <c r="A313" s="76">
        <v>43148</v>
      </c>
      <c r="B313" s="16" t="s">
        <v>653</v>
      </c>
      <c r="C313" s="5">
        <v>102.36536512345984</v>
      </c>
    </row>
    <row r="314" spans="1:21">
      <c r="A314" s="76">
        <v>25120</v>
      </c>
      <c r="B314" s="16" t="s">
        <v>654</v>
      </c>
      <c r="C314" s="5">
        <v>98.371835742899776</v>
      </c>
    </row>
    <row r="315" spans="1:21">
      <c r="A315" s="76">
        <v>43014</v>
      </c>
      <c r="B315" s="16" t="s">
        <v>655</v>
      </c>
      <c r="C315" s="5">
        <v>97.16279727755375</v>
      </c>
    </row>
    <row r="316" spans="1:21" ht="15" thickBot="1">
      <c r="A316" s="70">
        <v>43123</v>
      </c>
      <c r="B316" s="63" t="s">
        <v>656</v>
      </c>
      <c r="C316" s="5">
        <v>97.494095647012813</v>
      </c>
    </row>
  </sheetData>
  <conditionalFormatting sqref="C2:C316">
    <cfRule type="cellIs" dxfId="71" priority="75" operator="between">
      <formula>90.0001</formula>
      <formula>100</formula>
    </cfRule>
    <cfRule type="cellIs" dxfId="70" priority="74" operator="between">
      <formula>100.0001</formula>
      <formula>110</formula>
    </cfRule>
    <cfRule type="cellIs" dxfId="69" priority="73" operator="greaterThanOrEqual">
      <formula>110</formula>
    </cfRule>
    <cfRule type="cellIs" dxfId="68" priority="76" operator="lessThanOrEqual">
      <formula>90</formula>
    </cfRule>
  </conditionalFormatting>
  <conditionalFormatting sqref="W2:W140">
    <cfRule type="cellIs" dxfId="67" priority="72" operator="lessThanOrEqual">
      <formula>90</formula>
    </cfRule>
    <cfRule type="cellIs" dxfId="66" priority="71" operator="between">
      <formula>90.0001</formula>
      <formula>100</formula>
    </cfRule>
    <cfRule type="cellIs" dxfId="65" priority="70" operator="between">
      <formula>100.0001</formula>
      <formula>110</formula>
    </cfRule>
    <cfRule type="cellIs" dxfId="64" priority="69" operator="greaterThanOrEqual">
      <formula>110</formula>
    </cfRule>
  </conditionalFormatting>
  <conditionalFormatting sqref="Y2:Y27">
    <cfRule type="cellIs" dxfId="63" priority="67" operator="between">
      <formula>90.0001</formula>
      <formula>100</formula>
    </cfRule>
    <cfRule type="cellIs" dxfId="62" priority="68" operator="lessThanOrEqual">
      <formula>90</formula>
    </cfRule>
    <cfRule type="cellIs" dxfId="61" priority="66" operator="between">
      <formula>100.0001</formula>
      <formula>110</formula>
    </cfRule>
    <cfRule type="cellIs" dxfId="60" priority="65" operator="greaterThanOrEqual">
      <formula>110</formula>
    </cfRule>
  </conditionalFormatting>
  <conditionalFormatting sqref="AA2:AA46">
    <cfRule type="cellIs" dxfId="59" priority="64" operator="lessThanOrEqual">
      <formula>90</formula>
    </cfRule>
    <cfRule type="cellIs" dxfId="58" priority="63" operator="between">
      <formula>90.0001</formula>
      <formula>100</formula>
    </cfRule>
    <cfRule type="cellIs" dxfId="57" priority="62" operator="between">
      <formula>100.0001</formula>
      <formula>110</formula>
    </cfRule>
    <cfRule type="cellIs" dxfId="56" priority="61" operator="greaterThanOrEqual">
      <formula>110</formula>
    </cfRule>
  </conditionalFormatting>
  <conditionalFormatting sqref="AC2:AC41">
    <cfRule type="cellIs" dxfId="55" priority="58" operator="between">
      <formula>100.0001</formula>
      <formula>110</formula>
    </cfRule>
    <cfRule type="cellIs" dxfId="54" priority="60" operator="lessThanOrEqual">
      <formula>90</formula>
    </cfRule>
    <cfRule type="cellIs" dxfId="53" priority="59" operator="between">
      <formula>90.0001</formula>
      <formula>100</formula>
    </cfRule>
    <cfRule type="cellIs" dxfId="52" priority="57" operator="greaterThanOrEqual">
      <formula>110</formula>
    </cfRule>
  </conditionalFormatting>
  <conditionalFormatting sqref="AE2:AE32">
    <cfRule type="cellIs" dxfId="51" priority="56" operator="lessThanOrEqual">
      <formula>90</formula>
    </cfRule>
    <cfRule type="cellIs" dxfId="50" priority="55" operator="between">
      <formula>90.0001</formula>
      <formula>100</formula>
    </cfRule>
    <cfRule type="cellIs" dxfId="49" priority="54" operator="between">
      <formula>100.0001</formula>
      <formula>110</formula>
    </cfRule>
    <cfRule type="cellIs" dxfId="48" priority="53" operator="greaterThanOrEqual">
      <formula>110</formula>
    </cfRule>
  </conditionalFormatting>
  <conditionalFormatting sqref="AG2:AG48">
    <cfRule type="cellIs" dxfId="47" priority="50" operator="between">
      <formula>100.0001</formula>
      <formula>110</formula>
    </cfRule>
    <cfRule type="cellIs" dxfId="46" priority="52" operator="lessThanOrEqual">
      <formula>90</formula>
    </cfRule>
    <cfRule type="cellIs" dxfId="45" priority="51" operator="between">
      <formula>90.0001</formula>
      <formula>100</formula>
    </cfRule>
    <cfRule type="cellIs" dxfId="44" priority="49" operator="greaterThanOrEqual">
      <formula>110</formula>
    </cfRule>
  </conditionalFormatting>
  <conditionalFormatting sqref="AI2:AI37">
    <cfRule type="cellIs" dxfId="43" priority="48" operator="lessThanOrEqual">
      <formula>90</formula>
    </cfRule>
    <cfRule type="cellIs" dxfId="42" priority="47" operator="between">
      <formula>90.0001</formula>
      <formula>100</formula>
    </cfRule>
    <cfRule type="cellIs" dxfId="41" priority="46" operator="between">
      <formula>100.0001</formula>
      <formula>110</formula>
    </cfRule>
    <cfRule type="cellIs" dxfId="40" priority="45" operator="greaterThanOrEqual">
      <formula>110</formula>
    </cfRule>
  </conditionalFormatting>
  <conditionalFormatting sqref="AK2:AK34">
    <cfRule type="cellIs" dxfId="39" priority="41" operator="greaterThanOrEqual">
      <formula>110</formula>
    </cfRule>
    <cfRule type="cellIs" dxfId="38" priority="42" operator="between">
      <formula>100.0001</formula>
      <formula>110</formula>
    </cfRule>
    <cfRule type="cellIs" dxfId="37" priority="43" operator="between">
      <formula>90.0001</formula>
      <formula>100</formula>
    </cfRule>
    <cfRule type="cellIs" dxfId="36" priority="44" operator="lessThanOrEqual">
      <formula>90</formula>
    </cfRule>
  </conditionalFormatting>
  <conditionalFormatting sqref="AM2:AM32">
    <cfRule type="cellIs" dxfId="35" priority="40" operator="lessThanOrEqual">
      <formula>90</formula>
    </cfRule>
    <cfRule type="cellIs" dxfId="34" priority="39" operator="between">
      <formula>90.0001</formula>
      <formula>100</formula>
    </cfRule>
    <cfRule type="cellIs" dxfId="33" priority="38" operator="between">
      <formula>100.0001</formula>
      <formula>110</formula>
    </cfRule>
    <cfRule type="cellIs" dxfId="32" priority="37" operator="greaterThanOrEqual">
      <formula>110</formula>
    </cfRule>
  </conditionalFormatting>
  <conditionalFormatting sqref="AO2:AO49">
    <cfRule type="cellIs" dxfId="31" priority="36" operator="lessThanOrEqual">
      <formula>90</formula>
    </cfRule>
    <cfRule type="cellIs" dxfId="30" priority="35" operator="between">
      <formula>90.0001</formula>
      <formula>100</formula>
    </cfRule>
    <cfRule type="cellIs" dxfId="29" priority="34" operator="between">
      <formula>100.0001</formula>
      <formula>110</formula>
    </cfRule>
    <cfRule type="cellIs" dxfId="28" priority="33" operator="greaterThanOrEqual">
      <formula>110</formula>
    </cfRule>
  </conditionalFormatting>
  <conditionalFormatting sqref="AQ2:AQ38">
    <cfRule type="cellIs" dxfId="27" priority="32" operator="lessThanOrEqual">
      <formula>90</formula>
    </cfRule>
    <cfRule type="cellIs" dxfId="26" priority="31" operator="between">
      <formula>90.0001</formula>
      <formula>100</formula>
    </cfRule>
    <cfRule type="cellIs" dxfId="25" priority="30" operator="between">
      <formula>100.0001</formula>
      <formula>110</formula>
    </cfRule>
    <cfRule type="cellIs" dxfId="24" priority="29" operator="greaterThanOrEqual">
      <formula>110</formula>
    </cfRule>
  </conditionalFormatting>
  <conditionalFormatting sqref="AS2:AS60">
    <cfRule type="cellIs" dxfId="23" priority="26" operator="between">
      <formula>100.0001</formula>
      <formula>110</formula>
    </cfRule>
    <cfRule type="cellIs" dxfId="22" priority="28" operator="lessThanOrEqual">
      <formula>90</formula>
    </cfRule>
    <cfRule type="cellIs" dxfId="21" priority="27" operator="between">
      <formula>90.0001</formula>
      <formula>100</formula>
    </cfRule>
    <cfRule type="cellIs" dxfId="20" priority="25" operator="greaterThanOrEqual">
      <formula>110</formula>
    </cfRule>
  </conditionalFormatting>
  <conditionalFormatting sqref="AU2:AU34">
    <cfRule type="cellIs" dxfId="19" priority="22" operator="between">
      <formula>100.0001</formula>
      <formula>110</formula>
    </cfRule>
    <cfRule type="cellIs" dxfId="18" priority="21" operator="greaterThanOrEqual">
      <formula>110</formula>
    </cfRule>
    <cfRule type="cellIs" dxfId="17" priority="23" operator="between">
      <formula>90.0001</formula>
      <formula>100</formula>
    </cfRule>
    <cfRule type="cellIs" dxfId="16" priority="24" operator="lessThanOrEqual">
      <formula>90</formula>
    </cfRule>
  </conditionalFormatting>
  <conditionalFormatting sqref="AW2:AW36">
    <cfRule type="cellIs" dxfId="15" priority="20" operator="lessThanOrEqual">
      <formula>90</formula>
    </cfRule>
    <cfRule type="cellIs" dxfId="14" priority="19" operator="between">
      <formula>90.0001</formula>
      <formula>100</formula>
    </cfRule>
    <cfRule type="cellIs" dxfId="13" priority="18" operator="between">
      <formula>100.0001</formula>
      <formula>110</formula>
    </cfRule>
    <cfRule type="cellIs" dxfId="12" priority="17" operator="greaterThanOrEqual">
      <formula>110</formula>
    </cfRule>
  </conditionalFormatting>
  <conditionalFormatting sqref="AY2:AY33">
    <cfRule type="cellIs" dxfId="11" priority="14" operator="between">
      <formula>100.0001</formula>
      <formula>110</formula>
    </cfRule>
    <cfRule type="cellIs" dxfId="10" priority="16" operator="lessThanOrEqual">
      <formula>90</formula>
    </cfRule>
    <cfRule type="cellIs" dxfId="9" priority="15" operator="between">
      <formula>90.0001</formula>
      <formula>100</formula>
    </cfRule>
    <cfRule type="cellIs" dxfId="8" priority="13" operator="greaterThanOrEqual">
      <formula>110</formula>
    </cfRule>
  </conditionalFormatting>
  <conditionalFormatting sqref="BA2:BA21">
    <cfRule type="cellIs" dxfId="7" priority="8" operator="lessThanOrEqual">
      <formula>90</formula>
    </cfRule>
    <cfRule type="cellIs" dxfId="6" priority="7" operator="between">
      <formula>90.0001</formula>
      <formula>100</formula>
    </cfRule>
    <cfRule type="cellIs" dxfId="5" priority="6" operator="between">
      <formula>100.0001</formula>
      <formula>110</formula>
    </cfRule>
    <cfRule type="cellIs" dxfId="4" priority="5" operator="greaterThanOrEqual">
      <formula>110</formula>
    </cfRule>
  </conditionalFormatting>
  <conditionalFormatting sqref="BC2:BC24">
    <cfRule type="cellIs" dxfId="3" priority="2" operator="between">
      <formula>100.0001</formula>
      <formula>110</formula>
    </cfRule>
    <cfRule type="cellIs" dxfId="2" priority="3" operator="between">
      <formula>90.0001</formula>
      <formula>100</formula>
    </cfRule>
    <cfRule type="cellIs" dxfId="1" priority="4" operator="lessThanOrEqual">
      <formula>90</formula>
    </cfRule>
    <cfRule type="cellIs" dxfId="0" priority="1" operator="greaterThanOrEqual">
      <formula>110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C58"/>
  <sheetViews>
    <sheetView workbookViewId="0">
      <selection activeCell="B351" sqref="B351"/>
    </sheetView>
  </sheetViews>
  <sheetFormatPr defaultRowHeight="14.5"/>
  <cols>
    <col min="1" max="1" width="14.453125" customWidth="1"/>
    <col min="2" max="2" width="20.453125" customWidth="1"/>
  </cols>
  <sheetData>
    <row r="1" spans="1:3" ht="15" thickBot="1">
      <c r="A1" s="594" t="s">
        <v>978</v>
      </c>
      <c r="B1" s="594"/>
      <c r="C1" s="594"/>
    </row>
    <row r="2" spans="1:3" ht="15.5" thickTop="1" thickBot="1">
      <c r="A2" s="597" t="s">
        <v>723</v>
      </c>
      <c r="B2" s="598"/>
      <c r="C2" s="234" t="s">
        <v>737</v>
      </c>
    </row>
    <row r="3" spans="1:3" ht="15" thickTop="1">
      <c r="A3" s="583" t="s">
        <v>780</v>
      </c>
      <c r="B3" s="264" t="s">
        <v>979</v>
      </c>
      <c r="C3" s="267">
        <v>3.6778855193925951E-2</v>
      </c>
    </row>
    <row r="4" spans="1:3">
      <c r="A4" s="584"/>
      <c r="B4" s="264" t="s">
        <v>980</v>
      </c>
      <c r="C4" s="267">
        <v>0.66730756928141155</v>
      </c>
    </row>
    <row r="5" spans="1:3">
      <c r="A5" s="599"/>
      <c r="B5" s="265" t="s">
        <v>981</v>
      </c>
      <c r="C5" s="266">
        <v>139</v>
      </c>
    </row>
    <row r="6" spans="1:3">
      <c r="A6" s="600" t="s">
        <v>781</v>
      </c>
      <c r="B6" s="264" t="s">
        <v>979</v>
      </c>
      <c r="C6" s="267">
        <v>0.19954907737765065</v>
      </c>
    </row>
    <row r="7" spans="1:3">
      <c r="A7" s="584"/>
      <c r="B7" s="264" t="s">
        <v>980</v>
      </c>
      <c r="C7" s="267">
        <v>0.32840132251098897</v>
      </c>
    </row>
    <row r="8" spans="1:3">
      <c r="A8" s="599"/>
      <c r="B8" s="265" t="s">
        <v>981</v>
      </c>
      <c r="C8" s="266">
        <v>26</v>
      </c>
    </row>
    <row r="9" spans="1:3">
      <c r="A9" s="600" t="s">
        <v>782</v>
      </c>
      <c r="B9" s="264" t="s">
        <v>979</v>
      </c>
      <c r="C9" s="268" t="s">
        <v>982</v>
      </c>
    </row>
    <row r="10" spans="1:3">
      <c r="A10" s="584"/>
      <c r="B10" s="264" t="s">
        <v>980</v>
      </c>
      <c r="C10" s="282">
        <v>1.6765063940758711E-2</v>
      </c>
    </row>
    <row r="11" spans="1:3">
      <c r="A11" s="599"/>
      <c r="B11" s="265" t="s">
        <v>981</v>
      </c>
      <c r="C11" s="266">
        <v>45</v>
      </c>
    </row>
    <row r="12" spans="1:3">
      <c r="A12" s="600" t="s">
        <v>783</v>
      </c>
      <c r="B12" s="264" t="s">
        <v>979</v>
      </c>
      <c r="C12" s="267">
        <v>0.12683838015907858</v>
      </c>
    </row>
    <row r="13" spans="1:3">
      <c r="A13" s="584"/>
      <c r="B13" s="264" t="s">
        <v>980</v>
      </c>
      <c r="C13" s="267">
        <v>0.43544005716471545</v>
      </c>
    </row>
    <row r="14" spans="1:3">
      <c r="A14" s="599"/>
      <c r="B14" s="265" t="s">
        <v>981</v>
      </c>
      <c r="C14" s="266">
        <v>40</v>
      </c>
    </row>
    <row r="15" spans="1:3">
      <c r="A15" s="600" t="s">
        <v>983</v>
      </c>
      <c r="B15" s="264" t="s">
        <v>979</v>
      </c>
      <c r="C15" s="268" t="s">
        <v>984</v>
      </c>
    </row>
    <row r="16" spans="1:3">
      <c r="A16" s="584"/>
      <c r="B16" s="264" t="s">
        <v>980</v>
      </c>
      <c r="C16" s="282">
        <v>4.365317331642049E-2</v>
      </c>
    </row>
    <row r="17" spans="1:3">
      <c r="A17" s="599"/>
      <c r="B17" s="265" t="s">
        <v>981</v>
      </c>
      <c r="C17" s="266">
        <v>31</v>
      </c>
    </row>
    <row r="18" spans="1:3">
      <c r="A18" s="600" t="s">
        <v>785</v>
      </c>
      <c r="B18" s="264" t="s">
        <v>979</v>
      </c>
      <c r="C18" s="267">
        <v>-0.16314621429222384</v>
      </c>
    </row>
    <row r="19" spans="1:3">
      <c r="A19" s="584"/>
      <c r="B19" s="264" t="s">
        <v>980</v>
      </c>
      <c r="C19" s="267">
        <v>0.27320238287072662</v>
      </c>
    </row>
    <row r="20" spans="1:3">
      <c r="A20" s="599"/>
      <c r="B20" s="265" t="s">
        <v>981</v>
      </c>
      <c r="C20" s="266">
        <v>47</v>
      </c>
    </row>
    <row r="21" spans="1:3">
      <c r="A21" s="600" t="s">
        <v>786</v>
      </c>
      <c r="B21" s="264" t="s">
        <v>979</v>
      </c>
      <c r="C21" s="267">
        <v>0.21921083293017465</v>
      </c>
    </row>
    <row r="22" spans="1:3">
      <c r="A22" s="584"/>
      <c r="B22" s="264" t="s">
        <v>980</v>
      </c>
      <c r="C22" s="267">
        <v>0.19895394762335475</v>
      </c>
    </row>
    <row r="23" spans="1:3">
      <c r="A23" s="599"/>
      <c r="B23" s="265" t="s">
        <v>981</v>
      </c>
      <c r="C23" s="266">
        <v>36</v>
      </c>
    </row>
    <row r="24" spans="1:3">
      <c r="A24" s="600" t="s">
        <v>787</v>
      </c>
      <c r="B24" s="264" t="s">
        <v>979</v>
      </c>
      <c r="C24" s="268" t="s">
        <v>985</v>
      </c>
    </row>
    <row r="25" spans="1:3">
      <c r="A25" s="584"/>
      <c r="B25" s="264" t="s">
        <v>980</v>
      </c>
      <c r="C25" s="283">
        <v>2.6317480948579833E-2</v>
      </c>
    </row>
    <row r="26" spans="1:3">
      <c r="A26" s="599"/>
      <c r="B26" s="265" t="s">
        <v>981</v>
      </c>
      <c r="C26" s="266">
        <v>33</v>
      </c>
    </row>
    <row r="27" spans="1:3">
      <c r="A27" s="600" t="s">
        <v>788</v>
      </c>
      <c r="B27" s="264" t="s">
        <v>979</v>
      </c>
      <c r="C27" s="267">
        <v>0.27960507230205683</v>
      </c>
    </row>
    <row r="28" spans="1:3">
      <c r="A28" s="584"/>
      <c r="B28" s="264" t="s">
        <v>980</v>
      </c>
      <c r="C28" s="267">
        <v>0.12766644048295472</v>
      </c>
    </row>
    <row r="29" spans="1:3">
      <c r="A29" s="599"/>
      <c r="B29" s="265" t="s">
        <v>981</v>
      </c>
      <c r="C29" s="266">
        <v>31</v>
      </c>
    </row>
    <row r="30" spans="1:3">
      <c r="A30" s="600" t="s">
        <v>789</v>
      </c>
      <c r="B30" s="264" t="s">
        <v>979</v>
      </c>
      <c r="C30" s="267">
        <v>-0.27961735360899764</v>
      </c>
    </row>
    <row r="31" spans="1:3">
      <c r="A31" s="584"/>
      <c r="B31" s="264" t="s">
        <v>980</v>
      </c>
      <c r="C31" s="283">
        <v>5.4258437218062165E-2</v>
      </c>
    </row>
    <row r="32" spans="1:3">
      <c r="A32" s="599"/>
      <c r="B32" s="265" t="s">
        <v>981</v>
      </c>
      <c r="C32" s="266">
        <v>48</v>
      </c>
    </row>
    <row r="33" spans="1:3">
      <c r="A33" s="600" t="s">
        <v>790</v>
      </c>
      <c r="B33" s="264" t="s">
        <v>979</v>
      </c>
      <c r="C33" s="267">
        <v>1.2415016517117593E-2</v>
      </c>
    </row>
    <row r="34" spans="1:3">
      <c r="A34" s="584"/>
      <c r="B34" s="264" t="s">
        <v>980</v>
      </c>
      <c r="C34" s="267">
        <v>0.94186312989286392</v>
      </c>
    </row>
    <row r="35" spans="1:3">
      <c r="A35" s="599"/>
      <c r="B35" s="265" t="s">
        <v>981</v>
      </c>
      <c r="C35" s="266">
        <v>37</v>
      </c>
    </row>
    <row r="36" spans="1:3">
      <c r="A36" s="600" t="s">
        <v>791</v>
      </c>
      <c r="B36" s="264" t="s">
        <v>979</v>
      </c>
      <c r="C36" s="267">
        <v>-1.4133825380724602E-2</v>
      </c>
    </row>
    <row r="37" spans="1:3">
      <c r="A37" s="584"/>
      <c r="B37" s="264" t="s">
        <v>980</v>
      </c>
      <c r="C37" s="267">
        <v>0.91538686785611512</v>
      </c>
    </row>
    <row r="38" spans="1:3">
      <c r="A38" s="599"/>
      <c r="B38" s="265" t="s">
        <v>981</v>
      </c>
      <c r="C38" s="266">
        <v>59</v>
      </c>
    </row>
    <row r="39" spans="1:3">
      <c r="A39" s="600" t="s">
        <v>792</v>
      </c>
      <c r="B39" s="264" t="s">
        <v>979</v>
      </c>
      <c r="C39" s="267">
        <v>0.12252378057154219</v>
      </c>
    </row>
    <row r="40" spans="1:3">
      <c r="A40" s="584"/>
      <c r="B40" s="264" t="s">
        <v>980</v>
      </c>
      <c r="C40" s="267">
        <v>0.49696509610459672</v>
      </c>
    </row>
    <row r="41" spans="1:3">
      <c r="A41" s="599"/>
      <c r="B41" s="265" t="s">
        <v>981</v>
      </c>
      <c r="C41" s="266">
        <v>33</v>
      </c>
    </row>
    <row r="42" spans="1:3">
      <c r="A42" s="600" t="s">
        <v>793</v>
      </c>
      <c r="B42" s="264" t="s">
        <v>979</v>
      </c>
      <c r="C42" s="267">
        <v>-0.28094586005727795</v>
      </c>
    </row>
    <row r="43" spans="1:3">
      <c r="A43" s="584"/>
      <c r="B43" s="264" t="s">
        <v>980</v>
      </c>
      <c r="C43" s="267">
        <v>0.10207993747767161</v>
      </c>
    </row>
    <row r="44" spans="1:3">
      <c r="A44" s="599"/>
      <c r="B44" s="265" t="s">
        <v>981</v>
      </c>
      <c r="C44" s="266">
        <v>35</v>
      </c>
    </row>
    <row r="45" spans="1:3">
      <c r="A45" s="600" t="s">
        <v>794</v>
      </c>
      <c r="B45" s="264" t="s">
        <v>979</v>
      </c>
      <c r="C45" s="267">
        <v>-0.25029722413963112</v>
      </c>
    </row>
    <row r="46" spans="1:3">
      <c r="A46" s="584"/>
      <c r="B46" s="264" t="s">
        <v>980</v>
      </c>
      <c r="C46" s="267">
        <v>0.16707281471193397</v>
      </c>
    </row>
    <row r="47" spans="1:3">
      <c r="A47" s="599"/>
      <c r="B47" s="265" t="s">
        <v>981</v>
      </c>
      <c r="C47" s="266">
        <v>32</v>
      </c>
    </row>
    <row r="48" spans="1:3">
      <c r="A48" s="600" t="s">
        <v>986</v>
      </c>
      <c r="B48" s="264" t="s">
        <v>979</v>
      </c>
      <c r="C48" s="268" t="s">
        <v>987</v>
      </c>
    </row>
    <row r="49" spans="1:3">
      <c r="A49" s="584"/>
      <c r="B49" s="264" t="s">
        <v>980</v>
      </c>
      <c r="C49" s="283">
        <v>8.6116209006071853E-7</v>
      </c>
    </row>
    <row r="50" spans="1:3">
      <c r="A50" s="599"/>
      <c r="B50" s="265" t="s">
        <v>981</v>
      </c>
      <c r="C50" s="266">
        <v>54</v>
      </c>
    </row>
    <row r="51" spans="1:3">
      <c r="A51" s="600" t="s">
        <v>988</v>
      </c>
      <c r="B51" s="264" t="s">
        <v>979</v>
      </c>
      <c r="C51" s="267">
        <v>-8.3711375658218401E-2</v>
      </c>
    </row>
    <row r="52" spans="1:3">
      <c r="A52" s="584"/>
      <c r="B52" s="264" t="s">
        <v>980</v>
      </c>
      <c r="C52" s="267">
        <v>0.72567835180833207</v>
      </c>
    </row>
    <row r="53" spans="1:3">
      <c r="A53" s="599"/>
      <c r="B53" s="265" t="s">
        <v>981</v>
      </c>
      <c r="C53" s="266">
        <v>20</v>
      </c>
    </row>
    <row r="54" spans="1:3">
      <c r="A54" s="600" t="s">
        <v>989</v>
      </c>
      <c r="B54" s="264" t="s">
        <v>979</v>
      </c>
      <c r="C54" s="268" t="s">
        <v>990</v>
      </c>
    </row>
    <row r="55" spans="1:3">
      <c r="A55" s="584"/>
      <c r="B55" s="264" t="s">
        <v>980</v>
      </c>
      <c r="C55" s="282">
        <v>2.0271905223125237E-2</v>
      </c>
    </row>
    <row r="56" spans="1:3" ht="15" thickBot="1">
      <c r="A56" s="585"/>
      <c r="B56" s="269" t="s">
        <v>981</v>
      </c>
      <c r="C56" s="270">
        <v>23</v>
      </c>
    </row>
    <row r="57" spans="1:3" ht="15.75" customHeight="1" thickTop="1">
      <c r="A57" s="595" t="s">
        <v>991</v>
      </c>
      <c r="B57" s="595"/>
      <c r="C57" s="595"/>
    </row>
    <row r="58" spans="1:3" ht="15" customHeight="1">
      <c r="A58" s="596" t="s">
        <v>992</v>
      </c>
      <c r="B58" s="596"/>
      <c r="C58" s="596"/>
    </row>
  </sheetData>
  <mergeCells count="22">
    <mergeCell ref="A39:A41"/>
    <mergeCell ref="A24:A26"/>
    <mergeCell ref="A27:A29"/>
    <mergeCell ref="A30:A32"/>
    <mergeCell ref="A33:A35"/>
    <mergeCell ref="A36:A38"/>
    <mergeCell ref="A1:C1"/>
    <mergeCell ref="A57:C57"/>
    <mergeCell ref="A58:C58"/>
    <mergeCell ref="A2:B2"/>
    <mergeCell ref="A3:A5"/>
    <mergeCell ref="A6:A8"/>
    <mergeCell ref="A9:A11"/>
    <mergeCell ref="A42:A44"/>
    <mergeCell ref="A45:A47"/>
    <mergeCell ref="A12:A14"/>
    <mergeCell ref="A15:A17"/>
    <mergeCell ref="A18:A20"/>
    <mergeCell ref="A21:A23"/>
    <mergeCell ref="A48:A50"/>
    <mergeCell ref="A51:A53"/>
    <mergeCell ref="A54:A56"/>
  </mergeCells>
  <pageMargins left="0.7" right="0.7" top="0.75" bottom="0.75" header="0.3" footer="0.3"/>
  <pageSetup paperSize="9" scale="86" fitToWidth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D58"/>
  <sheetViews>
    <sheetView workbookViewId="0">
      <selection activeCell="B351" sqref="B351"/>
    </sheetView>
  </sheetViews>
  <sheetFormatPr defaultRowHeight="14.5"/>
  <cols>
    <col min="1" max="1" width="14" customWidth="1"/>
    <col min="2" max="2" width="22.81640625" customWidth="1"/>
  </cols>
  <sheetData>
    <row r="1" spans="1:4" ht="15" thickBot="1">
      <c r="A1" s="603" t="s">
        <v>978</v>
      </c>
      <c r="B1" s="603"/>
      <c r="C1" s="603"/>
      <c r="D1" s="286"/>
    </row>
    <row r="2" spans="1:4" ht="15.5" thickTop="1" thickBot="1">
      <c r="A2" s="604" t="s">
        <v>723</v>
      </c>
      <c r="B2" s="605"/>
      <c r="C2" s="271" t="s">
        <v>737</v>
      </c>
      <c r="D2" s="286"/>
    </row>
    <row r="3" spans="1:4" ht="15.75" customHeight="1" thickTop="1">
      <c r="A3" s="606" t="s">
        <v>737</v>
      </c>
      <c r="B3" s="272" t="s">
        <v>979</v>
      </c>
      <c r="C3" s="273">
        <v>1</v>
      </c>
      <c r="D3" s="286"/>
    </row>
    <row r="4" spans="1:4">
      <c r="A4" s="602"/>
      <c r="B4" s="274" t="s">
        <v>980</v>
      </c>
      <c r="C4" s="275"/>
      <c r="D4" s="286"/>
    </row>
    <row r="5" spans="1:4">
      <c r="A5" s="601"/>
      <c r="B5" s="276" t="s">
        <v>981</v>
      </c>
      <c r="C5" s="277">
        <v>298</v>
      </c>
      <c r="D5" s="286"/>
    </row>
    <row r="6" spans="1:4">
      <c r="A6" s="601" t="s">
        <v>998</v>
      </c>
      <c r="B6" s="274" t="s">
        <v>979</v>
      </c>
      <c r="C6" s="278" t="s">
        <v>993</v>
      </c>
      <c r="D6" s="286"/>
    </row>
    <row r="7" spans="1:4">
      <c r="A7" s="602"/>
      <c r="B7" s="274" t="s">
        <v>980</v>
      </c>
      <c r="C7" s="284">
        <v>4.0317262621555787E-3</v>
      </c>
      <c r="D7" s="286"/>
    </row>
    <row r="8" spans="1:4">
      <c r="A8" s="601"/>
      <c r="B8" s="276" t="s">
        <v>981</v>
      </c>
      <c r="C8" s="277">
        <v>135</v>
      </c>
      <c r="D8" s="286"/>
    </row>
    <row r="9" spans="1:4">
      <c r="A9" s="601" t="s">
        <v>999</v>
      </c>
      <c r="B9" s="274" t="s">
        <v>979</v>
      </c>
      <c r="C9" s="279">
        <v>0.27531414510292823</v>
      </c>
      <c r="D9" s="286"/>
    </row>
    <row r="10" spans="1:4">
      <c r="A10" s="602"/>
      <c r="B10" s="274" t="s">
        <v>980</v>
      </c>
      <c r="C10" s="279">
        <v>9.9098702086184709E-2</v>
      </c>
      <c r="D10" s="286"/>
    </row>
    <row r="11" spans="1:4">
      <c r="A11" s="601"/>
      <c r="B11" s="276" t="s">
        <v>981</v>
      </c>
      <c r="C11" s="277">
        <v>37</v>
      </c>
      <c r="D11" s="286"/>
    </row>
    <row r="12" spans="1:4" ht="15" customHeight="1">
      <c r="A12" s="601" t="s">
        <v>1000</v>
      </c>
      <c r="B12" s="274" t="s">
        <v>979</v>
      </c>
      <c r="C12" s="279">
        <v>0.11345644346987967</v>
      </c>
      <c r="D12" s="286"/>
    </row>
    <row r="13" spans="1:4">
      <c r="A13" s="602"/>
      <c r="B13" s="274" t="s">
        <v>980</v>
      </c>
      <c r="C13" s="279">
        <v>0.50999419764123599</v>
      </c>
      <c r="D13" s="286"/>
    </row>
    <row r="14" spans="1:4">
      <c r="A14" s="601"/>
      <c r="B14" s="276" t="s">
        <v>981</v>
      </c>
      <c r="C14" s="277">
        <v>36</v>
      </c>
      <c r="D14" s="286"/>
    </row>
    <row r="15" spans="1:4" ht="15" customHeight="1">
      <c r="A15" s="601" t="s">
        <v>1001</v>
      </c>
      <c r="B15" s="274" t="s">
        <v>979</v>
      </c>
      <c r="C15" s="278" t="s">
        <v>994</v>
      </c>
      <c r="D15" s="286"/>
    </row>
    <row r="16" spans="1:4">
      <c r="A16" s="602"/>
      <c r="B16" s="274" t="s">
        <v>980</v>
      </c>
      <c r="C16" s="284">
        <v>1.6441096244620423E-2</v>
      </c>
      <c r="D16" s="286"/>
    </row>
    <row r="17" spans="1:4">
      <c r="A17" s="601"/>
      <c r="B17" s="276" t="s">
        <v>981</v>
      </c>
      <c r="C17" s="277">
        <v>28</v>
      </c>
      <c r="D17" s="286"/>
    </row>
    <row r="18" spans="1:4" ht="15" customHeight="1">
      <c r="A18" s="601" t="s">
        <v>1002</v>
      </c>
      <c r="B18" s="274" t="s">
        <v>979</v>
      </c>
      <c r="C18" s="278" t="s">
        <v>995</v>
      </c>
      <c r="D18" s="286"/>
    </row>
    <row r="19" spans="1:4">
      <c r="A19" s="602"/>
      <c r="B19" s="274" t="s">
        <v>980</v>
      </c>
      <c r="C19" s="284">
        <v>4.4262691847823686E-2</v>
      </c>
      <c r="D19" s="286"/>
    </row>
    <row r="20" spans="1:4">
      <c r="A20" s="601"/>
      <c r="B20" s="276" t="s">
        <v>981</v>
      </c>
      <c r="C20" s="277">
        <v>30</v>
      </c>
      <c r="D20" s="286"/>
    </row>
    <row r="21" spans="1:4">
      <c r="A21" s="601" t="s">
        <v>1003</v>
      </c>
      <c r="B21" s="274" t="s">
        <v>979</v>
      </c>
      <c r="C21" s="279">
        <v>-0.16427280334634425</v>
      </c>
      <c r="D21" s="286"/>
    </row>
    <row r="22" spans="1:4">
      <c r="A22" s="602"/>
      <c r="B22" s="274" t="s">
        <v>980</v>
      </c>
      <c r="C22" s="279">
        <v>0.26454409585657601</v>
      </c>
      <c r="D22" s="286"/>
    </row>
    <row r="23" spans="1:4">
      <c r="A23" s="601"/>
      <c r="B23" s="276" t="s">
        <v>981</v>
      </c>
      <c r="C23" s="277">
        <v>48</v>
      </c>
      <c r="D23" s="286"/>
    </row>
    <row r="24" spans="1:4" ht="15" customHeight="1">
      <c r="A24" s="601" t="s">
        <v>1004</v>
      </c>
      <c r="B24" s="274" t="s">
        <v>979</v>
      </c>
      <c r="C24" s="279">
        <v>6.8764282534961474E-2</v>
      </c>
      <c r="D24" s="286"/>
    </row>
    <row r="25" spans="1:4">
      <c r="A25" s="602"/>
      <c r="B25" s="274" t="s">
        <v>980</v>
      </c>
      <c r="C25" s="279">
        <v>0.67744367104839054</v>
      </c>
      <c r="D25" s="286"/>
    </row>
    <row r="26" spans="1:4">
      <c r="A26" s="601"/>
      <c r="B26" s="276" t="s">
        <v>981</v>
      </c>
      <c r="C26" s="277">
        <v>39</v>
      </c>
      <c r="D26" s="286"/>
    </row>
    <row r="27" spans="1:4" ht="15" customHeight="1">
      <c r="A27" s="601" t="s">
        <v>1005</v>
      </c>
      <c r="B27" s="274" t="s">
        <v>979</v>
      </c>
      <c r="C27" s="278" t="s">
        <v>996</v>
      </c>
      <c r="D27" s="286"/>
    </row>
    <row r="28" spans="1:4">
      <c r="A28" s="602"/>
      <c r="B28" s="274" t="s">
        <v>980</v>
      </c>
      <c r="C28" s="285">
        <v>4.0985978619104753E-2</v>
      </c>
      <c r="D28" s="286"/>
    </row>
    <row r="29" spans="1:4">
      <c r="A29" s="601"/>
      <c r="B29" s="276" t="s">
        <v>981</v>
      </c>
      <c r="C29" s="277">
        <v>33</v>
      </c>
      <c r="D29" s="286"/>
    </row>
    <row r="30" spans="1:4">
      <c r="A30" s="601" t="s">
        <v>1006</v>
      </c>
      <c r="B30" s="274" t="s">
        <v>979</v>
      </c>
      <c r="C30" s="279">
        <v>0.12350113808886301</v>
      </c>
      <c r="D30" s="286"/>
    </row>
    <row r="31" spans="1:4">
      <c r="A31" s="602"/>
      <c r="B31" s="274" t="s">
        <v>980</v>
      </c>
      <c r="C31" s="279">
        <v>0.51556507048532485</v>
      </c>
      <c r="D31" s="286"/>
    </row>
    <row r="32" spans="1:4">
      <c r="A32" s="601"/>
      <c r="B32" s="276" t="s">
        <v>981</v>
      </c>
      <c r="C32" s="277">
        <v>30</v>
      </c>
      <c r="D32" s="286"/>
    </row>
    <row r="33" spans="1:4">
      <c r="A33" s="601" t="s">
        <v>1007</v>
      </c>
      <c r="B33" s="274" t="s">
        <v>979</v>
      </c>
      <c r="C33" s="279">
        <v>-0.1325866805455588</v>
      </c>
      <c r="D33" s="286"/>
    </row>
    <row r="34" spans="1:4">
      <c r="A34" s="602"/>
      <c r="B34" s="274" t="s">
        <v>980</v>
      </c>
      <c r="C34" s="279">
        <v>0.41474543677518672</v>
      </c>
      <c r="D34" s="286"/>
    </row>
    <row r="35" spans="1:4">
      <c r="A35" s="601"/>
      <c r="B35" s="276" t="s">
        <v>981</v>
      </c>
      <c r="C35" s="277">
        <v>40</v>
      </c>
      <c r="D35" s="286"/>
    </row>
    <row r="36" spans="1:4">
      <c r="A36" s="601" t="s">
        <v>790</v>
      </c>
      <c r="B36" s="274" t="s">
        <v>979</v>
      </c>
      <c r="C36" s="279">
        <v>-1.4194816443507795E-3</v>
      </c>
      <c r="D36" s="286"/>
    </row>
    <row r="37" spans="1:4">
      <c r="A37" s="602"/>
      <c r="B37" s="274" t="s">
        <v>980</v>
      </c>
      <c r="C37" s="279">
        <v>0.99354297178035367</v>
      </c>
      <c r="D37" s="286"/>
    </row>
    <row r="38" spans="1:4">
      <c r="A38" s="601"/>
      <c r="B38" s="276" t="s">
        <v>981</v>
      </c>
      <c r="C38" s="277">
        <v>35</v>
      </c>
      <c r="D38" s="286"/>
    </row>
    <row r="39" spans="1:4">
      <c r="A39" s="601" t="s">
        <v>1008</v>
      </c>
      <c r="B39" s="274" t="s">
        <v>979</v>
      </c>
      <c r="C39" s="279">
        <v>5.7521507649326474E-2</v>
      </c>
      <c r="D39" s="286"/>
    </row>
    <row r="40" spans="1:4">
      <c r="A40" s="602"/>
      <c r="B40" s="274" t="s">
        <v>980</v>
      </c>
      <c r="C40" s="279">
        <v>0.67368794647086327</v>
      </c>
      <c r="D40" s="286"/>
    </row>
    <row r="41" spans="1:4">
      <c r="A41" s="601"/>
      <c r="B41" s="276" t="s">
        <v>981</v>
      </c>
      <c r="C41" s="277">
        <v>56</v>
      </c>
      <c r="D41" s="286"/>
    </row>
    <row r="42" spans="1:4">
      <c r="A42" s="601" t="s">
        <v>793</v>
      </c>
      <c r="B42" s="274" t="s">
        <v>979</v>
      </c>
      <c r="C42" s="279">
        <v>-0.28787909676265666</v>
      </c>
      <c r="D42" s="286"/>
    </row>
    <row r="43" spans="1:4">
      <c r="A43" s="602"/>
      <c r="B43" s="274" t="s">
        <v>980</v>
      </c>
      <c r="C43" s="279">
        <v>8.4026402278929824E-2</v>
      </c>
      <c r="D43" s="286"/>
    </row>
    <row r="44" spans="1:4">
      <c r="A44" s="601"/>
      <c r="B44" s="276" t="s">
        <v>981</v>
      </c>
      <c r="C44" s="277">
        <v>37</v>
      </c>
      <c r="D44" s="286"/>
    </row>
    <row r="45" spans="1:4">
      <c r="A45" s="601" t="s">
        <v>794</v>
      </c>
      <c r="B45" s="274" t="s">
        <v>979</v>
      </c>
      <c r="C45" s="279">
        <v>-0.2236515267305407</v>
      </c>
      <c r="D45" s="286"/>
    </row>
    <row r="46" spans="1:4">
      <c r="A46" s="602"/>
      <c r="B46" s="274" t="s">
        <v>980</v>
      </c>
      <c r="C46" s="279">
        <v>0.20355040317028927</v>
      </c>
      <c r="D46" s="286"/>
    </row>
    <row r="47" spans="1:4">
      <c r="A47" s="601"/>
      <c r="B47" s="276" t="s">
        <v>981</v>
      </c>
      <c r="C47" s="277">
        <v>34</v>
      </c>
      <c r="D47" s="286"/>
    </row>
    <row r="48" spans="1:4">
      <c r="A48" s="601" t="s">
        <v>1009</v>
      </c>
      <c r="B48" s="274" t="s">
        <v>979</v>
      </c>
      <c r="C48" s="278" t="s">
        <v>997</v>
      </c>
      <c r="D48" s="286"/>
    </row>
    <row r="49" spans="1:4">
      <c r="A49" s="602"/>
      <c r="B49" s="274" t="s">
        <v>980</v>
      </c>
      <c r="C49" s="285">
        <v>2.6216604656801745E-6</v>
      </c>
      <c r="D49" s="286"/>
    </row>
    <row r="50" spans="1:4">
      <c r="A50" s="601"/>
      <c r="B50" s="276" t="s">
        <v>981</v>
      </c>
      <c r="C50" s="277">
        <v>51</v>
      </c>
      <c r="D50" s="286"/>
    </row>
    <row r="51" spans="1:4" ht="15" customHeight="1">
      <c r="A51" s="601" t="s">
        <v>1010</v>
      </c>
      <c r="B51" s="274" t="s">
        <v>979</v>
      </c>
      <c r="C51" s="279">
        <v>2.6329366270311509E-2</v>
      </c>
      <c r="D51" s="286"/>
    </row>
    <row r="52" spans="1:4">
      <c r="A52" s="602"/>
      <c r="B52" s="274" t="s">
        <v>980</v>
      </c>
      <c r="C52" s="279">
        <v>0.91740441744241452</v>
      </c>
      <c r="D52" s="286"/>
    </row>
    <row r="53" spans="1:4">
      <c r="A53" s="601"/>
      <c r="B53" s="276" t="s">
        <v>981</v>
      </c>
      <c r="C53" s="277">
        <v>18</v>
      </c>
      <c r="D53" s="286"/>
    </row>
    <row r="54" spans="1:4">
      <c r="A54" s="601" t="s">
        <v>1011</v>
      </c>
      <c r="B54" s="274" t="s">
        <v>979</v>
      </c>
      <c r="C54" s="279">
        <v>0.51732428739270653</v>
      </c>
      <c r="D54" s="286"/>
    </row>
    <row r="55" spans="1:4">
      <c r="A55" s="602"/>
      <c r="B55" s="274" t="s">
        <v>980</v>
      </c>
      <c r="C55" s="284">
        <v>7.0212108225595968E-2</v>
      </c>
      <c r="D55" s="286"/>
    </row>
    <row r="56" spans="1:4" ht="15" thickBot="1">
      <c r="A56" s="607"/>
      <c r="B56" s="280" t="s">
        <v>981</v>
      </c>
      <c r="C56" s="281">
        <v>13</v>
      </c>
      <c r="D56" s="286"/>
    </row>
    <row r="57" spans="1:4" ht="15.75" customHeight="1" thickTop="1">
      <c r="A57" s="608" t="s">
        <v>992</v>
      </c>
      <c r="B57" s="608"/>
      <c r="C57" s="608"/>
      <c r="D57" s="286"/>
    </row>
    <row r="58" spans="1:4" ht="15" customHeight="1">
      <c r="A58" s="608" t="s">
        <v>991</v>
      </c>
      <c r="B58" s="608"/>
      <c r="C58" s="608"/>
      <c r="D58" s="286"/>
    </row>
  </sheetData>
  <mergeCells count="22">
    <mergeCell ref="A48:A50"/>
    <mergeCell ref="A51:A53"/>
    <mergeCell ref="A54:A56"/>
    <mergeCell ref="A57:C57"/>
    <mergeCell ref="A58:C58"/>
    <mergeCell ref="A27:A29"/>
    <mergeCell ref="A1:C1"/>
    <mergeCell ref="A2:B2"/>
    <mergeCell ref="A3:A5"/>
    <mergeCell ref="A6:A8"/>
    <mergeCell ref="A9:A11"/>
    <mergeCell ref="A12:A14"/>
    <mergeCell ref="A15:A17"/>
    <mergeCell ref="A18:A20"/>
    <mergeCell ref="A21:A23"/>
    <mergeCell ref="A24:A26"/>
    <mergeCell ref="A45:A47"/>
    <mergeCell ref="A30:A32"/>
    <mergeCell ref="A33:A35"/>
    <mergeCell ref="A36:A38"/>
    <mergeCell ref="A39:A41"/>
    <mergeCell ref="A42:A44"/>
  </mergeCells>
  <pageMargins left="0.7" right="0.7" top="0.75" bottom="0.75" header="0.3" footer="0.3"/>
  <pageSetup paperSize="9" scale="8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U42"/>
  <sheetViews>
    <sheetView zoomScale="85" zoomScaleNormal="85" workbookViewId="0">
      <pane xSplit="3" ySplit="3" topLeftCell="D21" activePane="bottomRight" state="frozen"/>
      <selection activeCell="D14" sqref="D14"/>
      <selection pane="topRight" activeCell="D14" sqref="D14"/>
      <selection pane="bottomLeft" activeCell="D14" sqref="D14"/>
      <selection pane="bottomRight" activeCell="A31" sqref="A31:XFD31"/>
    </sheetView>
  </sheetViews>
  <sheetFormatPr defaultColWidth="9.1796875" defaultRowHeight="14.5"/>
  <cols>
    <col min="1" max="1" width="11.7265625" style="300" customWidth="1"/>
    <col min="2" max="2" width="33.453125" customWidth="1"/>
    <col min="3" max="3" width="11" customWidth="1"/>
    <col min="4" max="6" width="13.26953125" style="10" customWidth="1"/>
    <col min="7" max="7" width="13.26953125" style="48" customWidth="1"/>
    <col min="8" max="8" width="13.26953125" style="10" customWidth="1"/>
    <col min="9" max="9" width="13.453125" style="10" customWidth="1"/>
    <col min="10" max="12" width="13.26953125" customWidth="1"/>
    <col min="13" max="13" width="13.26953125" style="53" customWidth="1"/>
    <col min="14" max="14" width="13.26953125" customWidth="1"/>
    <col min="15" max="15" width="13.81640625" style="53" customWidth="1"/>
    <col min="16" max="16" width="15.26953125" style="53" customWidth="1"/>
    <col min="17" max="17" width="7.7265625" customWidth="1"/>
    <col min="18" max="18" width="14" style="53" customWidth="1"/>
    <col min="19" max="19" width="7.7265625" customWidth="1"/>
    <col min="20" max="20" width="14" style="53" customWidth="1"/>
    <col min="21" max="21" width="7.7265625" customWidth="1"/>
  </cols>
  <sheetData>
    <row r="1" spans="1:21" ht="21.5" thickBot="1">
      <c r="A1" s="487" t="s">
        <v>639</v>
      </c>
      <c r="B1" s="369"/>
      <c r="C1" s="369"/>
      <c r="D1" s="460"/>
      <c r="E1" s="460"/>
      <c r="F1" s="460"/>
      <c r="G1" s="461"/>
      <c r="H1" s="460"/>
      <c r="I1" s="460"/>
      <c r="J1" s="369"/>
      <c r="K1" s="369"/>
      <c r="L1" s="369"/>
      <c r="M1" s="462"/>
      <c r="N1" s="369"/>
      <c r="O1" s="462"/>
      <c r="P1" s="462"/>
      <c r="Q1" s="369"/>
      <c r="R1" s="462"/>
      <c r="S1" s="369"/>
      <c r="T1" s="462"/>
      <c r="U1" s="369"/>
    </row>
    <row r="2" spans="1:21" ht="15.75" customHeight="1" thickBot="1">
      <c r="A2" s="368"/>
      <c r="B2" s="369"/>
      <c r="C2" s="369"/>
      <c r="D2" s="536" t="s">
        <v>1017</v>
      </c>
      <c r="E2" s="537"/>
      <c r="F2" s="537"/>
      <c r="G2" s="537"/>
      <c r="H2" s="537"/>
      <c r="I2" s="537"/>
      <c r="J2" s="542" t="s">
        <v>1046</v>
      </c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4"/>
    </row>
    <row r="3" spans="1:21" ht="82" customHeight="1" thickBot="1">
      <c r="A3" s="370" t="s">
        <v>57</v>
      </c>
      <c r="B3" s="371" t="s">
        <v>1021</v>
      </c>
      <c r="C3" s="372" t="s">
        <v>644</v>
      </c>
      <c r="D3" s="373" t="s">
        <v>2</v>
      </c>
      <c r="E3" s="374" t="s">
        <v>3</v>
      </c>
      <c r="F3" s="374" t="s">
        <v>4</v>
      </c>
      <c r="G3" s="375" t="s">
        <v>1037</v>
      </c>
      <c r="H3" s="374" t="s">
        <v>1039</v>
      </c>
      <c r="I3" s="374" t="s">
        <v>645</v>
      </c>
      <c r="J3" s="376" t="s">
        <v>1045</v>
      </c>
      <c r="K3" s="377" t="s">
        <v>1049</v>
      </c>
      <c r="L3" s="377" t="s">
        <v>1023</v>
      </c>
      <c r="M3" s="378" t="s">
        <v>1038</v>
      </c>
      <c r="N3" s="377" t="s">
        <v>1040</v>
      </c>
      <c r="O3" s="379" t="s">
        <v>1020</v>
      </c>
      <c r="P3" s="381" t="s">
        <v>1032</v>
      </c>
      <c r="Q3" s="381" t="s">
        <v>1016</v>
      </c>
      <c r="R3" s="382" t="s">
        <v>1041</v>
      </c>
      <c r="S3" s="383" t="s">
        <v>1016</v>
      </c>
      <c r="T3" s="384" t="s">
        <v>1042</v>
      </c>
      <c r="U3" s="385" t="s">
        <v>1016</v>
      </c>
    </row>
    <row r="4" spans="1:21" ht="15" customHeight="1">
      <c r="A4" s="417" t="s">
        <v>81</v>
      </c>
      <c r="B4" s="418" t="s">
        <v>82</v>
      </c>
      <c r="C4" s="402">
        <f>VLOOKUP($A4,'ANNEX 2_MUNICIPIS'!$A$4:$Q$313,4,0)</f>
        <v>1706</v>
      </c>
      <c r="D4" s="403">
        <f>VLOOKUP($A4,'ANNEX 2_MUNICIPIS'!$A$4:$Q$313,5,0)</f>
        <v>8.5299999999999994</v>
      </c>
      <c r="E4" s="404">
        <f>VLOOKUP($A4,'ANNEX 2_MUNICIPIS'!$A$4:$Q$313,6,0)</f>
        <v>23850.565165876778</v>
      </c>
      <c r="F4" s="416">
        <f>VLOOKUP($A4,'ANNEX 2_MUNICIPIS'!$A$4:$Q$313,7,0)</f>
        <v>29.405215143639474</v>
      </c>
      <c r="G4" s="406">
        <f>VLOOKUP($A4,'ANNEX 2_MUNICIPIS'!$A$4:$Q$313,8,0)</f>
        <v>3.5169988276670576</v>
      </c>
      <c r="H4" s="407">
        <f>VLOOKUP($A4,'ANNEX 2_MUNICIPIS'!$A$4:$Q$313,9,0)</f>
        <v>7.7</v>
      </c>
      <c r="I4" s="408">
        <f>VLOOKUP($A4,'ANNEX 2_MUNICIPIS'!$A$4:$Q$313,10,0)</f>
        <v>68.181818181818173</v>
      </c>
      <c r="J4" s="409">
        <f>VLOOKUP($A4,'ANNEX 2_MUNICIPIS'!$A$4:$Q$313,11,0)</f>
        <v>121.55439169295698</v>
      </c>
      <c r="K4" s="410">
        <f>VLOOKUP($A4,'ANNEX 2_MUNICIPIS'!$A$4:$Q$313,12,0)</f>
        <v>94.035229596480107</v>
      </c>
      <c r="L4" s="410">
        <f>VLOOKUP($A4,'ANNEX 2_MUNICIPIS'!$A$4:$Q$313,13,0)</f>
        <v>118.31200451567194</v>
      </c>
      <c r="M4" s="411">
        <f>VLOOKUP($A4,'ANNEX 2_MUNICIPIS'!$A$4:$Q$313,14,0)</f>
        <v>82.648307442579465</v>
      </c>
      <c r="N4" s="410">
        <f>VLOOKUP($A4,'ANNEX 2_MUNICIPIS'!$A$4:$Q$313,15,0)</f>
        <v>141.13148439096977</v>
      </c>
      <c r="O4" s="412">
        <f>VLOOKUP($A4,'ANNEX 2_MUNICIPIS'!$A$4:$Q$313,16,0)</f>
        <v>82.276163496703106</v>
      </c>
      <c r="P4" s="413">
        <f>VLOOKUP($A4,'ANNEX 2_MUNICIPIS'!$A$4:$Q$313,17,0)</f>
        <v>89.681149189014874</v>
      </c>
      <c r="Q4" s="398">
        <f>VLOOKUP($A4,'ANNEX 2_MUNICIPIS'!$A$4:$R$313,18,0)</f>
        <v>285</v>
      </c>
      <c r="R4" s="415">
        <f>VLOOKUP($A4,'ANNEX 2_MUNICIPIS'!$A$4:$V$313,19,0)</f>
        <v>97.01126429880135</v>
      </c>
      <c r="S4" s="398">
        <f>VLOOKUP($A4,'ANNEX 2_MUNICIPIS'!$A$4:$V$313,20,0)</f>
        <v>168</v>
      </c>
      <c r="T4" s="415">
        <f>VLOOKUP($A4,'ANNEX 2_MUNICIPIS'!$A$4:$V$313,21,0)</f>
        <v>82.351034079228398</v>
      </c>
      <c r="U4" s="398">
        <f>VLOOKUP($A4,'ANNEX 2_MUNICIPIS'!$A$4:$V$313,22,0)</f>
        <v>301</v>
      </c>
    </row>
    <row r="5" spans="1:21" ht="15" customHeight="1">
      <c r="A5" s="400" t="s">
        <v>104</v>
      </c>
      <c r="B5" s="401" t="s">
        <v>607</v>
      </c>
      <c r="C5" s="402">
        <f>VLOOKUP($A5,'ANNEX 2_MUNICIPIS'!$A$4:$Q$313,4,0)</f>
        <v>999</v>
      </c>
      <c r="D5" s="403">
        <f>VLOOKUP($A5,'ANNEX 2_MUNICIPIS'!$A$4:$Q$313,5,0)</f>
        <v>6.370000000000001</v>
      </c>
      <c r="E5" s="404">
        <f>VLOOKUP($A5,'ANNEX 2_MUNICIPIS'!$A$4:$Q$313,6,0)</f>
        <v>29617.644444444446</v>
      </c>
      <c r="F5" s="405">
        <f>VLOOKUP($A5,'ANNEX 2_MUNICIPIS'!$A$4:$Q$313,7,0)</f>
        <v>30.72492823347044</v>
      </c>
      <c r="G5" s="406">
        <f>VLOOKUP($A5,'ANNEX 2_MUNICIPIS'!$A$4:$Q$313,8,0)</f>
        <v>2.1021021021021022</v>
      </c>
      <c r="H5" s="407">
        <f>VLOOKUP($A5,'ANNEX 2_MUNICIPIS'!$A$4:$Q$313,9,0)</f>
        <v>2.59</v>
      </c>
      <c r="I5" s="408">
        <f>VLOOKUP($A5,'ANNEX 2_MUNICIPIS'!$A$4:$Q$313,10,0)</f>
        <v>100</v>
      </c>
      <c r="J5" s="409">
        <f>VLOOKUP($A5,'ANNEX 2_MUNICIPIS'!$A$4:$Q$313,11,0)</f>
        <v>162.77220740045883</v>
      </c>
      <c r="K5" s="410">
        <f>VLOOKUP($A5,'ANNEX 2_MUNICIPIS'!$A$4:$Q$313,12,0)</f>
        <v>116.77299787532573</v>
      </c>
      <c r="L5" s="410">
        <f>VLOOKUP($A5,'ANNEX 2_MUNICIPIS'!$A$4:$Q$313,13,0)</f>
        <v>113.23020579324621</v>
      </c>
      <c r="M5" s="411">
        <f>VLOOKUP($A5,'ANNEX 2_MUNICIPIS'!$A$4:$Q$313,14,0)</f>
        <v>138.27777446849251</v>
      </c>
      <c r="N5" s="410">
        <f>VLOOKUP($A5,'ANNEX 2_MUNICIPIS'!$A$4:$Q$313,15,0)</f>
        <v>419.58008872991019</v>
      </c>
      <c r="O5" s="412">
        <f>VLOOKUP($A5,'ANNEX 2_MUNICIPIS'!$A$4:$Q$313,16,0)</f>
        <v>120.67170646183123</v>
      </c>
      <c r="P5" s="413">
        <f>VLOOKUP($A5,'ANNEX 2_MUNICIPIS'!$A$4:$Q$313,17,0)</f>
        <v>113.41698441029119</v>
      </c>
      <c r="Q5" s="414">
        <f>VLOOKUP($A5,'ANNEX 2_MUNICIPIS'!$A$4:$R$313,18,0)</f>
        <v>25</v>
      </c>
      <c r="R5" s="415">
        <f>VLOOKUP($A5,'ANNEX 2_MUNICIPIS'!$A$4:$V$313,19,0)</f>
        <v>107.90254096879301</v>
      </c>
      <c r="S5" s="414">
        <f>VLOOKUP($A5,'ANNEX 2_MUNICIPIS'!$A$4:$V$313,20,0)</f>
        <v>57</v>
      </c>
      <c r="T5" s="415">
        <f>VLOOKUP($A5,'ANNEX 2_MUNICIPIS'!$A$4:$V$313,21,0)</f>
        <v>118.93142785178937</v>
      </c>
      <c r="U5" s="414">
        <f>VLOOKUP($A5,'ANNEX 2_MUNICIPIS'!$A$4:$V$313,22,0)</f>
        <v>12</v>
      </c>
    </row>
    <row r="6" spans="1:21" ht="15" customHeight="1">
      <c r="A6" s="400" t="s">
        <v>162</v>
      </c>
      <c r="B6" s="401" t="s">
        <v>163</v>
      </c>
      <c r="C6" s="402">
        <f>VLOOKUP($A6,'ANNEX 2_MUNICIPIS'!$A$4:$Q$313,4,0)</f>
        <v>2474</v>
      </c>
      <c r="D6" s="403">
        <f>VLOOKUP($A6,'ANNEX 2_MUNICIPIS'!$A$4:$Q$313,5,0)</f>
        <v>13.05</v>
      </c>
      <c r="E6" s="404">
        <f>VLOOKUP($A6,'ANNEX 2_MUNICIPIS'!$A$4:$Q$313,6,0)</f>
        <v>22084.385093167701</v>
      </c>
      <c r="F6" s="416">
        <f>VLOOKUP($A6,'ANNEX 2_MUNICIPIS'!$A$4:$Q$313,7,0)</f>
        <v>40.545016803881857</v>
      </c>
      <c r="G6" s="406">
        <f>VLOOKUP($A6,'ANNEX 2_MUNICIPIS'!$A$4:$Q$313,8,0)</f>
        <v>2.5869037995149555</v>
      </c>
      <c r="H6" s="407">
        <f>VLOOKUP($A6,'ANNEX 2_MUNICIPIS'!$A$4:$Q$313,9,0)</f>
        <v>5.46</v>
      </c>
      <c r="I6" s="408">
        <f>VLOOKUP($A6,'ANNEX 2_MUNICIPIS'!$A$4:$Q$313,10,0)</f>
        <v>71.875</v>
      </c>
      <c r="J6" s="409">
        <f>VLOOKUP($A6,'ANNEX 2_MUNICIPIS'!$A$4:$Q$313,11,0)</f>
        <v>79.452793957158846</v>
      </c>
      <c r="K6" s="410">
        <f>VLOOKUP($A6,'ANNEX 2_MUNICIPIS'!$A$4:$Q$313,12,0)</f>
        <v>87.071740576792521</v>
      </c>
      <c r="L6" s="410">
        <f>VLOOKUP($A6,'ANNEX 2_MUNICIPIS'!$A$4:$Q$313,13,0)</f>
        <v>85.805611172554592</v>
      </c>
      <c r="M6" s="411">
        <f>VLOOKUP($A6,'ANNEX 2_MUNICIPIS'!$A$4:$Q$313,14,0)</f>
        <v>112.36366827352447</v>
      </c>
      <c r="N6" s="410">
        <f>VLOOKUP($A6,'ANNEX 2_MUNICIPIS'!$A$4:$Q$313,15,0)</f>
        <v>199.03158055136763</v>
      </c>
      <c r="O6" s="412">
        <f>VLOOKUP($A6,'ANNEX 2_MUNICIPIS'!$A$4:$Q$313,16,0)</f>
        <v>86.732789019441199</v>
      </c>
      <c r="P6" s="413">
        <f>VLOOKUP($A6,'ANNEX 2_MUNICIPIS'!$A$4:$Q$313,17,0)</f>
        <v>86.444620949108796</v>
      </c>
      <c r="Q6" s="414">
        <f>VLOOKUP($A6,'ANNEX 2_MUNICIPIS'!$A$4:$R$313,18,0)</f>
        <v>299</v>
      </c>
      <c r="R6" s="415">
        <f>VLOOKUP($A6,'ANNEX 2_MUNICIPIS'!$A$4:$V$313,19,0)</f>
        <v>82.510372307216286</v>
      </c>
      <c r="S6" s="414">
        <f>VLOOKUP($A6,'ANNEX 2_MUNICIPIS'!$A$4:$V$313,20,0)</f>
        <v>301</v>
      </c>
      <c r="T6" s="415">
        <f>VLOOKUP($A6,'ANNEX 2_MUNICIPIS'!$A$4:$V$313,21,0)</f>
        <v>90.378869591001319</v>
      </c>
      <c r="U6" s="414">
        <f>VLOOKUP($A6,'ANNEX 2_MUNICIPIS'!$A$4:$V$313,22,0)</f>
        <v>260</v>
      </c>
    </row>
    <row r="7" spans="1:21" ht="15" customHeight="1">
      <c r="A7" s="400" t="s">
        <v>176</v>
      </c>
      <c r="B7" s="401" t="s">
        <v>177</v>
      </c>
      <c r="C7" s="402">
        <f>VLOOKUP($A7,'ANNEX 2_MUNICIPIS'!$A$4:$Q$313,4,0)</f>
        <v>1614</v>
      </c>
      <c r="D7" s="403">
        <f>VLOOKUP($A7,'ANNEX 2_MUNICIPIS'!$A$4:$Q$313,5,0)</f>
        <v>7.06</v>
      </c>
      <c r="E7" s="404">
        <f>VLOOKUP($A7,'ANNEX 2_MUNICIPIS'!$A$4:$Q$313,6,0)</f>
        <v>22659.764322916668</v>
      </c>
      <c r="F7" s="416">
        <f>VLOOKUP($A7,'ANNEX 2_MUNICIPIS'!$A$4:$Q$313,7,0)</f>
        <v>28.70597323809978</v>
      </c>
      <c r="G7" s="406">
        <f>VLOOKUP($A7,'ANNEX 2_MUNICIPIS'!$A$4:$Q$313,8,0)</f>
        <v>4.0272614622057006</v>
      </c>
      <c r="H7" s="407">
        <f>VLOOKUP($A7,'ANNEX 2_MUNICIPIS'!$A$4:$Q$313,9,0)</f>
        <v>6.32</v>
      </c>
      <c r="I7" s="408">
        <f>VLOOKUP($A7,'ANNEX 2_MUNICIPIS'!$A$4:$Q$313,10,0)</f>
        <v>75</v>
      </c>
      <c r="J7" s="409">
        <f>VLOOKUP($A7,'ANNEX 2_MUNICIPIS'!$A$4:$Q$313,11,0)</f>
        <v>146.86387551571147</v>
      </c>
      <c r="K7" s="410">
        <f>VLOOKUP($A7,'ANNEX 2_MUNICIPIS'!$A$4:$Q$313,12,0)</f>
        <v>89.340278768579282</v>
      </c>
      <c r="L7" s="410">
        <f>VLOOKUP($A7,'ANNEX 2_MUNICIPIS'!$A$4:$Q$313,13,0)</f>
        <v>121.1939382093869</v>
      </c>
      <c r="M7" s="411">
        <f>VLOOKUP($A7,'ANNEX 2_MUNICIPIS'!$A$4:$Q$313,14,0)</f>
        <v>72.176590249250552</v>
      </c>
      <c r="N7" s="410">
        <f>VLOOKUP($A7,'ANNEX 2_MUNICIPIS'!$A$4:$Q$313,15,0)</f>
        <v>171.94816927380811</v>
      </c>
      <c r="O7" s="412">
        <f>VLOOKUP($A7,'ANNEX 2_MUNICIPIS'!$A$4:$Q$313,16,0)</f>
        <v>90.503779846373419</v>
      </c>
      <c r="P7" s="413">
        <f>VLOOKUP($A7,'ANNEX 2_MUNICIPIS'!$A$4:$Q$313,17,0)</f>
        <v>92.469798966603932</v>
      </c>
      <c r="Q7" s="414">
        <f>VLOOKUP($A7,'ANNEX 2_MUNICIPIS'!$A$4:$R$313,18,0)</f>
        <v>265</v>
      </c>
      <c r="R7" s="415">
        <f>VLOOKUP($A7,'ANNEX 2_MUNICIPIS'!$A$4:$V$313,19,0)</f>
        <v>98.430658998543478</v>
      </c>
      <c r="S7" s="414">
        <f>VLOOKUP($A7,'ANNEX 2_MUNICIPIS'!$A$4:$V$313,20,0)</f>
        <v>154</v>
      </c>
      <c r="T7" s="415">
        <f>VLOOKUP($A7,'ANNEX 2_MUNICIPIS'!$A$4:$V$313,21,0)</f>
        <v>86.508938934664414</v>
      </c>
      <c r="U7" s="414">
        <f>VLOOKUP($A7,'ANNEX 2_MUNICIPIS'!$A$4:$V$313,22,0)</f>
        <v>290</v>
      </c>
    </row>
    <row r="8" spans="1:21" ht="15" customHeight="1">
      <c r="A8" s="400" t="s">
        <v>212</v>
      </c>
      <c r="B8" s="401" t="s">
        <v>213</v>
      </c>
      <c r="C8" s="402">
        <f>VLOOKUP($A8,'ANNEX 2_MUNICIPIS'!$A$4:$Q$313,4,0)</f>
        <v>1446</v>
      </c>
      <c r="D8" s="403">
        <f>VLOOKUP($A8,'ANNEX 2_MUNICIPIS'!$A$4:$Q$313,5,0)</f>
        <v>7.21</v>
      </c>
      <c r="E8" s="404">
        <f>VLOOKUP($A8,'ANNEX 2_MUNICIPIS'!$A$4:$Q$313,6,0)</f>
        <v>21773.249619482496</v>
      </c>
      <c r="F8" s="416">
        <f>VLOOKUP($A8,'ANNEX 2_MUNICIPIS'!$A$4:$Q$313,7,0)</f>
        <v>33.674348699145931</v>
      </c>
      <c r="G8" s="406">
        <f>VLOOKUP($A8,'ANNEX 2_MUNICIPIS'!$A$4:$Q$313,8,0)</f>
        <v>3.7344398340248963</v>
      </c>
      <c r="H8" s="407">
        <f>VLOOKUP($A8,'ANNEX 2_MUNICIPIS'!$A$4:$Q$313,9,0)</f>
        <v>9.51</v>
      </c>
      <c r="I8" s="408">
        <f>VLOOKUP($A8,'ANNEX 2_MUNICIPIS'!$A$4:$Q$313,10,0)</f>
        <v>55.172413793103445</v>
      </c>
      <c r="J8" s="409">
        <f>VLOOKUP($A8,'ANNEX 2_MUNICIPIS'!$A$4:$Q$313,11,0)</f>
        <v>143.80845508195881</v>
      </c>
      <c r="K8" s="410">
        <f>VLOOKUP($A8,'ANNEX 2_MUNICIPIS'!$A$4:$Q$313,12,0)</f>
        <v>85.845031880368964</v>
      </c>
      <c r="L8" s="410">
        <f>VLOOKUP($A8,'ANNEX 2_MUNICIPIS'!$A$4:$Q$313,13,0)</f>
        <v>103.31276123379975</v>
      </c>
      <c r="M8" s="411">
        <f>VLOOKUP($A8,'ANNEX 2_MUNICIPIS'!$A$4:$Q$313,14,0)</f>
        <v>77.836037880662957</v>
      </c>
      <c r="N8" s="410">
        <f>VLOOKUP($A8,'ANNEX 2_MUNICIPIS'!$A$4:$Q$313,15,0)</f>
        <v>114.27049735125838</v>
      </c>
      <c r="O8" s="412">
        <f>VLOOKUP($A8,'ANNEX 2_MUNICIPIS'!$A$4:$Q$313,16,0)</f>
        <v>66.577493220320676</v>
      </c>
      <c r="P8" s="413">
        <f>VLOOKUP($A8,'ANNEX 2_MUNICIPIS'!$A$4:$Q$313,17,0)</f>
        <v>81.715345407751528</v>
      </c>
      <c r="Q8" s="414">
        <f>VLOOKUP($A8,'ANNEX 2_MUNICIPIS'!$A$4:$R$313,18,0)</f>
        <v>310</v>
      </c>
      <c r="R8" s="415">
        <f>VLOOKUP($A8,'ANNEX 2_MUNICIPIS'!$A$4:$V$313,19,0)</f>
        <v>92.488282581262027</v>
      </c>
      <c r="S8" s="414">
        <f>VLOOKUP($A8,'ANNEX 2_MUNICIPIS'!$A$4:$V$313,20,0)</f>
        <v>226</v>
      </c>
      <c r="T8" s="415">
        <f>VLOOKUP($A8,'ANNEX 2_MUNICIPIS'!$A$4:$V$313,21,0)</f>
        <v>70.942408234241057</v>
      </c>
      <c r="U8" s="414">
        <f>VLOOKUP($A8,'ANNEX 2_MUNICIPIS'!$A$4:$V$313,22,0)</f>
        <v>310</v>
      </c>
    </row>
    <row r="9" spans="1:21" ht="15" customHeight="1">
      <c r="A9" s="421" t="s">
        <v>221</v>
      </c>
      <c r="B9" s="422" t="s">
        <v>222</v>
      </c>
      <c r="C9" s="423">
        <f>VLOOKUP($A9,'ANNEX 2_MUNICIPIS'!$A$4:$Q$313,4,0)</f>
        <v>7814</v>
      </c>
      <c r="D9" s="403">
        <f>VLOOKUP($A9,'ANNEX 2_MUNICIPIS'!$A$4:$Q$313,5,0)</f>
        <v>10.86</v>
      </c>
      <c r="E9" s="404">
        <f>VLOOKUP($A9,'ANNEX 2_MUNICIPIS'!$A$4:$Q$313,6,0)</f>
        <v>25813.483053109154</v>
      </c>
      <c r="F9" s="416">
        <f>VLOOKUP($A9,'ANNEX 2_MUNICIPIS'!$A$4:$Q$313,7,0)</f>
        <v>28.723972116291108</v>
      </c>
      <c r="G9" s="406">
        <f>VLOOKUP($A9,'ANNEX 2_MUNICIPIS'!$A$4:$Q$313,8,0)</f>
        <v>2.661888917327873</v>
      </c>
      <c r="H9" s="407">
        <f>VLOOKUP($A9,'ANNEX 2_MUNICIPIS'!$A$4:$Q$313,9,0)</f>
        <v>8.68</v>
      </c>
      <c r="I9" s="408">
        <f>VLOOKUP($A9,'ANNEX 2_MUNICIPIS'!$A$4:$Q$313,10,0)</f>
        <v>82</v>
      </c>
      <c r="J9" s="409">
        <f>VLOOKUP($A9,'ANNEX 2_MUNICIPIS'!$A$4:$Q$313,11,0)</f>
        <v>95.475042462331771</v>
      </c>
      <c r="K9" s="410">
        <f>VLOOKUP($A9,'ANNEX 2_MUNICIPIS'!$A$4:$Q$313,12,0)</f>
        <v>101.77439355008818</v>
      </c>
      <c r="L9" s="410">
        <f>VLOOKUP($A9,'ANNEX 2_MUNICIPIS'!$A$4:$Q$313,13,0)</f>
        <v>121.11799624277702</v>
      </c>
      <c r="M9" s="411">
        <f>VLOOKUP($A9,'ANNEX 2_MUNICIPIS'!$A$4:$Q$313,14,0)</f>
        <v>109.19839610587901</v>
      </c>
      <c r="N9" s="410">
        <f>VLOOKUP($A9,'ANNEX 2_MUNICIPIS'!$A$4:$Q$313,15,0)</f>
        <v>125.19728454037642</v>
      </c>
      <c r="O9" s="412">
        <f>VLOOKUP($A9,'ANNEX 2_MUNICIPIS'!$A$4:$Q$313,16,0)</f>
        <v>98.950799298701611</v>
      </c>
      <c r="P9" s="413">
        <f>VLOOKUP($A9,'ANNEX 2_MUNICIPIS'!$A$4:$Q$313,17,0)</f>
        <v>97.665128616919915</v>
      </c>
      <c r="Q9" s="414">
        <f>VLOOKUP($A9,'ANNEX 2_MUNICIPIS'!$A$4:$R$313,18,0)</f>
        <v>165</v>
      </c>
      <c r="R9" s="415">
        <f>VLOOKUP($A9,'ANNEX 2_MUNICIPIS'!$A$4:$V$313,19,0)</f>
        <v>98.014609972080919</v>
      </c>
      <c r="S9" s="414">
        <f>VLOOKUP($A9,'ANNEX 2_MUNICIPIS'!$A$4:$V$313,20,0)</f>
        <v>157</v>
      </c>
      <c r="T9" s="415">
        <f>VLOOKUP($A9,'ANNEX 2_MUNICIPIS'!$A$4:$V$313,21,0)</f>
        <v>97.315647261758897</v>
      </c>
      <c r="U9" s="414">
        <f>VLOOKUP($A9,'ANNEX 2_MUNICIPIS'!$A$4:$V$313,22,0)</f>
        <v>176</v>
      </c>
    </row>
    <row r="10" spans="1:21" ht="15" customHeight="1">
      <c r="A10" s="400" t="s">
        <v>227</v>
      </c>
      <c r="B10" s="401" t="s">
        <v>612</v>
      </c>
      <c r="C10" s="402">
        <f>VLOOKUP($A10,'ANNEX 2_MUNICIPIS'!$A$4:$Q$313,4,0)</f>
        <v>2207</v>
      </c>
      <c r="D10" s="403">
        <f>VLOOKUP($A10,'ANNEX 2_MUNICIPIS'!$A$4:$Q$313,5,0)</f>
        <v>8.17</v>
      </c>
      <c r="E10" s="404">
        <f>VLOOKUP($A10,'ANNEX 2_MUNICIPIS'!$A$4:$Q$313,6,0)</f>
        <v>23379.407603890362</v>
      </c>
      <c r="F10" s="416">
        <f>VLOOKUP($A10,'ANNEX 2_MUNICIPIS'!$A$4:$Q$313,7,0)</f>
        <v>30.590781642481279</v>
      </c>
      <c r="G10" s="406">
        <f>VLOOKUP($A10,'ANNEX 2_MUNICIPIS'!$A$4:$Q$313,8,0)</f>
        <v>2.4467603081105573</v>
      </c>
      <c r="H10" s="407">
        <f>VLOOKUP($A10,'ANNEX 2_MUNICIPIS'!$A$4:$Q$313,9,0)</f>
        <v>6.03</v>
      </c>
      <c r="I10" s="408">
        <f>VLOOKUP($A10,'ANNEX 2_MUNICIPIS'!$A$4:$Q$313,10,0)</f>
        <v>93.939393939393938</v>
      </c>
      <c r="J10" s="409">
        <f>VLOOKUP($A10,'ANNEX 2_MUNICIPIS'!$A$4:$Q$313,11,0)</f>
        <v>126.91052155947649</v>
      </c>
      <c r="K10" s="410">
        <f>VLOOKUP($A10,'ANNEX 2_MUNICIPIS'!$A$4:$Q$313,12,0)</f>
        <v>92.177604453873471</v>
      </c>
      <c r="L10" s="410">
        <f>VLOOKUP($A10,'ANNEX 2_MUNICIPIS'!$A$4:$Q$313,13,0)</f>
        <v>113.72674250426218</v>
      </c>
      <c r="M10" s="411">
        <f>VLOOKUP($A10,'ANNEX 2_MUNICIPIS'!$A$4:$Q$313,14,0)</f>
        <v>118.7995405274019</v>
      </c>
      <c r="N10" s="410">
        <f>VLOOKUP($A10,'ANNEX 2_MUNICIPIS'!$A$4:$Q$313,15,0)</f>
        <v>180.21765005148711</v>
      </c>
      <c r="O10" s="412">
        <f>VLOOKUP($A10,'ANNEX 2_MUNICIPIS'!$A$4:$Q$313,16,0)</f>
        <v>113.35826970656873</v>
      </c>
      <c r="P10" s="413">
        <f>VLOOKUP($A10,'ANNEX 2_MUNICIPIS'!$A$4:$Q$313,17,0)</f>
        <v>102.29253906467284</v>
      </c>
      <c r="Q10" s="414">
        <f>VLOOKUP($A10,'ANNEX 2_MUNICIPIS'!$A$4:$R$313,18,0)</f>
        <v>98</v>
      </c>
      <c r="R10" s="415">
        <f>VLOOKUP($A10,'ANNEX 2_MUNICIPIS'!$A$4:$V$313,19,0)</f>
        <v>95.724362964702394</v>
      </c>
      <c r="S10" s="414">
        <f>VLOOKUP($A10,'ANNEX 2_MUNICIPIS'!$A$4:$V$313,20,0)</f>
        <v>189</v>
      </c>
      <c r="T10" s="415">
        <f>VLOOKUP($A10,'ANNEX 2_MUNICIPIS'!$A$4:$V$313,21,0)</f>
        <v>108.8607151646433</v>
      </c>
      <c r="U10" s="414">
        <f>VLOOKUP($A10,'ANNEX 2_MUNICIPIS'!$A$4:$V$313,22,0)</f>
        <v>46</v>
      </c>
    </row>
    <row r="11" spans="1:21" ht="15" customHeight="1">
      <c r="A11" s="400" t="s">
        <v>269</v>
      </c>
      <c r="B11" s="401" t="s">
        <v>270</v>
      </c>
      <c r="C11" s="402">
        <f>VLOOKUP($A11,'ANNEX 2_MUNICIPIS'!$A$4:$Q$313,4,0)</f>
        <v>2517</v>
      </c>
      <c r="D11" s="403">
        <f>VLOOKUP($A11,'ANNEX 2_MUNICIPIS'!$A$4:$Q$313,5,0)</f>
        <v>16.869999999999997</v>
      </c>
      <c r="E11" s="404">
        <f>VLOOKUP($A11,'ANNEX 2_MUNICIPIS'!$A$4:$Q$313,6,0)</f>
        <v>22283.008814887366</v>
      </c>
      <c r="F11" s="416">
        <f>VLOOKUP($A11,'ANNEX 2_MUNICIPIS'!$A$4:$Q$313,7,0)</f>
        <v>24.059179509579128</v>
      </c>
      <c r="G11" s="406">
        <f>VLOOKUP($A11,'ANNEX 2_MUNICIPIS'!$A$4:$Q$313,8,0)</f>
        <v>3.8140643623361141</v>
      </c>
      <c r="H11" s="407">
        <f>VLOOKUP($A11,'ANNEX 2_MUNICIPIS'!$A$4:$Q$313,9,0)</f>
        <v>7.03</v>
      </c>
      <c r="I11" s="408">
        <f>VLOOKUP($A11,'ANNEX 2_MUNICIPIS'!$A$4:$Q$313,10,0)</f>
        <v>76.470588235294116</v>
      </c>
      <c r="J11" s="409">
        <f>VLOOKUP($A11,'ANNEX 2_MUNICIPIS'!$A$4:$Q$313,11,0)</f>
        <v>61.461704869052937</v>
      </c>
      <c r="K11" s="410">
        <f>VLOOKUP($A11,'ANNEX 2_MUNICIPIS'!$A$4:$Q$313,12,0)</f>
        <v>87.854851045886917</v>
      </c>
      <c r="L11" s="410">
        <f>VLOOKUP($A11,'ANNEX 2_MUNICIPIS'!$A$4:$Q$313,13,0)</f>
        <v>144.60135456711745</v>
      </c>
      <c r="M11" s="411">
        <f>VLOOKUP($A11,'ANNEX 2_MUNICIPIS'!$A$4:$Q$313,14,0)</f>
        <v>76.211089475737296</v>
      </c>
      <c r="N11" s="410">
        <f>VLOOKUP($A11,'ANNEX 2_MUNICIPIS'!$A$4:$Q$313,15,0)</f>
        <v>154.58213795312477</v>
      </c>
      <c r="O11" s="412">
        <f>VLOOKUP($A11,'ANNEX 2_MUNICIPIS'!$A$4:$Q$313,16,0)</f>
        <v>92.278363764929765</v>
      </c>
      <c r="P11" s="413">
        <f>VLOOKUP($A11,'ANNEX 2_MUNICIPIS'!$A$4:$Q$313,17,0)</f>
        <v>91.825036770161816</v>
      </c>
      <c r="Q11" s="414">
        <f>VLOOKUP($A11,'ANNEX 2_MUNICIPIS'!$A$4:$R$313,18,0)</f>
        <v>272</v>
      </c>
      <c r="R11" s="415">
        <f>VLOOKUP($A11,'ANNEX 2_MUNICIPIS'!$A$4:$V$313,19,0)</f>
        <v>95.511676495943561</v>
      </c>
      <c r="S11" s="414">
        <f>VLOOKUP($A11,'ANNEX 2_MUNICIPIS'!$A$4:$V$313,20,0)</f>
        <v>191</v>
      </c>
      <c r="T11" s="415">
        <f>VLOOKUP($A11,'ANNEX 2_MUNICIPIS'!$A$4:$V$313,21,0)</f>
        <v>88.138397044380099</v>
      </c>
      <c r="U11" s="414">
        <f>VLOOKUP($A11,'ANNEX 2_MUNICIPIS'!$A$4:$V$313,22,0)</f>
        <v>276</v>
      </c>
    </row>
    <row r="12" spans="1:21" ht="15" customHeight="1">
      <c r="A12" s="400" t="s">
        <v>310</v>
      </c>
      <c r="B12" s="401" t="s">
        <v>311</v>
      </c>
      <c r="C12" s="402">
        <f>VLOOKUP($A12,'ANNEX 2_MUNICIPIS'!$A$4:$Q$313,4,0)</f>
        <v>3884</v>
      </c>
      <c r="D12" s="403">
        <f>VLOOKUP($A12,'ANNEX 2_MUNICIPIS'!$A$4:$Q$313,5,0)</f>
        <v>9.8699999999999992</v>
      </c>
      <c r="E12" s="404">
        <f>VLOOKUP($A12,'ANNEX 2_MUNICIPIS'!$A$4:$Q$313,6,0)</f>
        <v>25533.500274273178</v>
      </c>
      <c r="F12" s="416">
        <f>VLOOKUP($A12,'ANNEX 2_MUNICIPIS'!$A$4:$Q$313,7,0)</f>
        <v>31.481133443410975</v>
      </c>
      <c r="G12" s="406">
        <f>VLOOKUP($A12,'ANNEX 2_MUNICIPIS'!$A$4:$Q$313,8,0)</f>
        <v>2.2399588053553039</v>
      </c>
      <c r="H12" s="407">
        <f>VLOOKUP($A12,'ANNEX 2_MUNICIPIS'!$A$4:$Q$313,9,0)</f>
        <v>5.9</v>
      </c>
      <c r="I12" s="408">
        <f>VLOOKUP($A12,'ANNEX 2_MUNICIPIS'!$A$4:$Q$313,10,0)</f>
        <v>81.132075471698116</v>
      </c>
      <c r="J12" s="409">
        <f>VLOOKUP($A12,'ANNEX 2_MUNICIPIS'!$A$4:$Q$313,11,0)</f>
        <v>105.05156647831033</v>
      </c>
      <c r="K12" s="410">
        <f>VLOOKUP($A12,'ANNEX 2_MUNICIPIS'!$A$4:$Q$313,12,0)</f>
        <v>100.67051006943298</v>
      </c>
      <c r="L12" s="410">
        <f>VLOOKUP($A12,'ANNEX 2_MUNICIPIS'!$A$4:$Q$313,13,0)</f>
        <v>110.5103141572793</v>
      </c>
      <c r="M12" s="411">
        <f>VLOOKUP($A12,'ANNEX 2_MUNICIPIS'!$A$4:$Q$313,14,0)</f>
        <v>129.76756522900052</v>
      </c>
      <c r="N12" s="410">
        <f>VLOOKUP($A12,'ANNEX 2_MUNICIPIS'!$A$4:$Q$313,15,0)</f>
        <v>184.18854742550292</v>
      </c>
      <c r="O12" s="412">
        <f>VLOOKUP($A12,'ANNEX 2_MUNICIPIS'!$A$4:$Q$313,16,0)</f>
        <v>97.903459959598933</v>
      </c>
      <c r="P12" s="413">
        <f>VLOOKUP($A12,'ANNEX 2_MUNICIPIS'!$A$4:$Q$313,17,0)</f>
        <v>98.115071513689955</v>
      </c>
      <c r="Q12" s="414">
        <f>VLOOKUP($A12,'ANNEX 2_MUNICIPIS'!$A$4:$R$313,18,0)</f>
        <v>157</v>
      </c>
      <c r="R12" s="415">
        <f>VLOOKUP($A12,'ANNEX 2_MUNICIPIS'!$A$4:$V$313,19,0)</f>
        <v>95.923592151715368</v>
      </c>
      <c r="S12" s="414">
        <f>VLOOKUP($A12,'ANNEX 2_MUNICIPIS'!$A$4:$V$313,20,0)</f>
        <v>186</v>
      </c>
      <c r="T12" s="415">
        <f>VLOOKUP($A12,'ANNEX 2_MUNICIPIS'!$A$4:$V$313,21,0)</f>
        <v>100.30655087566457</v>
      </c>
      <c r="U12" s="414">
        <f>VLOOKUP($A12,'ANNEX 2_MUNICIPIS'!$A$4:$V$313,22,0)</f>
        <v>137</v>
      </c>
    </row>
    <row r="13" spans="1:21" ht="15" customHeight="1">
      <c r="A13" s="400" t="s">
        <v>312</v>
      </c>
      <c r="B13" s="401" t="s">
        <v>313</v>
      </c>
      <c r="C13" s="402">
        <f>VLOOKUP($A13,'ANNEX 2_MUNICIPIS'!$A$4:$Q$313,4,0)</f>
        <v>2016</v>
      </c>
      <c r="D13" s="403">
        <f>VLOOKUP($A13,'ANNEX 2_MUNICIPIS'!$A$4:$Q$313,5,0)</f>
        <v>10.870000000000001</v>
      </c>
      <c r="E13" s="404">
        <f>VLOOKUP($A13,'ANNEX 2_MUNICIPIS'!$A$4:$Q$313,6,0)</f>
        <v>25208.910609037328</v>
      </c>
      <c r="F13" s="416">
        <f>VLOOKUP($A13,'ANNEX 2_MUNICIPIS'!$A$4:$Q$313,7,0)</f>
        <v>29.632775949159772</v>
      </c>
      <c r="G13" s="406">
        <f>VLOOKUP($A13,'ANNEX 2_MUNICIPIS'!$A$4:$Q$313,8,0)</f>
        <v>1.984126984126984</v>
      </c>
      <c r="H13" s="407">
        <f>VLOOKUP($A13,'ANNEX 2_MUNICIPIS'!$A$4:$Q$313,9,0)</f>
        <v>3.69</v>
      </c>
      <c r="I13" s="408">
        <f>VLOOKUP($A13,'ANNEX 2_MUNICIPIS'!$A$4:$Q$313,10,0)</f>
        <v>75</v>
      </c>
      <c r="J13" s="409">
        <f>VLOOKUP($A13,'ANNEX 2_MUNICIPIS'!$A$4:$Q$313,11,0)</f>
        <v>95.387208936607436</v>
      </c>
      <c r="K13" s="410">
        <f>VLOOKUP($A13,'ANNEX 2_MUNICIPIS'!$A$4:$Q$313,12,0)</f>
        <v>99.390755754060748</v>
      </c>
      <c r="L13" s="410">
        <f>VLOOKUP($A13,'ANNEX 2_MUNICIPIS'!$A$4:$Q$313,13,0)</f>
        <v>117.40344383622366</v>
      </c>
      <c r="M13" s="411">
        <f>VLOOKUP($A13,'ANNEX 2_MUNICIPIS'!$A$4:$Q$313,14,0)</f>
        <v>146.49969619364614</v>
      </c>
      <c r="N13" s="410">
        <f>VLOOKUP($A13,'ANNEX 2_MUNICIPIS'!$A$4:$Q$313,15,0)</f>
        <v>294.50201349877165</v>
      </c>
      <c r="O13" s="412">
        <f>VLOOKUP($A13,'ANNEX 2_MUNICIPIS'!$A$4:$Q$313,16,0)</f>
        <v>90.503779846373419</v>
      </c>
      <c r="P13" s="413">
        <f>VLOOKUP($A13,'ANNEX 2_MUNICIPIS'!$A$4:$Q$313,17,0)</f>
        <v>97.605423538879975</v>
      </c>
      <c r="Q13" s="414">
        <f>VLOOKUP($A13,'ANNEX 2_MUNICIPIS'!$A$4:$R$313,18,0)</f>
        <v>167</v>
      </c>
      <c r="R13" s="415">
        <f>VLOOKUP($A13,'ANNEX 2_MUNICIPIS'!$A$4:$V$313,19,0)</f>
        <v>96.233271764477834</v>
      </c>
      <c r="S13" s="414">
        <f>VLOOKUP($A13,'ANNEX 2_MUNICIPIS'!$A$4:$V$313,20,0)</f>
        <v>179</v>
      </c>
      <c r="T13" s="415">
        <f>VLOOKUP($A13,'ANNEX 2_MUNICIPIS'!$A$4:$V$313,21,0)</f>
        <v>98.977575313282145</v>
      </c>
      <c r="U13" s="414">
        <f>VLOOKUP($A13,'ANNEX 2_MUNICIPIS'!$A$4:$V$313,22,0)</f>
        <v>157</v>
      </c>
    </row>
    <row r="14" spans="1:21" ht="15" customHeight="1">
      <c r="A14" s="400" t="s">
        <v>327</v>
      </c>
      <c r="B14" s="401" t="s">
        <v>328</v>
      </c>
      <c r="C14" s="402">
        <f>VLOOKUP($A14,'ANNEX 2_MUNICIPIS'!$A$4:$Q$313,4,0)</f>
        <v>935</v>
      </c>
      <c r="D14" s="403">
        <f>VLOOKUP($A14,'ANNEX 2_MUNICIPIS'!$A$4:$Q$313,5,0)</f>
        <v>9.9500000000000011</v>
      </c>
      <c r="E14" s="404">
        <f>VLOOKUP($A14,'ANNEX 2_MUNICIPIS'!$A$4:$Q$313,6,0)</f>
        <v>34849.166276346601</v>
      </c>
      <c r="F14" s="405">
        <f>VLOOKUP($A14,'ANNEX 2_MUNICIPIS'!$A$4:$Q$313,7,0)</f>
        <v>14.663191536574416</v>
      </c>
      <c r="G14" s="406">
        <f>VLOOKUP($A14,'ANNEX 2_MUNICIPIS'!$A$4:$Q$313,8,0)</f>
        <v>2.5668449197860963</v>
      </c>
      <c r="H14" s="407">
        <f>VLOOKUP($A14,'ANNEX 2_MUNICIPIS'!$A$4:$Q$313,9,0)</f>
        <v>3.83</v>
      </c>
      <c r="I14" s="408">
        <f>VLOOKUP($A14,'ANNEX 2_MUNICIPIS'!$A$4:$Q$313,10,0)</f>
        <v>66.666666666666657</v>
      </c>
      <c r="J14" s="409">
        <f>VLOOKUP($A14,'ANNEX 2_MUNICIPIS'!$A$4:$Q$313,11,0)</f>
        <v>104.20693076793194</v>
      </c>
      <c r="K14" s="410">
        <f>VLOOKUP($A14,'ANNEX 2_MUNICIPIS'!$A$4:$Q$313,12,0)</f>
        <v>137.39923264924008</v>
      </c>
      <c r="L14" s="410">
        <f>VLOOKUP($A14,'ANNEX 2_MUNICIPIS'!$A$4:$Q$313,13,0)</f>
        <v>237.26007657889005</v>
      </c>
      <c r="M14" s="411">
        <f>VLOOKUP($A14,'ANNEX 2_MUNICIPIS'!$A$4:$Q$313,14,0)</f>
        <v>113.24174598301846</v>
      </c>
      <c r="N14" s="410">
        <f>VLOOKUP($A14,'ANNEX 2_MUNICIPIS'!$A$4:$Q$313,15,0)</f>
        <v>283.736926843464</v>
      </c>
      <c r="O14" s="412">
        <f>VLOOKUP($A14,'ANNEX 2_MUNICIPIS'!$A$4:$Q$313,16,0)</f>
        <v>80.44780430788748</v>
      </c>
      <c r="P14" s="413">
        <f>VLOOKUP($A14,'ANNEX 2_MUNICIPIS'!$A$4:$Q$313,17,0)</f>
        <v>113.67936282877588</v>
      </c>
      <c r="Q14" s="414">
        <f>VLOOKUP($A14,'ANNEX 2_MUNICIPIS'!$A$4:$R$313,18,0)</f>
        <v>24</v>
      </c>
      <c r="R14" s="415">
        <f>VLOOKUP($A14,'ANNEX 2_MUNICIPIS'!$A$4:$V$313,19,0)</f>
        <v>140.22340219487307</v>
      </c>
      <c r="S14" s="414">
        <f>VLOOKUP($A14,'ANNEX 2_MUNICIPIS'!$A$4:$V$313,20,0)</f>
        <v>4</v>
      </c>
      <c r="T14" s="415">
        <f>VLOOKUP($A14,'ANNEX 2_MUNICIPIS'!$A$4:$V$313,21,0)</f>
        <v>87.135323462678684</v>
      </c>
      <c r="U14" s="414">
        <f>VLOOKUP($A14,'ANNEX 2_MUNICIPIS'!$A$4:$V$313,22,0)</f>
        <v>286</v>
      </c>
    </row>
    <row r="15" spans="1:21" ht="15" customHeight="1">
      <c r="A15" s="400" t="s">
        <v>344</v>
      </c>
      <c r="B15" s="401" t="s">
        <v>620</v>
      </c>
      <c r="C15" s="402">
        <f>VLOOKUP($A15,'ANNEX 2_MUNICIPIS'!$A$4:$Q$313,4,0)</f>
        <v>1335</v>
      </c>
      <c r="D15" s="403">
        <f>VLOOKUP($A15,'ANNEX 2_MUNICIPIS'!$A$4:$Q$313,5,0)</f>
        <v>9.76</v>
      </c>
      <c r="E15" s="404">
        <f>VLOOKUP($A15,'ANNEX 2_MUNICIPIS'!$A$4:$Q$313,6,0)</f>
        <v>22561.319738988579</v>
      </c>
      <c r="F15" s="416">
        <f>VLOOKUP($A15,'ANNEX 2_MUNICIPIS'!$A$4:$Q$313,7,0)</f>
        <v>26.147266601865422</v>
      </c>
      <c r="G15" s="406">
        <f>VLOOKUP($A15,'ANNEX 2_MUNICIPIS'!$A$4:$Q$313,8,0)</f>
        <v>3.2209737827715355</v>
      </c>
      <c r="H15" s="407">
        <f>VLOOKUP($A15,'ANNEX 2_MUNICIPIS'!$A$4:$Q$313,9,0)</f>
        <v>8.19</v>
      </c>
      <c r="I15" s="408">
        <f>VLOOKUP($A15,'ANNEX 2_MUNICIPIS'!$A$4:$Q$313,10,0)</f>
        <v>82.402000934149143</v>
      </c>
      <c r="J15" s="409">
        <f>VLOOKUP($A15,'ANNEX 2_MUNICIPIS'!$A$4:$Q$313,11,0)</f>
        <v>106.23554929722572</v>
      </c>
      <c r="K15" s="410">
        <f>VLOOKUP($A15,'ANNEX 2_MUNICIPIS'!$A$4:$Q$313,12,0)</f>
        <v>88.952142932475383</v>
      </c>
      <c r="L15" s="410">
        <f>VLOOKUP($A15,'ANNEX 2_MUNICIPIS'!$A$4:$Q$313,13,0)</f>
        <v>133.05367631086827</v>
      </c>
      <c r="M15" s="411">
        <f>VLOOKUP($A15,'ANNEX 2_MUNICIPIS'!$A$4:$Q$313,14,0)</f>
        <v>90.244137328588778</v>
      </c>
      <c r="N15" s="410">
        <f>VLOOKUP($A15,'ANNEX 2_MUNICIPIS'!$A$4:$Q$313,15,0)</f>
        <v>132.68772036757844</v>
      </c>
      <c r="O15" s="412">
        <f>VLOOKUP($A15,'ANNEX 2_MUNICIPIS'!$A$4:$Q$313,16,0)</f>
        <v>99.435900685931884</v>
      </c>
      <c r="P15" s="413">
        <f>VLOOKUP($A15,'ANNEX 2_MUNICIPIS'!$A$4:$Q$313,17,0)</f>
        <v>96.078386203500074</v>
      </c>
      <c r="Q15" s="414">
        <f>VLOOKUP($A15,'ANNEX 2_MUNICIPIS'!$A$4:$R$313,18,0)</f>
        <v>197</v>
      </c>
      <c r="R15" s="415">
        <f>VLOOKUP($A15,'ANNEX 2_MUNICIPIS'!$A$4:$V$313,19,0)</f>
        <v>97.334837756727907</v>
      </c>
      <c r="S15" s="414">
        <f>VLOOKUP($A15,'ANNEX 2_MUNICIPIS'!$A$4:$V$313,20,0)</f>
        <v>164</v>
      </c>
      <c r="T15" s="415">
        <f>VLOOKUP($A15,'ANNEX 2_MUNICIPIS'!$A$4:$V$313,21,0)</f>
        <v>94.82193465027224</v>
      </c>
      <c r="U15" s="414">
        <f>VLOOKUP($A15,'ANNEX 2_MUNICIPIS'!$A$4:$V$313,22,0)</f>
        <v>216</v>
      </c>
    </row>
    <row r="16" spans="1:21" ht="15" customHeight="1">
      <c r="A16" s="421" t="s">
        <v>349</v>
      </c>
      <c r="B16" s="422" t="s">
        <v>350</v>
      </c>
      <c r="C16" s="423">
        <f>VLOOKUP($A16,'ANNEX 2_MUNICIPIS'!$A$4:$Q$313,4,0)</f>
        <v>507</v>
      </c>
      <c r="D16" s="403">
        <f>VLOOKUP($A16,'ANNEX 2_MUNICIPIS'!$A$4:$Q$313,5,0)</f>
        <v>22.49</v>
      </c>
      <c r="E16" s="404">
        <f>VLOOKUP($A16,'ANNEX 2_MUNICIPIS'!$A$4:$Q$313,6,0)</f>
        <v>17826.367816091955</v>
      </c>
      <c r="F16" s="405">
        <f>VLOOKUP($A16,'ANNEX 2_MUNICIPIS'!$A$4:$Q$313,7,0)</f>
        <v>22.045994116941582</v>
      </c>
      <c r="G16" s="406">
        <f>VLOOKUP($A16,'ANNEX 2_MUNICIPIS'!$A$4:$Q$313,8,0)</f>
        <v>2.3668639053254439</v>
      </c>
      <c r="H16" s="407">
        <f>VLOOKUP($A16,'ANNEX 2_MUNICIPIS'!$A$4:$Q$313,9,0)</f>
        <v>13.77</v>
      </c>
      <c r="I16" s="408">
        <f>VLOOKUP($A16,'ANNEX 2_MUNICIPIS'!$A$4:$Q$313,10,0)</f>
        <v>82.402000934149143</v>
      </c>
      <c r="J16" s="409">
        <f>VLOOKUP($A16,'ANNEX 2_MUNICIPIS'!$A$4:$Q$313,11,0)</f>
        <v>46.103110766603955</v>
      </c>
      <c r="K16" s="410">
        <f>VLOOKUP($A16,'ANNEX 2_MUNICIPIS'!$A$4:$Q$313,12,0)</f>
        <v>70.28372614229778</v>
      </c>
      <c r="L16" s="410">
        <f>VLOOKUP($A16,'ANNEX 2_MUNICIPIS'!$A$4:$Q$313,13,0)</f>
        <v>157.80599089360618</v>
      </c>
      <c r="M16" s="411">
        <f>VLOOKUP($A16,'ANNEX 2_MUNICIPIS'!$A$4:$Q$313,14,0)</f>
        <v>122.80976516233231</v>
      </c>
      <c r="N16" s="410">
        <f>VLOOKUP($A16,'ANNEX 2_MUNICIPIS'!$A$4:$Q$313,15,0)</f>
        <v>78.918840218625078</v>
      </c>
      <c r="O16" s="412">
        <f>VLOOKUP($A16,'ANNEX 2_MUNICIPIS'!$A$4:$Q$313,16,0)</f>
        <v>99.435900685931884</v>
      </c>
      <c r="P16" s="413">
        <f>VLOOKUP($A16,'ANNEX 2_MUNICIPIS'!$A$4:$Q$313,17,0)</f>
        <v>95.108681107216398</v>
      </c>
      <c r="Q16" s="414">
        <f>VLOOKUP($A16,'ANNEX 2_MUNICIPIS'!$A$4:$R$313,18,0)</f>
        <v>212</v>
      </c>
      <c r="R16" s="415">
        <f>VLOOKUP($A16,'ANNEX 2_MUNICIPIS'!$A$4:$V$313,19,0)</f>
        <v>90.941794592901758</v>
      </c>
      <c r="S16" s="414">
        <f>VLOOKUP($A16,'ANNEX 2_MUNICIPIS'!$A$4:$V$313,20,0)</f>
        <v>250</v>
      </c>
      <c r="T16" s="415">
        <f>VLOOKUP($A16,'ANNEX 2_MUNICIPIS'!$A$4:$V$313,21,0)</f>
        <v>99.275567621531067</v>
      </c>
      <c r="U16" s="414">
        <f>VLOOKUP($A16,'ANNEX 2_MUNICIPIS'!$A$4:$V$313,22,0)</f>
        <v>152</v>
      </c>
    </row>
    <row r="17" spans="1:21" ht="15" customHeight="1">
      <c r="A17" s="400" t="s">
        <v>356</v>
      </c>
      <c r="B17" s="401" t="s">
        <v>357</v>
      </c>
      <c r="C17" s="402">
        <f>VLOOKUP($A17,'ANNEX 2_MUNICIPIS'!$A$4:$Q$313,4,0)</f>
        <v>555</v>
      </c>
      <c r="D17" s="403">
        <f>VLOOKUP($A17,'ANNEX 2_MUNICIPIS'!$A$4:$Q$313,5,0)</f>
        <v>8.3000000000000007</v>
      </c>
      <c r="E17" s="404">
        <f>VLOOKUP($A17,'ANNEX 2_MUNICIPIS'!$A$4:$Q$313,6,0)</f>
        <v>24773.785185185185</v>
      </c>
      <c r="F17" s="405">
        <f>VLOOKUP($A17,'ANNEX 2_MUNICIPIS'!$A$4:$Q$313,7,0)</f>
        <v>28.153923922997159</v>
      </c>
      <c r="G17" s="406">
        <f>VLOOKUP($A17,'ANNEX 2_MUNICIPIS'!$A$4:$Q$313,8,0)</f>
        <v>3.2432432432432434</v>
      </c>
      <c r="H17" s="407">
        <f>VLOOKUP($A17,'ANNEX 2_MUNICIPIS'!$A$4:$Q$313,9,0)</f>
        <v>3.45</v>
      </c>
      <c r="I17" s="408">
        <f>VLOOKUP($A17,'ANNEX 2_MUNICIPIS'!$A$4:$Q$313,10,0)</f>
        <v>78.425500020263328</v>
      </c>
      <c r="J17" s="409">
        <f>VLOOKUP($A17,'ANNEX 2_MUNICIPIS'!$A$4:$Q$313,11,0)</f>
        <v>124.92276640252082</v>
      </c>
      <c r="K17" s="410">
        <f>VLOOKUP($A17,'ANNEX 2_MUNICIPIS'!$A$4:$Q$313,12,0)</f>
        <v>97.67519392772121</v>
      </c>
      <c r="L17" s="410">
        <f>VLOOKUP($A17,'ANNEX 2_MUNICIPIS'!$A$4:$Q$313,13,0)</f>
        <v>123.57033983518056</v>
      </c>
      <c r="M17" s="411">
        <f>VLOOKUP($A17,'ANNEX 2_MUNICIPIS'!$A$4:$Q$313,14,0)</f>
        <v>89.6244834518007</v>
      </c>
      <c r="N17" s="410">
        <f>VLOOKUP($A17,'ANNEX 2_MUNICIPIS'!$A$4:$Q$313,15,0)</f>
        <v>314.9891100899905</v>
      </c>
      <c r="O17" s="412">
        <f>VLOOKUP($A17,'ANNEX 2_MUNICIPIS'!$A$4:$Q$313,16,0)</f>
        <v>94.637389175675551</v>
      </c>
      <c r="P17" s="413">
        <f>VLOOKUP($A17,'ANNEX 2_MUNICIPIS'!$A$4:$Q$313,17,0)</f>
        <v>96.595936909386182</v>
      </c>
      <c r="Q17" s="414">
        <f>VLOOKUP($A17,'ANNEX 2_MUNICIPIS'!$A$4:$R$313,18,0)</f>
        <v>188</v>
      </c>
      <c r="R17" s="415">
        <f>VLOOKUP($A17,'ANNEX 2_MUNICIPIS'!$A$4:$V$313,19,0)</f>
        <v>99.937648703906362</v>
      </c>
      <c r="S17" s="414">
        <f>VLOOKUP($A17,'ANNEX 2_MUNICIPIS'!$A$4:$V$313,20,0)</f>
        <v>138</v>
      </c>
      <c r="T17" s="415">
        <f>VLOOKUP($A17,'ANNEX 2_MUNICIPIS'!$A$4:$V$313,21,0)</f>
        <v>93.254225114866031</v>
      </c>
      <c r="U17" s="414">
        <f>VLOOKUP($A17,'ANNEX 2_MUNICIPIS'!$A$4:$V$313,22,0)</f>
        <v>238</v>
      </c>
    </row>
    <row r="18" spans="1:21" ht="15" customHeight="1">
      <c r="A18" s="400" t="s">
        <v>408</v>
      </c>
      <c r="B18" s="401" t="s">
        <v>409</v>
      </c>
      <c r="C18" s="402">
        <f>VLOOKUP($A18,'ANNEX 2_MUNICIPIS'!$A$4:$Q$313,4,0)</f>
        <v>1009</v>
      </c>
      <c r="D18" s="403">
        <f>VLOOKUP($A18,'ANNEX 2_MUNICIPIS'!$A$4:$Q$313,5,0)</f>
        <v>5.37</v>
      </c>
      <c r="E18" s="404">
        <f>VLOOKUP($A18,'ANNEX 2_MUNICIPIS'!$A$4:$Q$313,6,0)</f>
        <v>24168.591286307055</v>
      </c>
      <c r="F18" s="405">
        <f>VLOOKUP($A18,'ANNEX 2_MUNICIPIS'!$A$4:$Q$313,7,0)</f>
        <v>28.858912591382239</v>
      </c>
      <c r="G18" s="406">
        <f>VLOOKUP($A18,'ANNEX 2_MUNICIPIS'!$A$4:$Q$313,8,0)</f>
        <v>3.7661050545094152</v>
      </c>
      <c r="H18" s="407">
        <f>VLOOKUP($A18,'ANNEX 2_MUNICIPIS'!$A$4:$Q$313,9,0)</f>
        <v>7.97</v>
      </c>
      <c r="I18" s="408">
        <f>VLOOKUP($A18,'ANNEX 2_MUNICIPIS'!$A$4:$Q$313,10,0)</f>
        <v>83.333333333333343</v>
      </c>
      <c r="J18" s="409">
        <f>VLOOKUP($A18,'ANNEX 2_MUNICIPIS'!$A$4:$Q$313,11,0)</f>
        <v>193.08360542661507</v>
      </c>
      <c r="K18" s="410">
        <f>VLOOKUP($A18,'ANNEX 2_MUNICIPIS'!$A$4:$Q$313,12,0)</f>
        <v>95.289105932086827</v>
      </c>
      <c r="L18" s="410">
        <f>VLOOKUP($A18,'ANNEX 2_MUNICIPIS'!$A$4:$Q$313,13,0)</f>
        <v>120.55166444135057</v>
      </c>
      <c r="M18" s="411">
        <f>VLOOKUP($A18,'ANNEX 2_MUNICIPIS'!$A$4:$Q$313,14,0)</f>
        <v>77.181596417809601</v>
      </c>
      <c r="N18" s="410">
        <f>VLOOKUP($A18,'ANNEX 2_MUNICIPIS'!$A$4:$Q$313,15,0)</f>
        <v>136.35036760482652</v>
      </c>
      <c r="O18" s="412">
        <f>VLOOKUP($A18,'ANNEX 2_MUNICIPIS'!$A$4:$Q$313,16,0)</f>
        <v>100.55975538485937</v>
      </c>
      <c r="P18" s="413">
        <f>VLOOKUP($A18,'ANNEX 2_MUNICIPIS'!$A$4:$Q$313,17,0)</f>
        <v>99.217266632816717</v>
      </c>
      <c r="Q18" s="414">
        <f>VLOOKUP($A18,'ANNEX 2_MUNICIPIS'!$A$4:$R$313,18,0)</f>
        <v>140</v>
      </c>
      <c r="R18" s="415">
        <f>VLOOKUP($A18,'ANNEX 2_MUNICIPIS'!$A$4:$V$313,19,0)</f>
        <v>104.82102179946946</v>
      </c>
      <c r="S18" s="414">
        <f>VLOOKUP($A18,'ANNEX 2_MUNICIPIS'!$A$4:$V$313,20,0)</f>
        <v>79</v>
      </c>
      <c r="T18" s="415">
        <f>VLOOKUP($A18,'ANNEX 2_MUNICIPIS'!$A$4:$V$313,21,0)</f>
        <v>93.613511466163956</v>
      </c>
      <c r="U18" s="414">
        <f>VLOOKUP($A18,'ANNEX 2_MUNICIPIS'!$A$4:$V$313,22,0)</f>
        <v>233</v>
      </c>
    </row>
    <row r="19" spans="1:21" ht="15" customHeight="1">
      <c r="A19" s="400" t="s">
        <v>437</v>
      </c>
      <c r="B19" s="401" t="s">
        <v>438</v>
      </c>
      <c r="C19" s="402">
        <f>VLOOKUP($A19,'ANNEX 2_MUNICIPIS'!$A$4:$Q$313,4,0)</f>
        <v>2503</v>
      </c>
      <c r="D19" s="403">
        <f>VLOOKUP($A19,'ANNEX 2_MUNICIPIS'!$A$4:$Q$313,5,0)</f>
        <v>8.17</v>
      </c>
      <c r="E19" s="404">
        <f>VLOOKUP($A19,'ANNEX 2_MUNICIPIS'!$A$4:$Q$313,6,0)</f>
        <v>25627.274371069183</v>
      </c>
      <c r="F19" s="416">
        <f>VLOOKUP($A19,'ANNEX 2_MUNICIPIS'!$A$4:$Q$313,7,0)</f>
        <v>28.163512768268117</v>
      </c>
      <c r="G19" s="406">
        <f>VLOOKUP($A19,'ANNEX 2_MUNICIPIS'!$A$4:$Q$313,8,0)</f>
        <v>3.1961646024770274</v>
      </c>
      <c r="H19" s="407">
        <f>VLOOKUP($A19,'ANNEX 2_MUNICIPIS'!$A$4:$Q$313,9,0)</f>
        <v>4.5999999999999996</v>
      </c>
      <c r="I19" s="408">
        <f>VLOOKUP($A19,'ANNEX 2_MUNICIPIS'!$A$4:$Q$313,10,0)</f>
        <v>93.103448275862064</v>
      </c>
      <c r="J19" s="409">
        <f>VLOOKUP($A19,'ANNEX 2_MUNICIPIS'!$A$4:$Q$313,11,0)</f>
        <v>126.91052155947649</v>
      </c>
      <c r="K19" s="410">
        <f>VLOOKUP($A19,'ANNEX 2_MUNICIPIS'!$A$4:$Q$313,12,0)</f>
        <v>101.04023165301336</v>
      </c>
      <c r="L19" s="410">
        <f>VLOOKUP($A19,'ANNEX 2_MUNICIPIS'!$A$4:$Q$313,13,0)</f>
        <v>123.52826777980491</v>
      </c>
      <c r="M19" s="411">
        <f>VLOOKUP($A19,'ANNEX 2_MUNICIPIS'!$A$4:$Q$313,14,0)</f>
        <v>90.944627870212372</v>
      </c>
      <c r="N19" s="410">
        <f>VLOOKUP($A19,'ANNEX 2_MUNICIPIS'!$A$4:$Q$313,15,0)</f>
        <v>236.24183256749291</v>
      </c>
      <c r="O19" s="412">
        <f>VLOOKUP($A19,'ANNEX 2_MUNICIPIS'!$A$4:$Q$313,16,0)</f>
        <v>112.34951980929114</v>
      </c>
      <c r="P19" s="413">
        <f>VLOOKUP($A19,'ANNEX 2_MUNICIPIS'!$A$4:$Q$313,17,0)</f>
        <v>102.90410073279915</v>
      </c>
      <c r="Q19" s="414">
        <f>VLOOKUP($A19,'ANNEX 2_MUNICIPIS'!$A$4:$R$313,18,0)</f>
        <v>91</v>
      </c>
      <c r="R19" s="415">
        <f>VLOOKUP($A19,'ANNEX 2_MUNICIPIS'!$A$4:$V$313,19,0)</f>
        <v>101.33240928261955</v>
      </c>
      <c r="S19" s="414">
        <f>VLOOKUP($A19,'ANNEX 2_MUNICIPIS'!$A$4:$V$313,20,0)</f>
        <v>124</v>
      </c>
      <c r="T19" s="415">
        <f>VLOOKUP($A19,'ANNEX 2_MUNICIPIS'!$A$4:$V$313,21,0)</f>
        <v>104.47579218297874</v>
      </c>
      <c r="U19" s="414">
        <f>VLOOKUP($A19,'ANNEX 2_MUNICIPIS'!$A$4:$V$313,22,0)</f>
        <v>82</v>
      </c>
    </row>
    <row r="20" spans="1:21" ht="15" customHeight="1">
      <c r="A20" s="421" t="s">
        <v>447</v>
      </c>
      <c r="B20" s="422" t="s">
        <v>448</v>
      </c>
      <c r="C20" s="423">
        <f>VLOOKUP($A20,'ANNEX 2_MUNICIPIS'!$A$4:$Q$313,4,0)</f>
        <v>3313</v>
      </c>
      <c r="D20" s="403">
        <f>VLOOKUP($A20,'ANNEX 2_MUNICIPIS'!$A$4:$Q$313,5,0)</f>
        <v>8.43</v>
      </c>
      <c r="E20" s="404">
        <f>VLOOKUP($A20,'ANNEX 2_MUNICIPIS'!$A$4:$Q$313,6,0)</f>
        <v>21133.795381654905</v>
      </c>
      <c r="F20" s="416">
        <f>VLOOKUP($A20,'ANNEX 2_MUNICIPIS'!$A$4:$Q$313,7,0)</f>
        <v>35.571747950477388</v>
      </c>
      <c r="G20" s="406">
        <f>VLOOKUP($A20,'ANNEX 2_MUNICIPIS'!$A$4:$Q$313,8,0)</f>
        <v>3.4409900392393604</v>
      </c>
      <c r="H20" s="407">
        <f>VLOOKUP($A20,'ANNEX 2_MUNICIPIS'!$A$4:$Q$313,9,0)</f>
        <v>7.3</v>
      </c>
      <c r="I20" s="408">
        <f>VLOOKUP($A20,'ANNEX 2_MUNICIPIS'!$A$4:$Q$313,10,0)</f>
        <v>89.473684210526315</v>
      </c>
      <c r="J20" s="409">
        <f>VLOOKUP($A20,'ANNEX 2_MUNICIPIS'!$A$4:$Q$313,11,0)</f>
        <v>122.99631804755907</v>
      </c>
      <c r="K20" s="410">
        <f>VLOOKUP($A20,'ANNEX 2_MUNICIPIS'!$A$4:$Q$313,12,0)</f>
        <v>83.323866211867752</v>
      </c>
      <c r="L20" s="410">
        <f>VLOOKUP($A20,'ANNEX 2_MUNICIPIS'!$A$4:$Q$313,13,0)</f>
        <v>97.802052114559899</v>
      </c>
      <c r="M20" s="411">
        <f>VLOOKUP($A20,'ANNEX 2_MUNICIPIS'!$A$4:$Q$313,14,0)</f>
        <v>84.473944146747002</v>
      </c>
      <c r="N20" s="410">
        <f>VLOOKUP($A20,'ANNEX 2_MUNICIPIS'!$A$4:$Q$313,15,0)</f>
        <v>148.86471641239277</v>
      </c>
      <c r="O20" s="412">
        <f>VLOOKUP($A20,'ANNEX 2_MUNICIPIS'!$A$4:$Q$313,16,0)</f>
        <v>107.96942157111215</v>
      </c>
      <c r="P20" s="413">
        <f>VLOOKUP($A20,'ANNEX 2_MUNICIPIS'!$A$4:$Q$313,17,0)</f>
        <v>94.002762669505486</v>
      </c>
      <c r="Q20" s="414">
        <f>VLOOKUP($A20,'ANNEX 2_MUNICIPIS'!$A$4:$R$313,18,0)</f>
        <v>238</v>
      </c>
      <c r="R20" s="415">
        <f>VLOOKUP($A20,'ANNEX 2_MUNICIPIS'!$A$4:$V$313,19,0)</f>
        <v>88.24420910837371</v>
      </c>
      <c r="S20" s="414">
        <f>VLOOKUP($A20,'ANNEX 2_MUNICIPIS'!$A$4:$V$313,20,0)</f>
        <v>273</v>
      </c>
      <c r="T20" s="415">
        <f>VLOOKUP($A20,'ANNEX 2_MUNICIPIS'!$A$4:$V$313,21,0)</f>
        <v>99.761316230637263</v>
      </c>
      <c r="U20" s="414">
        <f>VLOOKUP($A20,'ANNEX 2_MUNICIPIS'!$A$4:$V$313,22,0)</f>
        <v>146</v>
      </c>
    </row>
    <row r="21" spans="1:21" ht="15" customHeight="1">
      <c r="A21" s="400" t="s">
        <v>456</v>
      </c>
      <c r="B21" s="401" t="s">
        <v>457</v>
      </c>
      <c r="C21" s="402">
        <f>VLOOKUP($A21,'ANNEX 2_MUNICIPIS'!$A$4:$Q$313,4,0)</f>
        <v>2404</v>
      </c>
      <c r="D21" s="403">
        <f>VLOOKUP($A21,'ANNEX 2_MUNICIPIS'!$A$4:$Q$313,5,0)</f>
        <v>10.01</v>
      </c>
      <c r="E21" s="404">
        <f>VLOOKUP($A21,'ANNEX 2_MUNICIPIS'!$A$4:$Q$313,6,0)</f>
        <v>22403.353723404256</v>
      </c>
      <c r="F21" s="416">
        <f>VLOOKUP($A21,'ANNEX 2_MUNICIPIS'!$A$4:$Q$313,7,0)</f>
        <v>32.8276743330483</v>
      </c>
      <c r="G21" s="406">
        <f>VLOOKUP($A21,'ANNEX 2_MUNICIPIS'!$A$4:$Q$313,8,0)</f>
        <v>3.7437603993344428</v>
      </c>
      <c r="H21" s="407">
        <f>VLOOKUP($A21,'ANNEX 2_MUNICIPIS'!$A$4:$Q$313,9,0)</f>
        <v>4.8899999999999997</v>
      </c>
      <c r="I21" s="408">
        <f>VLOOKUP($A21,'ANNEX 2_MUNICIPIS'!$A$4:$Q$313,10,0)</f>
        <v>77.777777777777786</v>
      </c>
      <c r="J21" s="409">
        <f>VLOOKUP($A21,'ANNEX 2_MUNICIPIS'!$A$4:$Q$313,11,0)</f>
        <v>103.582313800292</v>
      </c>
      <c r="K21" s="410">
        <f>VLOOKUP($A21,'ANNEX 2_MUNICIPIS'!$A$4:$Q$313,12,0)</f>
        <v>88.329332930255163</v>
      </c>
      <c r="L21" s="410">
        <f>VLOOKUP($A21,'ANNEX 2_MUNICIPIS'!$A$4:$Q$313,13,0)</f>
        <v>105.97735043801769</v>
      </c>
      <c r="M21" s="411">
        <f>VLOOKUP($A21,'ANNEX 2_MUNICIPIS'!$A$4:$Q$313,14,0)</f>
        <v>77.642255213740142</v>
      </c>
      <c r="N21" s="410">
        <f>VLOOKUP($A21,'ANNEX 2_MUNICIPIS'!$A$4:$Q$313,15,0)</f>
        <v>222.23158073833687</v>
      </c>
      <c r="O21" s="412">
        <f>VLOOKUP($A21,'ANNEX 2_MUNICIPIS'!$A$4:$Q$313,16,0)</f>
        <v>93.855771692535413</v>
      </c>
      <c r="P21" s="413">
        <f>VLOOKUP($A21,'ANNEX 2_MUNICIPIS'!$A$4:$Q$313,17,0)</f>
        <v>90.125556993573511</v>
      </c>
      <c r="Q21" s="414">
        <f>VLOOKUP($A21,'ANNEX 2_MUNICIPIS'!$A$4:$R$313,18,0)</f>
        <v>282</v>
      </c>
      <c r="R21" s="415">
        <f>VLOOKUP($A21,'ANNEX 2_MUNICIPIS'!$A$4:$V$313,19,0)</f>
        <v>90.211866168573565</v>
      </c>
      <c r="S21" s="414">
        <f>VLOOKUP($A21,'ANNEX 2_MUNICIPIS'!$A$4:$V$313,20,0)</f>
        <v>255</v>
      </c>
      <c r="T21" s="415">
        <f>VLOOKUP($A21,'ANNEX 2_MUNICIPIS'!$A$4:$V$313,21,0)</f>
        <v>90.039247818573429</v>
      </c>
      <c r="U21" s="414">
        <f>VLOOKUP($A21,'ANNEX 2_MUNICIPIS'!$A$4:$V$313,22,0)</f>
        <v>262</v>
      </c>
    </row>
    <row r="22" spans="1:21" ht="15" customHeight="1">
      <c r="A22" s="400" t="s">
        <v>464</v>
      </c>
      <c r="B22" s="401" t="s">
        <v>465</v>
      </c>
      <c r="C22" s="402">
        <f>VLOOKUP($A22,'ANNEX 2_MUNICIPIS'!$A$4:$Q$313,4,0)</f>
        <v>2393</v>
      </c>
      <c r="D22" s="403">
        <f>VLOOKUP($A22,'ANNEX 2_MUNICIPIS'!$A$4:$Q$313,5,0)</f>
        <v>12.18</v>
      </c>
      <c r="E22" s="404">
        <f>VLOOKUP($A22,'ANNEX 2_MUNICIPIS'!$A$4:$Q$313,6,0)</f>
        <v>20974.276595744679</v>
      </c>
      <c r="F22" s="416">
        <f>VLOOKUP($A22,'ANNEX 2_MUNICIPIS'!$A$4:$Q$313,7,0)</f>
        <v>27.952607166659643</v>
      </c>
      <c r="G22" s="406">
        <f>VLOOKUP($A22,'ANNEX 2_MUNICIPIS'!$A$4:$Q$313,8,0)</f>
        <v>3.4266610948600085</v>
      </c>
      <c r="H22" s="407">
        <f>VLOOKUP($A22,'ANNEX 2_MUNICIPIS'!$A$4:$Q$313,9,0)</f>
        <v>16.05</v>
      </c>
      <c r="I22" s="408">
        <f>VLOOKUP($A22,'ANNEX 2_MUNICIPIS'!$A$4:$Q$313,10,0)</f>
        <v>95.238095238095227</v>
      </c>
      <c r="J22" s="409">
        <f>VLOOKUP($A22,'ANNEX 2_MUNICIPIS'!$A$4:$Q$313,11,0)</f>
        <v>85.12799352552733</v>
      </c>
      <c r="K22" s="410">
        <f>VLOOKUP($A22,'ANNEX 2_MUNICIPIS'!$A$4:$Q$313,12,0)</f>
        <v>82.694934127713978</v>
      </c>
      <c r="L22" s="410">
        <f>VLOOKUP($A22,'ANNEX 2_MUNICIPIS'!$A$4:$Q$313,13,0)</f>
        <v>124.46030261564043</v>
      </c>
      <c r="M22" s="411">
        <f>VLOOKUP($A22,'ANNEX 2_MUNICIPIS'!$A$4:$Q$313,14,0)</f>
        <v>84.827180843833517</v>
      </c>
      <c r="N22" s="410">
        <f>VLOOKUP($A22,'ANNEX 2_MUNICIPIS'!$A$4:$Q$313,15,0)</f>
        <v>67.707939552054029</v>
      </c>
      <c r="O22" s="412">
        <f>VLOOKUP($A22,'ANNEX 2_MUNICIPIS'!$A$4:$Q$313,16,0)</f>
        <v>114.92543472555354</v>
      </c>
      <c r="P22" s="413">
        <f>VLOOKUP($A22,'ANNEX 2_MUNICIPIS'!$A$4:$Q$313,17,0)</f>
        <v>97.31365931131117</v>
      </c>
      <c r="Q22" s="414">
        <f>VLOOKUP($A22,'ANNEX 2_MUNICIPIS'!$A$4:$R$313,18,0)</f>
        <v>175</v>
      </c>
      <c r="R22" s="415">
        <f>VLOOKUP($A22,'ANNEX 2_MUNICIPIS'!$A$4:$V$313,19,0)</f>
        <v>90.956079131684206</v>
      </c>
      <c r="S22" s="414">
        <f>VLOOKUP($A22,'ANNEX 2_MUNICIPIS'!$A$4:$V$313,20,0)</f>
        <v>249</v>
      </c>
      <c r="T22" s="415">
        <f>VLOOKUP($A22,'ANNEX 2_MUNICIPIS'!$A$4:$V$313,21,0)</f>
        <v>103.67123949093815</v>
      </c>
      <c r="U22" s="414">
        <f>VLOOKUP($A22,'ANNEX 2_MUNICIPIS'!$A$4:$V$313,22,0)</f>
        <v>87</v>
      </c>
    </row>
    <row r="23" spans="1:21" ht="15" customHeight="1">
      <c r="A23" s="400" t="s">
        <v>472</v>
      </c>
      <c r="B23" s="401" t="s">
        <v>473</v>
      </c>
      <c r="C23" s="402">
        <f>VLOOKUP($A23,'ANNEX 2_MUNICIPIS'!$A$4:$Q$313,4,0)</f>
        <v>12863</v>
      </c>
      <c r="D23" s="403">
        <f>VLOOKUP($A23,'ANNEX 2_MUNICIPIS'!$A$4:$Q$313,5,0)</f>
        <v>7.85</v>
      </c>
      <c r="E23" s="404">
        <f>VLOOKUP($A23,'ANNEX 2_MUNICIPIS'!$A$4:$Q$313,6,0)</f>
        <v>26246.391384900417</v>
      </c>
      <c r="F23" s="416">
        <f>VLOOKUP($A23,'ANNEX 2_MUNICIPIS'!$A$4:$Q$313,7,0)</f>
        <v>26.171007985261163</v>
      </c>
      <c r="G23" s="406">
        <f>VLOOKUP($A23,'ANNEX 2_MUNICIPIS'!$A$4:$Q$313,8,0)</f>
        <v>3.016403638342533</v>
      </c>
      <c r="H23" s="407">
        <f>VLOOKUP($A23,'ANNEX 2_MUNICIPIS'!$A$4:$Q$313,9,0)</f>
        <v>7.96</v>
      </c>
      <c r="I23" s="408">
        <f>VLOOKUP($A23,'ANNEX 2_MUNICIPIS'!$A$4:$Q$313,10,0)</f>
        <v>84.967320261437905</v>
      </c>
      <c r="J23" s="409">
        <f>VLOOKUP($A23,'ANNEX 2_MUNICIPIS'!$A$4:$Q$313,11,0)</f>
        <v>132.08394409438509</v>
      </c>
      <c r="K23" s="410">
        <f>VLOOKUP($A23,'ANNEX 2_MUNICIPIS'!$A$4:$Q$313,12,0)</f>
        <v>103.48121408415514</v>
      </c>
      <c r="L23" s="410">
        <f>VLOOKUP($A23,'ANNEX 2_MUNICIPIS'!$A$4:$Q$313,13,0)</f>
        <v>132.93297487119548</v>
      </c>
      <c r="M23" s="411">
        <f>VLOOKUP($A23,'ANNEX 2_MUNICIPIS'!$A$4:$Q$313,14,0)</f>
        <v>96.364424405726865</v>
      </c>
      <c r="N23" s="410">
        <f>VLOOKUP($A23,'ANNEX 2_MUNICIPIS'!$A$4:$Q$313,15,0)</f>
        <v>136.52166203649085</v>
      </c>
      <c r="O23" s="412">
        <f>VLOOKUP($A23,'ANNEX 2_MUNICIPIS'!$A$4:$Q$313,16,0)</f>
        <v>102.5315152943664</v>
      </c>
      <c r="P23" s="413">
        <f>VLOOKUP($A23,'ANNEX 2_MUNICIPIS'!$A$4:$Q$313,17,0)</f>
        <v>101.43014363470245</v>
      </c>
      <c r="Q23" s="414">
        <f>VLOOKUP($A23,'ANNEX 2_MUNICIPIS'!$A$4:$R$313,18,0)</f>
        <v>112</v>
      </c>
      <c r="R23" s="415">
        <f>VLOOKUP($A23,'ANNEX 2_MUNICIPIS'!$A$4:$V$313,19,0)</f>
        <v>105.0149862380046</v>
      </c>
      <c r="S23" s="414">
        <f>VLOOKUP($A23,'ANNEX 2_MUNICIPIS'!$A$4:$V$313,20,0)</f>
        <v>78</v>
      </c>
      <c r="T23" s="415">
        <f>VLOOKUP($A23,'ANNEX 2_MUNICIPIS'!$A$4:$V$313,21,0)</f>
        <v>97.845301031400325</v>
      </c>
      <c r="U23" s="414">
        <f>VLOOKUP($A23,'ANNEX 2_MUNICIPIS'!$A$4:$V$313,22,0)</f>
        <v>168</v>
      </c>
    </row>
    <row r="24" spans="1:21" ht="15" customHeight="1">
      <c r="A24" s="424" t="s">
        <v>489</v>
      </c>
      <c r="B24" s="425" t="s">
        <v>490</v>
      </c>
      <c r="C24" s="423">
        <f>VLOOKUP($A24,'ANNEX 2_MUNICIPIS'!$A$4:$Q$313,4,0)</f>
        <v>370</v>
      </c>
      <c r="D24" s="403">
        <f>VLOOKUP($A24,'ANNEX 2_MUNICIPIS'!$A$4:$Q$313,5,0)</f>
        <v>9.4499999999999993</v>
      </c>
      <c r="E24" s="404">
        <f>VLOOKUP($A24,'ANNEX 2_MUNICIPIS'!$A$4:$Q$313,6,0)</f>
        <v>24198.263736263736</v>
      </c>
      <c r="F24" s="405">
        <f>VLOOKUP($A24,'ANNEX 2_MUNICIPIS'!$A$4:$Q$313,7,0)</f>
        <v>28.823525149993678</v>
      </c>
      <c r="G24" s="406">
        <f>VLOOKUP($A24,'ANNEX 2_MUNICIPIS'!$A$4:$Q$313,8,0)</f>
        <v>2.4324324324324325</v>
      </c>
      <c r="H24" s="407">
        <f>VLOOKUP($A24,'ANNEX 2_MUNICIPIS'!$A$4:$Q$313,9,0)</f>
        <v>4.5</v>
      </c>
      <c r="I24" s="408">
        <f>VLOOKUP($A24,'ANNEX 2_MUNICIPIS'!$A$4:$Q$313,10,0)</f>
        <v>78.425500020263328</v>
      </c>
      <c r="J24" s="409">
        <f>VLOOKUP($A24,'ANNEX 2_MUNICIPIS'!$A$4:$Q$313,11,0)</f>
        <v>109.72052498845746</v>
      </c>
      <c r="K24" s="410">
        <f>VLOOKUP($A24,'ANNEX 2_MUNICIPIS'!$A$4:$Q$313,12,0)</f>
        <v>95.406095010750619</v>
      </c>
      <c r="L24" s="410">
        <f>VLOOKUP($A24,'ANNEX 2_MUNICIPIS'!$A$4:$Q$313,13,0)</f>
        <v>120.69966906387721</v>
      </c>
      <c r="M24" s="411">
        <f>VLOOKUP($A24,'ANNEX 2_MUNICIPIS'!$A$4:$Q$313,14,0)</f>
        <v>119.4993112690676</v>
      </c>
      <c r="N24" s="410">
        <f>VLOOKUP($A24,'ANNEX 2_MUNICIPIS'!$A$4:$Q$313,15,0)</f>
        <v>241.49165106899272</v>
      </c>
      <c r="O24" s="412">
        <f>VLOOKUP($A24,'ANNEX 2_MUNICIPIS'!$A$4:$Q$313,16,0)</f>
        <v>94.637389175675551</v>
      </c>
      <c r="P24" s="413">
        <f>VLOOKUP($A24,'ANNEX 2_MUNICIPIS'!$A$4:$Q$313,17,0)</f>
        <v>97.039623380289044</v>
      </c>
      <c r="Q24" s="414">
        <f>VLOOKUP($A24,'ANNEX 2_MUNICIPIS'!$A$4:$R$313,18,0)</f>
        <v>180</v>
      </c>
      <c r="R24" s="415">
        <f>VLOOKUP($A24,'ANNEX 2_MUNICIPIS'!$A$4:$V$313,19,0)</f>
        <v>96.966469729459902</v>
      </c>
      <c r="S24" s="414">
        <f>VLOOKUP($A24,'ANNEX 2_MUNICIPIS'!$A$4:$V$313,20,0)</f>
        <v>169</v>
      </c>
      <c r="T24" s="415">
        <f>VLOOKUP($A24,'ANNEX 2_MUNICIPIS'!$A$4:$V$313,21,0)</f>
        <v>97.112777031118199</v>
      </c>
      <c r="U24" s="414">
        <f>VLOOKUP($A24,'ANNEX 2_MUNICIPIS'!$A$4:$V$313,22,0)</f>
        <v>181</v>
      </c>
    </row>
    <row r="25" spans="1:21" ht="15" customHeight="1">
      <c r="A25" s="421" t="s">
        <v>493</v>
      </c>
      <c r="B25" s="422" t="s">
        <v>494</v>
      </c>
      <c r="C25" s="423">
        <f>VLOOKUP($A25,'ANNEX 2_MUNICIPIS'!$A$4:$Q$313,4,0)</f>
        <v>7624</v>
      </c>
      <c r="D25" s="403">
        <f>VLOOKUP($A25,'ANNEX 2_MUNICIPIS'!$A$4:$Q$313,5,0)</f>
        <v>11.28</v>
      </c>
      <c r="E25" s="404">
        <f>VLOOKUP($A25,'ANNEX 2_MUNICIPIS'!$A$4:$Q$313,6,0)</f>
        <v>22191.792463768117</v>
      </c>
      <c r="F25" s="416">
        <f>VLOOKUP($A25,'ANNEX 2_MUNICIPIS'!$A$4:$Q$313,7,0)</f>
        <v>28.598836612441307</v>
      </c>
      <c r="G25" s="406">
        <f>VLOOKUP($A25,'ANNEX 2_MUNICIPIS'!$A$4:$Q$313,8,0)</f>
        <v>1.8494228751311645</v>
      </c>
      <c r="H25" s="407">
        <f>VLOOKUP($A25,'ANNEX 2_MUNICIPIS'!$A$4:$Q$313,9,0)</f>
        <v>12.53</v>
      </c>
      <c r="I25" s="408">
        <f>VLOOKUP($A25,'ANNEX 2_MUNICIPIS'!$A$4:$Q$313,10,0)</f>
        <v>77.89473684210526</v>
      </c>
      <c r="J25" s="409">
        <f>VLOOKUP($A25,'ANNEX 2_MUNICIPIS'!$A$4:$Q$313,11,0)</f>
        <v>91.920120668521548</v>
      </c>
      <c r="K25" s="410">
        <f>VLOOKUP($A25,'ANNEX 2_MUNICIPIS'!$A$4:$Q$313,12,0)</f>
        <v>87.495213843967534</v>
      </c>
      <c r="L25" s="410">
        <f>VLOOKUP($A25,'ANNEX 2_MUNICIPIS'!$A$4:$Q$313,13,0)</f>
        <v>121.64795351658182</v>
      </c>
      <c r="M25" s="411">
        <f>VLOOKUP($A25,'ANNEX 2_MUNICIPIS'!$A$4:$Q$313,14,0)</f>
        <v>157.17011198080016</v>
      </c>
      <c r="N25" s="410">
        <f>VLOOKUP($A25,'ANNEX 2_MUNICIPIS'!$A$4:$Q$313,15,0)</f>
        <v>86.728845156461873</v>
      </c>
      <c r="O25" s="412">
        <f>VLOOKUP($A25,'ANNEX 2_MUNICIPIS'!$A$4:$Q$313,16,0)</f>
        <v>93.996908191321168</v>
      </c>
      <c r="P25" s="413">
        <f>VLOOKUP($A25,'ANNEX 2_MUNICIPIS'!$A$4:$Q$313,17,0)</f>
        <v>96.808204523306856</v>
      </c>
      <c r="Q25" s="414">
        <f>VLOOKUP($A25,'ANNEX 2_MUNICIPIS'!$A$4:$R$313,18,0)</f>
        <v>184</v>
      </c>
      <c r="R25" s="415">
        <f>VLOOKUP($A25,'ANNEX 2_MUNICIPIS'!$A$4:$V$313,19,0)</f>
        <v>92.646734720935783</v>
      </c>
      <c r="S25" s="414">
        <f>VLOOKUP($A25,'ANNEX 2_MUNICIPIS'!$A$4:$V$313,20,0)</f>
        <v>223</v>
      </c>
      <c r="T25" s="415">
        <f>VLOOKUP($A25,'ANNEX 2_MUNICIPIS'!$A$4:$V$313,21,0)</f>
        <v>100.96967432567796</v>
      </c>
      <c r="U25" s="414">
        <f>VLOOKUP($A25,'ANNEX 2_MUNICIPIS'!$A$4:$V$313,22,0)</f>
        <v>126</v>
      </c>
    </row>
    <row r="26" spans="1:21" ht="15" customHeight="1">
      <c r="A26" s="400" t="s">
        <v>531</v>
      </c>
      <c r="B26" s="401" t="s">
        <v>532</v>
      </c>
      <c r="C26" s="402">
        <f>VLOOKUP($A26,'ANNEX 2_MUNICIPIS'!$A$4:$Q$313,4,0)</f>
        <v>3241</v>
      </c>
      <c r="D26" s="403">
        <f>VLOOKUP($A26,'ANNEX 2_MUNICIPIS'!$A$4:$Q$313,5,0)</f>
        <v>7.33</v>
      </c>
      <c r="E26" s="404">
        <f>VLOOKUP($A26,'ANNEX 2_MUNICIPIS'!$A$4:$Q$313,6,0)</f>
        <v>23352.956955708047</v>
      </c>
      <c r="F26" s="416">
        <f>VLOOKUP($A26,'ANNEX 2_MUNICIPIS'!$A$4:$Q$313,7,0)</f>
        <v>26.535397687552138</v>
      </c>
      <c r="G26" s="406">
        <f>VLOOKUP($A26,'ANNEX 2_MUNICIPIS'!$A$4:$Q$313,8,0)</f>
        <v>3.8568343103980252</v>
      </c>
      <c r="H26" s="407">
        <f>VLOOKUP($A26,'ANNEX 2_MUNICIPIS'!$A$4:$Q$313,9,0)</f>
        <v>4.22</v>
      </c>
      <c r="I26" s="408">
        <f>VLOOKUP($A26,'ANNEX 2_MUNICIPIS'!$A$4:$Q$313,10,0)</f>
        <v>86.274509803921575</v>
      </c>
      <c r="J26" s="409">
        <f>VLOOKUP($A26,'ANNEX 2_MUNICIPIS'!$A$4:$Q$313,11,0)</f>
        <v>141.4541556808899</v>
      </c>
      <c r="K26" s="410">
        <f>VLOOKUP($A26,'ANNEX 2_MUNICIPIS'!$A$4:$Q$313,12,0)</f>
        <v>92.073317919885667</v>
      </c>
      <c r="L26" s="410">
        <f>VLOOKUP($A26,'ANNEX 2_MUNICIPIS'!$A$4:$Q$313,13,0)</f>
        <v>131.10751109980865</v>
      </c>
      <c r="M26" s="411">
        <f>VLOOKUP($A26,'ANNEX 2_MUNICIPIS'!$A$4:$Q$313,14,0)</f>
        <v>75.365954819620185</v>
      </c>
      <c r="N26" s="410">
        <f>VLOOKUP($A26,'ANNEX 2_MUNICIPIS'!$A$4:$Q$313,15,0)</f>
        <v>257.51479379394959</v>
      </c>
      <c r="O26" s="412">
        <f>VLOOKUP($A26,'ANNEX 2_MUNICIPIS'!$A$4:$Q$313,16,0)</f>
        <v>104.10892322197205</v>
      </c>
      <c r="P26" s="413">
        <f>VLOOKUP($A26,'ANNEX 2_MUNICIPIS'!$A$4:$Q$313,17,0)</f>
        <v>99.08423390364247</v>
      </c>
      <c r="Q26" s="414">
        <f>VLOOKUP($A26,'ANNEX 2_MUNICIPIS'!$A$4:$R$313,18,0)</f>
        <v>145</v>
      </c>
      <c r="R26" s="415">
        <f>VLOOKUP($A26,'ANNEX 2_MUNICIPIS'!$A$4:$V$313,19,0)</f>
        <v>101.33652809079793</v>
      </c>
      <c r="S26" s="414">
        <f>VLOOKUP($A26,'ANNEX 2_MUNICIPIS'!$A$4:$V$313,20,0)</f>
        <v>123</v>
      </c>
      <c r="T26" s="415">
        <f>VLOOKUP($A26,'ANNEX 2_MUNICIPIS'!$A$4:$V$313,21,0)</f>
        <v>96.831939716487</v>
      </c>
      <c r="U26" s="414">
        <f>VLOOKUP($A26,'ANNEX 2_MUNICIPIS'!$A$4:$V$313,22,0)</f>
        <v>186</v>
      </c>
    </row>
    <row r="27" spans="1:21" ht="15" customHeight="1">
      <c r="A27" s="400" t="s">
        <v>554</v>
      </c>
      <c r="B27" s="401" t="s">
        <v>555</v>
      </c>
      <c r="C27" s="402">
        <f>VLOOKUP($A27,'ANNEX 2_MUNICIPIS'!$A$4:$Q$313,4,0)</f>
        <v>1457</v>
      </c>
      <c r="D27" s="403">
        <f>VLOOKUP($A27,'ANNEX 2_MUNICIPIS'!$A$4:$Q$313,5,0)</f>
        <v>5.9499999999999993</v>
      </c>
      <c r="E27" s="404">
        <f>VLOOKUP($A27,'ANNEX 2_MUNICIPIS'!$A$4:$Q$313,6,0)</f>
        <v>25321.040446304043</v>
      </c>
      <c r="F27" s="416">
        <f>VLOOKUP($A27,'ANNEX 2_MUNICIPIS'!$A$4:$Q$313,7,0)</f>
        <v>29.988235868252744</v>
      </c>
      <c r="G27" s="406">
        <f>VLOOKUP($A27,'ANNEX 2_MUNICIPIS'!$A$4:$Q$313,8,0)</f>
        <v>3.8435140700068633</v>
      </c>
      <c r="H27" s="407">
        <f>VLOOKUP($A27,'ANNEX 2_MUNICIPIS'!$A$4:$Q$313,9,0)</f>
        <v>4.4800000000000004</v>
      </c>
      <c r="I27" s="408">
        <f>VLOOKUP($A27,'ANNEX 2_MUNICIPIS'!$A$4:$Q$313,10,0)</f>
        <v>100</v>
      </c>
      <c r="J27" s="409">
        <f>VLOOKUP($A27,'ANNEX 2_MUNICIPIS'!$A$4:$Q$313,11,0)</f>
        <v>174.2620102757854</v>
      </c>
      <c r="K27" s="410">
        <f>VLOOKUP($A27,'ANNEX 2_MUNICIPIS'!$A$4:$Q$313,12,0)</f>
        <v>99.832848212610827</v>
      </c>
      <c r="L27" s="410">
        <f>VLOOKUP($A27,'ANNEX 2_MUNICIPIS'!$A$4:$Q$313,13,0)</f>
        <v>116.01182417474699</v>
      </c>
      <c r="M27" s="411">
        <f>VLOOKUP($A27,'ANNEX 2_MUNICIPIS'!$A$4:$Q$313,14,0)</f>
        <v>75.627146171394003</v>
      </c>
      <c r="N27" s="410">
        <f>VLOOKUP($A27,'ANNEX 2_MUNICIPIS'!$A$4:$Q$313,15,0)</f>
        <v>242.56973879697927</v>
      </c>
      <c r="O27" s="412">
        <f>VLOOKUP($A27,'ANNEX 2_MUNICIPIS'!$A$4:$Q$313,16,0)</f>
        <v>120.67170646183123</v>
      </c>
      <c r="P27" s="413">
        <f>VLOOKUP($A27,'ANNEX 2_MUNICIPIS'!$A$4:$Q$313,17,0)</f>
        <v>105.6430219335973</v>
      </c>
      <c r="Q27" s="414">
        <f>VLOOKUP($A27,'ANNEX 2_MUNICIPIS'!$A$4:$R$313,18,0)</f>
        <v>67</v>
      </c>
      <c r="R27" s="415">
        <f>VLOOKUP($A27,'ANNEX 2_MUNICIPIS'!$A$4:$V$313,19,0)</f>
        <v>103.55749614480489</v>
      </c>
      <c r="S27" s="414">
        <f>VLOOKUP($A27,'ANNEX 2_MUNICIPIS'!$A$4:$V$313,20,0)</f>
        <v>90</v>
      </c>
      <c r="T27" s="415">
        <f>VLOOKUP($A27,'ANNEX 2_MUNICIPIS'!$A$4:$V$313,21,0)</f>
        <v>107.72854772238971</v>
      </c>
      <c r="U27" s="414">
        <f>VLOOKUP($A27,'ANNEX 2_MUNICIPIS'!$A$4:$V$313,22,0)</f>
        <v>56</v>
      </c>
    </row>
    <row r="28" spans="1:21" ht="15" customHeight="1">
      <c r="A28" s="400" t="s">
        <v>556</v>
      </c>
      <c r="B28" s="401" t="s">
        <v>557</v>
      </c>
      <c r="C28" s="402">
        <f>VLOOKUP($A28,'ANNEX 2_MUNICIPIS'!$A$4:$Q$313,4,0)</f>
        <v>2557</v>
      </c>
      <c r="D28" s="403">
        <f>VLOOKUP($A28,'ANNEX 2_MUNICIPIS'!$A$4:$Q$313,5,0)</f>
        <v>20.059999999999999</v>
      </c>
      <c r="E28" s="404">
        <f>VLOOKUP($A28,'ANNEX 2_MUNICIPIS'!$A$4:$Q$313,6,0)</f>
        <v>19180.43537414966</v>
      </c>
      <c r="F28" s="416">
        <f>VLOOKUP($A28,'ANNEX 2_MUNICIPIS'!$A$4:$Q$313,7,0)</f>
        <v>31.330912402043559</v>
      </c>
      <c r="G28" s="406">
        <f>VLOOKUP($A28,'ANNEX 2_MUNICIPIS'!$A$4:$Q$313,8,0)</f>
        <v>2.8549080954243253</v>
      </c>
      <c r="H28" s="407">
        <f>VLOOKUP($A28,'ANNEX 2_MUNICIPIS'!$A$4:$Q$313,9,0)</f>
        <v>10.85</v>
      </c>
      <c r="I28" s="408">
        <f>VLOOKUP($A28,'ANNEX 2_MUNICIPIS'!$A$4:$Q$313,10,0)</f>
        <v>74.285714285714292</v>
      </c>
      <c r="J28" s="409">
        <f>VLOOKUP($A28,'ANNEX 2_MUNICIPIS'!$A$4:$Q$313,11,0)</f>
        <v>51.687884403834644</v>
      </c>
      <c r="K28" s="410">
        <f>VLOOKUP($A28,'ANNEX 2_MUNICIPIS'!$A$4:$Q$313,12,0)</f>
        <v>75.622385952895215</v>
      </c>
      <c r="L28" s="410">
        <f>VLOOKUP($A28,'ANNEX 2_MUNICIPIS'!$A$4:$Q$313,13,0)</f>
        <v>111.04017343049549</v>
      </c>
      <c r="M28" s="411">
        <f>VLOOKUP($A28,'ANNEX 2_MUNICIPIS'!$A$4:$Q$313,14,0)</f>
        <v>101.81553684691052</v>
      </c>
      <c r="N28" s="410">
        <f>VLOOKUP($A28,'ANNEX 2_MUNICIPIS'!$A$4:$Q$313,15,0)</f>
        <v>100.15782763230114</v>
      </c>
      <c r="O28" s="412">
        <f>VLOOKUP($A28,'ANNEX 2_MUNICIPIS'!$A$4:$Q$313,16,0)</f>
        <v>89.641839085931778</v>
      </c>
      <c r="P28" s="413">
        <f>VLOOKUP($A28,'ANNEX 2_MUNICIPIS'!$A$4:$Q$313,17,0)</f>
        <v>85.849875760563123</v>
      </c>
      <c r="Q28" s="414">
        <f>VLOOKUP($A28,'ANNEX 2_MUNICIPIS'!$A$4:$R$313,18,0)</f>
        <v>301</v>
      </c>
      <c r="R28" s="415">
        <f>VLOOKUP($A28,'ANNEX 2_MUNICIPIS'!$A$4:$V$313,19,0)</f>
        <v>81.924445689586278</v>
      </c>
      <c r="S28" s="414">
        <f>VLOOKUP($A28,'ANNEX 2_MUNICIPIS'!$A$4:$V$313,20,0)</f>
        <v>303</v>
      </c>
      <c r="T28" s="415">
        <f>VLOOKUP($A28,'ANNEX 2_MUNICIPIS'!$A$4:$V$313,21,0)</f>
        <v>89.775305831539981</v>
      </c>
      <c r="U28" s="414">
        <f>VLOOKUP($A28,'ANNEX 2_MUNICIPIS'!$A$4:$V$313,22,0)</f>
        <v>265</v>
      </c>
    </row>
    <row r="29" spans="1:21" ht="15" customHeight="1">
      <c r="A29" s="400" t="s">
        <v>588</v>
      </c>
      <c r="B29" s="401" t="s">
        <v>44</v>
      </c>
      <c r="C29" s="402">
        <f>VLOOKUP($A29,'ANNEX 2_MUNICIPIS'!$A$4:$Q$313,4,0)</f>
        <v>40056</v>
      </c>
      <c r="D29" s="403">
        <f>VLOOKUP($A29,'ANNEX 2_MUNICIPIS'!$A$4:$Q$313,5,0)</f>
        <v>10.35</v>
      </c>
      <c r="E29" s="404">
        <f>VLOOKUP($A29,'ANNEX 2_MUNICIPIS'!$A$4:$Q$313,6,0)</f>
        <v>24101.276756198346</v>
      </c>
      <c r="F29" s="416">
        <f>VLOOKUP($A29,'ANNEX 2_MUNICIPIS'!$A$4:$Q$313,7,0)</f>
        <v>29.480204148250479</v>
      </c>
      <c r="G29" s="406">
        <f>VLOOKUP($A29,'ANNEX 2_MUNICIPIS'!$A$4:$Q$313,8,0)</f>
        <v>2.9708408228480128</v>
      </c>
      <c r="H29" s="407">
        <f>VLOOKUP($A29,'ANNEX 2_MUNICIPIS'!$A$4:$Q$313,9,0)</f>
        <v>12.75</v>
      </c>
      <c r="I29" s="408">
        <f>VLOOKUP($A29,'ANNEX 2_MUNICIPIS'!$A$4:$Q$313,10,0)</f>
        <v>86.36363636363636</v>
      </c>
      <c r="J29" s="409">
        <f>VLOOKUP($A29,'ANNEX 2_MUNICIPIS'!$A$4:$Q$313,11,0)</f>
        <v>100.17960977206985</v>
      </c>
      <c r="K29" s="410">
        <f>VLOOKUP($A29,'ANNEX 2_MUNICIPIS'!$A$4:$Q$313,12,0)</f>
        <v>95.023706045336638</v>
      </c>
      <c r="L29" s="410">
        <f>VLOOKUP($A29,'ANNEX 2_MUNICIPIS'!$A$4:$Q$313,13,0)</f>
        <v>118.01105342973148</v>
      </c>
      <c r="M29" s="411">
        <f>VLOOKUP($A29,'ANNEX 2_MUNICIPIS'!$A$4:$Q$313,14,0)</f>
        <v>97.842334112523162</v>
      </c>
      <c r="N29" s="410">
        <f>VLOOKUP($A29,'ANNEX 2_MUNICIPIS'!$A$4:$Q$313,15,0)</f>
        <v>85.232347436115077</v>
      </c>
      <c r="O29" s="412">
        <f>VLOOKUP($A29,'ANNEX 2_MUNICIPIS'!$A$4:$Q$313,16,0)</f>
        <v>104.21647376249061</v>
      </c>
      <c r="P29" s="413">
        <f>VLOOKUP($A29,'ANNEX 2_MUNICIPIS'!$A$4:$Q$313,17,0)</f>
        <v>96.983858429441597</v>
      </c>
      <c r="Q29" s="414">
        <f>VLOOKUP($A29,'ANNEX 2_MUNICIPIS'!$A$4:$R$313,18,0)</f>
        <v>181</v>
      </c>
      <c r="R29" s="415">
        <f>VLOOKUP($A29,'ANNEX 2_MUNICIPIS'!$A$4:$V$313,19,0)</f>
        <v>95.260471174785422</v>
      </c>
      <c r="S29" s="414">
        <f>VLOOKUP($A29,'ANNEX 2_MUNICIPIS'!$A$4:$V$313,20,0)</f>
        <v>195</v>
      </c>
      <c r="T29" s="415">
        <f>VLOOKUP($A29,'ANNEX 2_MUNICIPIS'!$A$4:$V$313,21,0)</f>
        <v>98.707245684097799</v>
      </c>
      <c r="U29" s="414">
        <f>VLOOKUP($A29,'ANNEX 2_MUNICIPIS'!$A$4:$V$313,22,0)</f>
        <v>159</v>
      </c>
    </row>
    <row r="30" spans="1:21" ht="15" customHeight="1" thickBot="1">
      <c r="A30" s="421" t="s">
        <v>586</v>
      </c>
      <c r="B30" s="422" t="s">
        <v>587</v>
      </c>
      <c r="C30" s="423">
        <f>VLOOKUP($A30,'ANNEX 2_MUNICIPIS'!$A$4:$Q$313,4,0)</f>
        <v>1130</v>
      </c>
      <c r="D30" s="403">
        <f>VLOOKUP($A30,'ANNEX 2_MUNICIPIS'!$A$4:$Q$313,5,0)</f>
        <v>7.64</v>
      </c>
      <c r="E30" s="404">
        <f>VLOOKUP($A30,'ANNEX 2_MUNICIPIS'!$A$4:$Q$313,6,0)</f>
        <v>24849.851717902351</v>
      </c>
      <c r="F30" s="416">
        <f>VLOOKUP($A30,'ANNEX 2_MUNICIPIS'!$A$4:$Q$313,7,0)</f>
        <v>27.54141182689408</v>
      </c>
      <c r="G30" s="406">
        <f>VLOOKUP($A30,'ANNEX 2_MUNICIPIS'!$A$4:$Q$313,8,0)</f>
        <v>3.5398230088495577</v>
      </c>
      <c r="H30" s="407">
        <f>VLOOKUP($A30,'ANNEX 2_MUNICIPIS'!$A$4:$Q$313,9,0)</f>
        <v>4.08</v>
      </c>
      <c r="I30" s="408">
        <f>VLOOKUP($A30,'ANNEX 2_MUNICIPIS'!$A$4:$Q$313,10,0)</f>
        <v>100</v>
      </c>
      <c r="J30" s="409">
        <f>VLOOKUP($A30,'ANNEX 2_MUNICIPIS'!$A$4:$Q$313,11,0)</f>
        <v>135.71452370954489</v>
      </c>
      <c r="K30" s="410">
        <f>VLOOKUP($A30,'ANNEX 2_MUNICIPIS'!$A$4:$Q$313,12,0)</f>
        <v>97.975100190693141</v>
      </c>
      <c r="L30" s="410">
        <f>VLOOKUP($A30,'ANNEX 2_MUNICIPIS'!$A$4:$Q$313,13,0)</f>
        <v>126.31850424825929</v>
      </c>
      <c r="M30" s="411">
        <f>VLOOKUP($A30,'ANNEX 2_MUNICIPIS'!$A$4:$Q$313,14,0)</f>
        <v>82.115405108541722</v>
      </c>
      <c r="N30" s="410">
        <f>VLOOKUP($A30,'ANNEX 2_MUNICIPIS'!$A$4:$Q$313,15,0)</f>
        <v>266.35108573785959</v>
      </c>
      <c r="O30" s="412">
        <f>VLOOKUP($A30,'ANNEX 2_MUNICIPIS'!$A$4:$Q$313,16,0)</f>
        <v>120.67170646183123</v>
      </c>
      <c r="P30" s="413">
        <f>VLOOKUP($A30,'ANNEX 2_MUNICIPIS'!$A$4:$Q$313,17,0)</f>
        <v>105.34371993702989</v>
      </c>
      <c r="Q30" s="442">
        <f>VLOOKUP($A30,'ANNEX 2_MUNICIPIS'!$A$4:$R$313,18,0)</f>
        <v>70</v>
      </c>
      <c r="R30" s="415">
        <f>VLOOKUP($A30,'ANNEX 2_MUNICIPIS'!$A$4:$V$313,19,0)</f>
        <v>101.74749310908207</v>
      </c>
      <c r="S30" s="442">
        <f>VLOOKUP($A30,'ANNEX 2_MUNICIPIS'!$A$4:$V$313,20,0)</f>
        <v>114</v>
      </c>
      <c r="T30" s="415">
        <f>VLOOKUP($A30,'ANNEX 2_MUNICIPIS'!$A$4:$V$313,21,0)</f>
        <v>108.93994676497771</v>
      </c>
      <c r="U30" s="442">
        <f>VLOOKUP($A30,'ANNEX 2_MUNICIPIS'!$A$4:$V$313,22,0)</f>
        <v>45</v>
      </c>
    </row>
    <row r="31" spans="1:21" ht="15.75" customHeight="1" thickBot="1">
      <c r="A31" s="538" t="s">
        <v>1024</v>
      </c>
      <c r="B31" s="539"/>
      <c r="C31" s="540"/>
      <c r="D31" s="504">
        <v>10.126970314345211</v>
      </c>
      <c r="E31" s="505">
        <v>24081.157409836203</v>
      </c>
      <c r="F31" s="506">
        <v>29.176695032817801</v>
      </c>
      <c r="G31" s="507">
        <v>2.9496344508649677</v>
      </c>
      <c r="H31" s="508">
        <v>9.5785266251386005</v>
      </c>
      <c r="I31" s="509">
        <v>83.758743455833525</v>
      </c>
      <c r="J31" s="510">
        <v>102.38589913433196</v>
      </c>
      <c r="K31" s="511">
        <v>94.944381830529267</v>
      </c>
      <c r="L31" s="511">
        <v>119.23865752942299</v>
      </c>
      <c r="M31" s="512">
        <v>98.545770747619116</v>
      </c>
      <c r="N31" s="511">
        <v>113.45298419471091</v>
      </c>
      <c r="O31" s="513">
        <v>101.07310503914169</v>
      </c>
      <c r="P31" s="514">
        <v>102.85692638289659</v>
      </c>
      <c r="Q31" s="453"/>
      <c r="R31" s="514">
        <v>101.72757250094328</v>
      </c>
      <c r="S31" s="453"/>
      <c r="T31" s="514">
        <v>103.98628026484992</v>
      </c>
      <c r="U31" s="453"/>
    </row>
    <row r="32" spans="1:21" ht="15.75" customHeight="1" thickBot="1">
      <c r="A32" s="538" t="s">
        <v>1044</v>
      </c>
      <c r="B32" s="539"/>
      <c r="C32" s="540"/>
      <c r="D32" s="473">
        <f>'ANNEX 2_MUNICIPIS'!$E$314</f>
        <v>10.368589611409229</v>
      </c>
      <c r="E32" s="474">
        <f>'ANNEX 2_MUNICIPIS'!$F$314</f>
        <v>25363.435882725324</v>
      </c>
      <c r="F32" s="475">
        <f>'ANNEX 2_MUNICIPIS'!$G$314</f>
        <v>34.789899468585787</v>
      </c>
      <c r="G32" s="476">
        <f>'ANNEX 2_MUNICIPIS'!$H$314</f>
        <v>2.9067400038421849</v>
      </c>
      <c r="H32" s="477">
        <f>'ANNEX 2_MUNICIPIS'!$I$314</f>
        <v>10.867124298104672</v>
      </c>
      <c r="I32" s="478">
        <f>'ANNEX 2_MUNICIPIS'!$J$314</f>
        <v>82.86946702923295</v>
      </c>
      <c r="J32" s="515">
        <v>100</v>
      </c>
      <c r="K32" s="516">
        <v>100</v>
      </c>
      <c r="L32" s="516">
        <v>100</v>
      </c>
      <c r="M32" s="517">
        <v>100</v>
      </c>
      <c r="N32" s="516">
        <v>100</v>
      </c>
      <c r="O32" s="518">
        <v>100</v>
      </c>
      <c r="P32" s="519">
        <v>100</v>
      </c>
      <c r="Q32" s="453"/>
      <c r="R32" s="519">
        <v>100</v>
      </c>
      <c r="S32" s="453"/>
      <c r="T32" s="519">
        <v>100</v>
      </c>
      <c r="U32" s="453"/>
    </row>
    <row r="33" spans="1:21" ht="9" customHeight="1">
      <c r="A33" s="288"/>
      <c r="B33" s="291"/>
      <c r="C33" s="292"/>
      <c r="D33" s="293"/>
      <c r="E33" s="294"/>
      <c r="F33" s="295"/>
      <c r="G33" s="296"/>
      <c r="H33" s="293"/>
      <c r="I33" s="297"/>
      <c r="J33" s="298"/>
      <c r="K33" s="298"/>
      <c r="L33" s="298"/>
      <c r="M33" s="299"/>
      <c r="N33" s="298"/>
      <c r="O33" s="299"/>
      <c r="P33" s="92"/>
      <c r="Q33" s="289"/>
      <c r="R33" s="92"/>
      <c r="S33" s="289"/>
      <c r="T33" s="92"/>
      <c r="U33" s="289"/>
    </row>
    <row r="34" spans="1:21" ht="33" customHeight="1">
      <c r="A34" s="541" t="s">
        <v>1043</v>
      </c>
      <c r="B34" s="541"/>
      <c r="C34" s="541"/>
      <c r="D34" s="541"/>
      <c r="E34" s="541"/>
      <c r="F34" s="541"/>
      <c r="G34" s="541"/>
      <c r="H34" s="541"/>
      <c r="I34" s="541"/>
      <c r="J34" s="541"/>
      <c r="K34" s="541"/>
      <c r="L34" s="541"/>
      <c r="M34" s="541"/>
      <c r="N34" s="541"/>
      <c r="O34" s="541"/>
      <c r="P34" s="541"/>
      <c r="Q34" s="541"/>
      <c r="R34" s="302"/>
      <c r="S34" s="302"/>
      <c r="T34" s="302"/>
      <c r="U34" s="302"/>
    </row>
    <row r="35" spans="1:21" ht="15.75" customHeight="1">
      <c r="B35" s="291"/>
      <c r="C35" s="292"/>
      <c r="D35" s="293"/>
      <c r="E35" s="294"/>
      <c r="F35" s="295"/>
      <c r="G35" s="296"/>
      <c r="H35" s="293"/>
      <c r="I35" s="297"/>
      <c r="J35" s="298"/>
      <c r="K35" s="298"/>
      <c r="L35" s="298"/>
      <c r="M35" s="299"/>
      <c r="N35" s="298"/>
      <c r="O35" s="299"/>
      <c r="P35" s="92"/>
      <c r="Q35" s="289"/>
      <c r="R35" s="92"/>
      <c r="S35" s="289"/>
      <c r="T35" s="92"/>
      <c r="U35" s="289"/>
    </row>
    <row r="36" spans="1:21" ht="15.75" customHeight="1">
      <c r="A36" s="288"/>
      <c r="B36" s="291"/>
      <c r="C36" s="292"/>
      <c r="D36" s="293"/>
      <c r="E36" s="294"/>
      <c r="F36" s="295"/>
      <c r="G36" s="296"/>
      <c r="H36" s="293"/>
      <c r="I36" s="297"/>
      <c r="J36" s="298"/>
      <c r="K36" s="298"/>
      <c r="L36" s="298"/>
      <c r="M36" s="299"/>
      <c r="N36" s="298"/>
      <c r="O36" s="299"/>
      <c r="P36" s="92"/>
      <c r="Q36" s="289"/>
      <c r="R36" s="92"/>
      <c r="S36" s="289"/>
      <c r="T36" s="92"/>
      <c r="U36" s="289"/>
    </row>
    <row r="37" spans="1:21" ht="15.75" customHeight="1">
      <c r="A37" s="288"/>
      <c r="B37" s="291"/>
      <c r="C37" s="292"/>
      <c r="D37" s="293"/>
      <c r="E37" s="294"/>
      <c r="F37" s="295"/>
      <c r="G37" s="296"/>
      <c r="H37" s="293"/>
      <c r="I37" s="297"/>
      <c r="J37" s="298"/>
      <c r="K37" s="298"/>
      <c r="L37" s="298"/>
      <c r="M37" s="299"/>
      <c r="N37" s="298"/>
      <c r="O37" s="299"/>
      <c r="P37" s="92"/>
      <c r="Q37" s="289"/>
      <c r="R37" s="92"/>
      <c r="S37" s="289"/>
      <c r="T37" s="92"/>
      <c r="U37" s="289"/>
    </row>
    <row r="38" spans="1:21" ht="15" customHeight="1">
      <c r="A38" s="301"/>
      <c r="D38" s="31"/>
      <c r="E38" s="31"/>
      <c r="F38" s="31"/>
      <c r="G38" s="31"/>
      <c r="H38" s="31"/>
      <c r="I38" s="31"/>
    </row>
    <row r="39" spans="1:21" ht="15" customHeight="1">
      <c r="A39" s="301"/>
    </row>
    <row r="40" spans="1:21" ht="15" customHeight="1">
      <c r="A40" s="301"/>
    </row>
    <row r="41" spans="1:21">
      <c r="D41"/>
      <c r="E41"/>
      <c r="F41"/>
      <c r="G41"/>
      <c r="H41"/>
      <c r="I41"/>
      <c r="M41"/>
      <c r="O41"/>
      <c r="P41"/>
      <c r="R41"/>
      <c r="T41"/>
    </row>
    <row r="42" spans="1:21">
      <c r="C42" s="33"/>
      <c r="F42"/>
    </row>
  </sheetData>
  <sortState xmlns:xlrd2="http://schemas.microsoft.com/office/spreadsheetml/2017/richdata2" ref="A4:R30">
    <sortCondition ref="B4:B30"/>
  </sortState>
  <mergeCells count="5">
    <mergeCell ref="D2:I2"/>
    <mergeCell ref="A31:C31"/>
    <mergeCell ref="A32:C32"/>
    <mergeCell ref="A34:Q34"/>
    <mergeCell ref="J2:U2"/>
  </mergeCells>
  <conditionalFormatting sqref="J4:P30">
    <cfRule type="cellIs" dxfId="287" priority="40" operator="greaterThanOrEqual">
      <formula>110</formula>
    </cfRule>
    <cfRule type="cellIs" dxfId="286" priority="41" operator="between">
      <formula>100.0001</formula>
      <formula>110</formula>
    </cfRule>
    <cfRule type="cellIs" dxfId="285" priority="42" operator="between">
      <formula>90.0001</formula>
      <formula>100</formula>
    </cfRule>
    <cfRule type="cellIs" dxfId="284" priority="43" operator="lessThanOrEqual">
      <formula>90</formula>
    </cfRule>
  </conditionalFormatting>
  <conditionalFormatting sqref="R4:R30">
    <cfRule type="cellIs" dxfId="283" priority="5" operator="greaterThanOrEqual">
      <formula>110</formula>
    </cfRule>
    <cfRule type="cellIs" dxfId="282" priority="6" operator="between">
      <formula>100.0001</formula>
      <formula>110</formula>
    </cfRule>
    <cfRule type="cellIs" dxfId="281" priority="7" operator="between">
      <formula>90.0001</formula>
      <formula>100</formula>
    </cfRule>
    <cfRule type="cellIs" dxfId="280" priority="8" operator="lessThanOrEqual">
      <formula>90</formula>
    </cfRule>
  </conditionalFormatting>
  <conditionalFormatting sqref="T4:T30">
    <cfRule type="cellIs" dxfId="279" priority="1" operator="greaterThanOrEqual">
      <formula>110</formula>
    </cfRule>
    <cfRule type="cellIs" dxfId="278" priority="2" operator="between">
      <formula>100.0001</formula>
      <formula>110</formula>
    </cfRule>
    <cfRule type="cellIs" dxfId="277" priority="3" operator="between">
      <formula>90.0001</formula>
      <formula>100</formula>
    </cfRule>
    <cfRule type="cellIs" dxfId="276" priority="4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73" fitToHeight="5" orientation="landscape" r:id="rId1"/>
  <headerFooter>
    <oddHeader>&amp;L&amp;"Arial Rounded MT Bold,Negreta"&amp;16&amp;K08-019Annex 4: Valor dels municipis a l'Índex de Vulnerabilitat Social (per comarques). 2022</oddHeader>
    <oddFooter>&amp;L&amp;"Segoe UI,Normal"Els municipis apareixen per ordre alfabètic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48"/>
  <sheetViews>
    <sheetView zoomScale="85" zoomScaleNormal="85" workbookViewId="0">
      <pane xSplit="3" ySplit="3" topLeftCell="D26" activePane="bottomRight" state="frozen"/>
      <selection activeCell="D14" sqref="D14"/>
      <selection pane="topRight" activeCell="D14" sqref="D14"/>
      <selection pane="bottomLeft" activeCell="D14" sqref="D14"/>
      <selection pane="bottomRight" activeCell="A37" sqref="A37:XFD37"/>
    </sheetView>
  </sheetViews>
  <sheetFormatPr defaultColWidth="9.1796875" defaultRowHeight="14.5"/>
  <cols>
    <col min="1" max="1" width="11.7265625" style="300" customWidth="1"/>
    <col min="2" max="2" width="33.453125" customWidth="1"/>
    <col min="3" max="3" width="11" customWidth="1"/>
    <col min="4" max="6" width="13" style="10" customWidth="1"/>
    <col min="7" max="7" width="13" style="48" customWidth="1"/>
    <col min="8" max="8" width="13" style="10" customWidth="1"/>
    <col min="9" max="9" width="13.54296875" style="10" customWidth="1"/>
    <col min="10" max="12" width="13.1796875" customWidth="1"/>
    <col min="13" max="13" width="13.1796875" style="53" customWidth="1"/>
    <col min="14" max="14" width="14.1796875" customWidth="1"/>
    <col min="15" max="15" width="13.453125" style="53" customWidth="1"/>
    <col min="16" max="16" width="15.26953125" style="53" customWidth="1"/>
    <col min="17" max="17" width="7.7265625" customWidth="1"/>
    <col min="18" max="18" width="14" style="53" customWidth="1"/>
    <col min="19" max="19" width="7.7265625" customWidth="1"/>
    <col min="20" max="20" width="14" style="53" customWidth="1"/>
    <col min="21" max="21" width="7.7265625" customWidth="1"/>
  </cols>
  <sheetData>
    <row r="1" spans="1:21" ht="21.5" thickBot="1">
      <c r="A1" s="487" t="s">
        <v>637</v>
      </c>
      <c r="B1" s="369"/>
      <c r="C1" s="369"/>
      <c r="D1" s="460"/>
      <c r="E1" s="460"/>
      <c r="F1" s="460"/>
      <c r="G1" s="461"/>
      <c r="H1" s="460"/>
      <c r="I1" s="460"/>
      <c r="J1" s="369"/>
      <c r="K1" s="369"/>
      <c r="L1" s="369"/>
      <c r="M1" s="462"/>
      <c r="N1" s="369"/>
      <c r="O1" s="462"/>
      <c r="P1" s="462"/>
      <c r="Q1" s="369"/>
      <c r="R1" s="462"/>
      <c r="S1" s="369"/>
      <c r="T1" s="462"/>
      <c r="U1" s="369"/>
    </row>
    <row r="2" spans="1:21" ht="15.75" customHeight="1" thickBot="1">
      <c r="A2" s="368"/>
      <c r="B2" s="369"/>
      <c r="C2" s="369"/>
      <c r="D2" s="536" t="s">
        <v>1017</v>
      </c>
      <c r="E2" s="537"/>
      <c r="F2" s="537"/>
      <c r="G2" s="537"/>
      <c r="H2" s="537"/>
      <c r="I2" s="537"/>
      <c r="J2" s="542" t="s">
        <v>1046</v>
      </c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4"/>
    </row>
    <row r="3" spans="1:21" ht="70.5" customHeight="1" thickBot="1">
      <c r="A3" s="370" t="s">
        <v>57</v>
      </c>
      <c r="B3" s="371" t="s">
        <v>1021</v>
      </c>
      <c r="C3" s="372" t="s">
        <v>644</v>
      </c>
      <c r="D3" s="373" t="s">
        <v>2</v>
      </c>
      <c r="E3" s="374" t="s">
        <v>3</v>
      </c>
      <c r="F3" s="374" t="s">
        <v>4</v>
      </c>
      <c r="G3" s="375" t="s">
        <v>1037</v>
      </c>
      <c r="H3" s="374" t="s">
        <v>1039</v>
      </c>
      <c r="I3" s="374" t="s">
        <v>645</v>
      </c>
      <c r="J3" s="376" t="s">
        <v>1045</v>
      </c>
      <c r="K3" s="377" t="s">
        <v>1049</v>
      </c>
      <c r="L3" s="377" t="s">
        <v>1023</v>
      </c>
      <c r="M3" s="378" t="s">
        <v>1038</v>
      </c>
      <c r="N3" s="377" t="s">
        <v>1040</v>
      </c>
      <c r="O3" s="379" t="s">
        <v>1020</v>
      </c>
      <c r="P3" s="381" t="s">
        <v>1032</v>
      </c>
      <c r="Q3" s="381" t="s">
        <v>1016</v>
      </c>
      <c r="R3" s="382" t="s">
        <v>1041</v>
      </c>
      <c r="S3" s="383" t="s">
        <v>1016</v>
      </c>
      <c r="T3" s="384" t="s">
        <v>1042</v>
      </c>
      <c r="U3" s="385" t="s">
        <v>1016</v>
      </c>
    </row>
    <row r="4" spans="1:21" ht="15" customHeight="1">
      <c r="A4" s="400" t="s">
        <v>71</v>
      </c>
      <c r="B4" s="401" t="s">
        <v>72</v>
      </c>
      <c r="C4" s="402">
        <f>VLOOKUP($A4,'ANNEX 2_MUNICIPIS'!$A$4:$Q$313,4,0)</f>
        <v>216</v>
      </c>
      <c r="D4" s="403">
        <f>VLOOKUP($A4,'ANNEX 2_MUNICIPIS'!$A$4:$Q$313,5,0)</f>
        <v>10.14</v>
      </c>
      <c r="E4" s="404">
        <f>VLOOKUP($A4,'ANNEX 2_MUNICIPIS'!$A$4:$Q$313,6,0)</f>
        <v>20574.365853658535</v>
      </c>
      <c r="F4" s="405">
        <f>VLOOKUP($A4,'ANNEX 2_MUNICIPIS'!$A$4:$Q$313,7,0)</f>
        <v>30.348560046249307</v>
      </c>
      <c r="G4" s="406">
        <f>VLOOKUP($A4,'ANNEX 2_MUNICIPIS'!$A$4:$Q$313,8,0)</f>
        <v>0.92592592592592582</v>
      </c>
      <c r="H4" s="407">
        <f>VLOOKUP($A4,'ANNEX 2_MUNICIPIS'!$A$4:$Q$313,9,0)</f>
        <v>2.73</v>
      </c>
      <c r="I4" s="408">
        <f>VLOOKUP($A4,'ANNEX 2_MUNICIPIS'!$A$4:$Q$313,10,0)</f>
        <v>77.612994325708684</v>
      </c>
      <c r="J4" s="409">
        <f>VLOOKUP($A4,'ANNEX 2_MUNICIPIS'!$A$4:$Q$313,11,0)</f>
        <v>102.25433541823696</v>
      </c>
      <c r="K4" s="410">
        <f>VLOOKUP($A4,'ANNEX 2_MUNICIPIS'!$A$4:$Q$313,12,0)</f>
        <v>81.118212645911441</v>
      </c>
      <c r="L4" s="410">
        <f>VLOOKUP($A4,'ANNEX 2_MUNICIPIS'!$A$4:$Q$313,13,0)</f>
        <v>114.63443212978855</v>
      </c>
      <c r="M4" s="411">
        <f>VLOOKUP($A4,'ANNEX 2_MUNICIPIS'!$A$4:$Q$313,14,0)</f>
        <v>313.92792041495602</v>
      </c>
      <c r="N4" s="410">
        <f>VLOOKUP($A4,'ANNEX 2_MUNICIPIS'!$A$4:$Q$313,15,0)</f>
        <v>398.06316110273525</v>
      </c>
      <c r="O4" s="412">
        <f>VLOOKUP($A4,'ANNEX 2_MUNICIPIS'!$A$4:$Q$313,16,0)</f>
        <v>93.65692468895692</v>
      </c>
      <c r="P4" s="413">
        <f>VLOOKUP($A4,'ANNEX 2_MUNICIPIS'!$A$4:$Q$313,17,0)</f>
        <v>108.5715631521503</v>
      </c>
      <c r="Q4" s="398">
        <f>VLOOKUP($A4,'ANNEX 2_MUNICIPIS'!$A$4:$R$313,18,0)</f>
        <v>42</v>
      </c>
      <c r="R4" s="415">
        <f>VLOOKUP($A4,'ANNEX 2_MUNICIPIS'!$A$4:$V$313,19,0)</f>
        <v>89.604558076849003</v>
      </c>
      <c r="S4" s="398">
        <f>VLOOKUP($A4,'ANNEX 2_MUNICIPIS'!$A$4:$V$313,20,0)</f>
        <v>261</v>
      </c>
      <c r="T4" s="415">
        <f>VLOOKUP($A4,'ANNEX 2_MUNICIPIS'!$A$4:$V$313,21,0)</f>
        <v>127.53856822745162</v>
      </c>
      <c r="U4" s="398">
        <f>VLOOKUP($A4,'ANNEX 2_MUNICIPIS'!$A$4:$V$313,22,0)</f>
        <v>6</v>
      </c>
    </row>
    <row r="5" spans="1:21" ht="15" customHeight="1">
      <c r="A5" s="421" t="s">
        <v>94</v>
      </c>
      <c r="B5" s="422" t="s">
        <v>95</v>
      </c>
      <c r="C5" s="423">
        <f>VLOOKUP($A5,'ANNEX 2_MUNICIPIS'!$A$4:$Q$313,4,0)</f>
        <v>74</v>
      </c>
      <c r="D5" s="403">
        <f>VLOOKUP($A5,'ANNEX 2_MUNICIPIS'!$A$4:$Q$313,5,0)</f>
        <v>6.67</v>
      </c>
      <c r="E5" s="404">
        <f>VLOOKUP($A5,'ANNEX 2_MUNICIPIS'!$A$4:$Q$313,6,0)</f>
        <v>21766.071428571428</v>
      </c>
      <c r="F5" s="405">
        <f>VLOOKUP($A5,'ANNEX 2_MUNICIPIS'!$A$4:$Q$313,7,0)</f>
        <v>28.686958028798443</v>
      </c>
      <c r="G5" s="406">
        <f>VLOOKUP($A5,'ANNEX 2_MUNICIPIS'!$A$4:$Q$313,8,0)</f>
        <v>5.4054054054054053</v>
      </c>
      <c r="H5" s="407">
        <f>VLOOKUP($A5,'ANNEX 2_MUNICIPIS'!$A$4:$Q$313,9,0)</f>
        <v>0</v>
      </c>
      <c r="I5" s="408">
        <f>VLOOKUP($A5,'ANNEX 2_MUNICIPIS'!$A$4:$Q$313,10,0)</f>
        <v>77.612994325708684</v>
      </c>
      <c r="J5" s="409">
        <f>VLOOKUP($A5,'ANNEX 2_MUNICIPIS'!$A$4:$Q$313,11,0)</f>
        <v>155.45111861183253</v>
      </c>
      <c r="K5" s="410">
        <f>VLOOKUP($A5,'ANNEX 2_MUNICIPIS'!$A$4:$Q$313,12,0)</f>
        <v>85.816730545548793</v>
      </c>
      <c r="L5" s="410">
        <f>VLOOKUP($A5,'ANNEX 2_MUNICIPIS'!$A$4:$Q$313,13,0)</f>
        <v>121.27427186131301</v>
      </c>
      <c r="M5" s="411">
        <f>VLOOKUP($A5,'ANNEX 2_MUNICIPIS'!$A$4:$Q$313,14,0)</f>
        <v>53.774690071080428</v>
      </c>
      <c r="N5" s="410">
        <f>VLOOKUP($A5,'ANNEX 2_MUNICIPIS'!$A$4:$Q$313,15,0)</f>
        <v>3506</v>
      </c>
      <c r="O5" s="412">
        <f>VLOOKUP($A5,'ANNEX 2_MUNICIPIS'!$A$4:$Q$313,16,0)</f>
        <v>93.65692468895692</v>
      </c>
      <c r="P5" s="413">
        <f>VLOOKUP($A5,'ANNEX 2_MUNICIPIS'!$A$4:$Q$313,17,0)</f>
        <v>107.55919808566911</v>
      </c>
      <c r="Q5" s="414">
        <f>VLOOKUP($A5,'ANNEX 2_MUNICIPIS'!$A$4:$R$313,18,0)</f>
        <v>44</v>
      </c>
      <c r="R5" s="415">
        <f>VLOOKUP($A5,'ANNEX 2_MUNICIPIS'!$A$4:$V$313,19,0)</f>
        <v>97.99437020710748</v>
      </c>
      <c r="S5" s="414">
        <f>VLOOKUP($A5,'ANNEX 2_MUNICIPIS'!$A$4:$V$313,20,0)</f>
        <v>158</v>
      </c>
      <c r="T5" s="415">
        <f>VLOOKUP($A5,'ANNEX 2_MUNICIPIS'!$A$4:$V$313,21,0)</f>
        <v>117.12402596423077</v>
      </c>
      <c r="U5" s="414">
        <f>VLOOKUP($A5,'ANNEX 2_MUNICIPIS'!$A$4:$V$313,22,0)</f>
        <v>16</v>
      </c>
    </row>
    <row r="6" spans="1:21" ht="15" customHeight="1">
      <c r="A6" s="400" t="s">
        <v>102</v>
      </c>
      <c r="B6" s="401" t="s">
        <v>605</v>
      </c>
      <c r="C6" s="402">
        <f>VLOOKUP($A6,'ANNEX 2_MUNICIPIS'!$A$4:$Q$313,4,0)</f>
        <v>2218</v>
      </c>
      <c r="D6" s="403">
        <f>VLOOKUP($A6,'ANNEX 2_MUNICIPIS'!$A$4:$Q$313,5,0)</f>
        <v>8.3699999999999992</v>
      </c>
      <c r="E6" s="404">
        <f>VLOOKUP($A6,'ANNEX 2_MUNICIPIS'!$A$4:$Q$313,6,0)</f>
        <v>27443.901168014374</v>
      </c>
      <c r="F6" s="416">
        <f>VLOOKUP($A6,'ANNEX 2_MUNICIPIS'!$A$4:$Q$313,7,0)</f>
        <v>28.778146756522442</v>
      </c>
      <c r="G6" s="406">
        <f>VLOOKUP($A6,'ANNEX 2_MUNICIPIS'!$A$4:$Q$313,8,0)</f>
        <v>1.9386834986474299</v>
      </c>
      <c r="H6" s="407">
        <f>VLOOKUP($A6,'ANNEX 2_MUNICIPIS'!$A$4:$Q$313,9,0)</f>
        <v>3.35</v>
      </c>
      <c r="I6" s="408">
        <f>VLOOKUP($A6,'ANNEX 2_MUNICIPIS'!$A$4:$Q$313,10,0)</f>
        <v>88.888888888888886</v>
      </c>
      <c r="J6" s="409">
        <f>VLOOKUP($A6,'ANNEX 2_MUNICIPIS'!$A$4:$Q$313,11,0)</f>
        <v>123.87801208374229</v>
      </c>
      <c r="K6" s="410">
        <f>VLOOKUP($A6,'ANNEX 2_MUNICIPIS'!$A$4:$Q$313,12,0)</f>
        <v>108.20261613966122</v>
      </c>
      <c r="L6" s="410">
        <f>VLOOKUP($A6,'ANNEX 2_MUNICIPIS'!$A$4:$Q$313,13,0)</f>
        <v>120.88999254512734</v>
      </c>
      <c r="M6" s="411">
        <f>VLOOKUP($A6,'ANNEX 2_MUNICIPIS'!$A$4:$Q$313,14,0)</f>
        <v>149.93370531446436</v>
      </c>
      <c r="N6" s="410">
        <f>VLOOKUP($A6,'ANNEX 2_MUNICIPIS'!$A$4:$Q$313,15,0)</f>
        <v>324.39177009267678</v>
      </c>
      <c r="O6" s="412">
        <f>VLOOKUP($A6,'ANNEX 2_MUNICIPIS'!$A$4:$Q$313,16,0)</f>
        <v>107.26373907718332</v>
      </c>
      <c r="P6" s="413">
        <f>VLOOKUP($A6,'ANNEX 2_MUNICIPIS'!$A$4:$Q$313,17,0)</f>
        <v>106.94690874304614</v>
      </c>
      <c r="Q6" s="414">
        <f>VLOOKUP($A6,'ANNEX 2_MUNICIPIS'!$A$4:$R$313,18,0)</f>
        <v>49</v>
      </c>
      <c r="R6" s="415">
        <f>VLOOKUP($A6,'ANNEX 2_MUNICIPIS'!$A$4:$V$313,19,0)</f>
        <v>102.98436220269542</v>
      </c>
      <c r="S6" s="414">
        <f>VLOOKUP($A6,'ANNEX 2_MUNICIPIS'!$A$4:$V$313,20,0)</f>
        <v>99</v>
      </c>
      <c r="T6" s="415">
        <f>VLOOKUP($A6,'ANNEX 2_MUNICIPIS'!$A$4:$V$313,21,0)</f>
        <v>110.90945528339687</v>
      </c>
      <c r="U6" s="414">
        <f>VLOOKUP($A6,'ANNEX 2_MUNICIPIS'!$A$4:$V$313,22,0)</f>
        <v>34</v>
      </c>
    </row>
    <row r="7" spans="1:21" ht="15" customHeight="1">
      <c r="A7" s="400" t="s">
        <v>105</v>
      </c>
      <c r="B7" s="401" t="s">
        <v>106</v>
      </c>
      <c r="C7" s="402">
        <f>VLOOKUP($A7,'ANNEX 2_MUNICIPIS'!$A$4:$Q$313,4,0)</f>
        <v>1606</v>
      </c>
      <c r="D7" s="403">
        <f>VLOOKUP($A7,'ANNEX 2_MUNICIPIS'!$A$4:$Q$313,5,0)</f>
        <v>20.07</v>
      </c>
      <c r="E7" s="404">
        <f>VLOOKUP($A7,'ANNEX 2_MUNICIPIS'!$A$4:$Q$313,6,0)</f>
        <v>21010.333333333332</v>
      </c>
      <c r="F7" s="416">
        <f>VLOOKUP($A7,'ANNEX 2_MUNICIPIS'!$A$4:$Q$313,7,0)</f>
        <v>29.718823000900706</v>
      </c>
      <c r="G7" s="406">
        <f>VLOOKUP($A7,'ANNEX 2_MUNICIPIS'!$A$4:$Q$313,8,0)</f>
        <v>1.3075965130759652</v>
      </c>
      <c r="H7" s="407">
        <f>VLOOKUP($A7,'ANNEX 2_MUNICIPIS'!$A$4:$Q$313,9,0)</f>
        <v>5</v>
      </c>
      <c r="I7" s="408">
        <f>VLOOKUP($A7,'ANNEX 2_MUNICIPIS'!$A$4:$Q$313,10,0)</f>
        <v>76.470588235294116</v>
      </c>
      <c r="J7" s="409">
        <f>VLOOKUP($A7,'ANNEX 2_MUNICIPIS'!$A$4:$Q$313,11,0)</f>
        <v>51.66213059994633</v>
      </c>
      <c r="K7" s="410">
        <f>VLOOKUP($A7,'ANNEX 2_MUNICIPIS'!$A$4:$Q$313,12,0)</f>
        <v>82.837094431843795</v>
      </c>
      <c r="L7" s="410">
        <f>VLOOKUP($A7,'ANNEX 2_MUNICIPIS'!$A$4:$Q$313,13,0)</f>
        <v>117.06351717741779</v>
      </c>
      <c r="M7" s="411">
        <f>VLOOKUP($A7,'ANNEX 2_MUNICIPIS'!$A$4:$Q$313,14,0)</f>
        <v>222.29640219859758</v>
      </c>
      <c r="N7" s="410">
        <f>VLOOKUP($A7,'ANNEX 2_MUNICIPIS'!$A$4:$Q$313,15,0)</f>
        <v>217.34248596209346</v>
      </c>
      <c r="O7" s="412">
        <f>VLOOKUP($A7,'ANNEX 2_MUNICIPIS'!$A$4:$Q$313,16,0)</f>
        <v>92.278363764929765</v>
      </c>
      <c r="P7" s="413">
        <f>VLOOKUP($A7,'ANNEX 2_MUNICIPIS'!$A$4:$Q$313,17,0)</f>
        <v>98.489924357383742</v>
      </c>
      <c r="Q7" s="414">
        <f>VLOOKUP($A7,'ANNEX 2_MUNICIPIS'!$A$4:$R$313,18,0)</f>
        <v>152</v>
      </c>
      <c r="R7" s="415">
        <f>VLOOKUP($A7,'ANNEX 2_MUNICIPIS'!$A$4:$V$313,19,0)</f>
        <v>86.0072898585491</v>
      </c>
      <c r="S7" s="414">
        <f>VLOOKUP($A7,'ANNEX 2_MUNICIPIS'!$A$4:$V$313,20,0)</f>
        <v>287</v>
      </c>
      <c r="T7" s="415">
        <f>VLOOKUP($A7,'ANNEX 2_MUNICIPIS'!$A$4:$V$313,21,0)</f>
        <v>110.97255885621838</v>
      </c>
      <c r="U7" s="414">
        <f>VLOOKUP($A7,'ANNEX 2_MUNICIPIS'!$A$4:$V$313,22,0)</f>
        <v>33</v>
      </c>
    </row>
    <row r="8" spans="1:21" ht="15" customHeight="1">
      <c r="A8" s="400" t="s">
        <v>111</v>
      </c>
      <c r="B8" s="401" t="s">
        <v>112</v>
      </c>
      <c r="C8" s="402">
        <f>VLOOKUP($A8,'ANNEX 2_MUNICIPIS'!$A$4:$Q$313,4,0)</f>
        <v>3590</v>
      </c>
      <c r="D8" s="403">
        <f>VLOOKUP($A8,'ANNEX 2_MUNICIPIS'!$A$4:$Q$313,5,0)</f>
        <v>11.42</v>
      </c>
      <c r="E8" s="404">
        <f>VLOOKUP($A8,'ANNEX 2_MUNICIPIS'!$A$4:$Q$313,6,0)</f>
        <v>21895.201711491442</v>
      </c>
      <c r="F8" s="416">
        <f>VLOOKUP($A8,'ANNEX 2_MUNICIPIS'!$A$4:$Q$313,7,0)</f>
        <v>21.548133398794324</v>
      </c>
      <c r="G8" s="406">
        <f>VLOOKUP($A8,'ANNEX 2_MUNICIPIS'!$A$4:$Q$313,8,0)</f>
        <v>3.8718662952646241</v>
      </c>
      <c r="H8" s="407">
        <f>VLOOKUP($A8,'ANNEX 2_MUNICIPIS'!$A$4:$Q$313,9,0)</f>
        <v>21.21</v>
      </c>
      <c r="I8" s="408">
        <f>VLOOKUP($A8,'ANNEX 2_MUNICIPIS'!$A$4:$Q$313,10,0)</f>
        <v>72.41379310344827</v>
      </c>
      <c r="J8" s="409">
        <f>VLOOKUP($A8,'ANNEX 2_MUNICIPIS'!$A$4:$Q$313,11,0)</f>
        <v>90.793254040361035</v>
      </c>
      <c r="K8" s="410">
        <f>VLOOKUP($A8,'ANNEX 2_MUNICIPIS'!$A$4:$Q$313,12,0)</f>
        <v>86.325850380562798</v>
      </c>
      <c r="L8" s="410">
        <f>VLOOKUP($A8,'ANNEX 2_MUNICIPIS'!$A$4:$Q$313,13,0)</f>
        <v>161.45203310525437</v>
      </c>
      <c r="M8" s="411">
        <f>VLOOKUP($A8,'ANNEX 2_MUNICIPIS'!$A$4:$Q$313,14,0)</f>
        <v>75.07335693376578</v>
      </c>
      <c r="N8" s="410">
        <f>VLOOKUP($A8,'ANNEX 2_MUNICIPIS'!$A$4:$Q$313,15,0)</f>
        <v>51.23585241916394</v>
      </c>
      <c r="O8" s="412">
        <f>VLOOKUP($A8,'ANNEX 2_MUNICIPIS'!$A$4:$Q$313,16,0)</f>
        <v>87.38295985167089</v>
      </c>
      <c r="P8" s="413">
        <f>VLOOKUP($A8,'ANNEX 2_MUNICIPIS'!$A$4:$Q$313,17,0)</f>
        <v>92.815000656645338</v>
      </c>
      <c r="Q8" s="414">
        <f>VLOOKUP($A8,'ANNEX 2_MUNICIPIS'!$A$4:$R$313,18,0)</f>
        <v>260</v>
      </c>
      <c r="R8" s="415">
        <f>VLOOKUP($A8,'ANNEX 2_MUNICIPIS'!$A$4:$V$313,19,0)</f>
        <v>101.88620774954798</v>
      </c>
      <c r="S8" s="414">
        <f>VLOOKUP($A8,'ANNEX 2_MUNICIPIS'!$A$4:$V$313,20,0)</f>
        <v>111</v>
      </c>
      <c r="T8" s="415">
        <f>VLOOKUP($A8,'ANNEX 2_MUNICIPIS'!$A$4:$V$313,21,0)</f>
        <v>83.743793563742699</v>
      </c>
      <c r="U8" s="414">
        <f>VLOOKUP($A8,'ANNEX 2_MUNICIPIS'!$A$4:$V$313,22,0)</f>
        <v>298</v>
      </c>
    </row>
    <row r="9" spans="1:21" ht="15" customHeight="1">
      <c r="A9" s="421" t="s">
        <v>121</v>
      </c>
      <c r="B9" s="422" t="s">
        <v>122</v>
      </c>
      <c r="C9" s="423">
        <f>VLOOKUP($A9,'ANNEX 2_MUNICIPIS'!$A$4:$Q$313,4,0)</f>
        <v>195</v>
      </c>
      <c r="D9" s="403">
        <f>VLOOKUP($A9,'ANNEX 2_MUNICIPIS'!$A$4:$Q$313,5,0)</f>
        <v>2.1999999999999997</v>
      </c>
      <c r="E9" s="404">
        <f>VLOOKUP($A9,'ANNEX 2_MUNICIPIS'!$A$4:$Q$313,6,0)</f>
        <v>16416.387500000001</v>
      </c>
      <c r="F9" s="405">
        <f>VLOOKUP($A9,'ANNEX 2_MUNICIPIS'!$A$4:$Q$313,7,0)</f>
        <v>38.035309383581343</v>
      </c>
      <c r="G9" s="406">
        <f>VLOOKUP($A9,'ANNEX 2_MUNICIPIS'!$A$4:$Q$313,8,0)</f>
        <v>7.6923076923076925</v>
      </c>
      <c r="H9" s="407">
        <f>VLOOKUP($A9,'ANNEX 2_MUNICIPIS'!$A$4:$Q$313,9,0)</f>
        <v>2.58</v>
      </c>
      <c r="I9" s="408">
        <f>VLOOKUP($A9,'ANNEX 2_MUNICIPIS'!$A$4:$Q$313,10,0)</f>
        <v>72.790409407257286</v>
      </c>
      <c r="J9" s="409">
        <f>VLOOKUP($A9,'ANNEX 2_MUNICIPIS'!$A$4:$Q$313,11,0)</f>
        <v>471.29952779132867</v>
      </c>
      <c r="K9" s="410">
        <f>VLOOKUP($A9,'ANNEX 2_MUNICIPIS'!$A$4:$Q$313,12,0)</f>
        <v>64.724620023507811</v>
      </c>
      <c r="L9" s="410">
        <f>VLOOKUP($A9,'ANNEX 2_MUNICIPIS'!$A$4:$Q$313,13,0)</f>
        <v>91.467376057688909</v>
      </c>
      <c r="M9" s="411">
        <f>VLOOKUP($A9,'ANNEX 2_MUNICIPIS'!$A$4:$Q$313,14,0)</f>
        <v>37.787620049948409</v>
      </c>
      <c r="N9" s="410">
        <f>VLOOKUP($A9,'ANNEX 2_MUNICIPIS'!$A$4:$Q$313,15,0)</f>
        <v>421.20636814359193</v>
      </c>
      <c r="O9" s="412">
        <f>VLOOKUP($A9,'ANNEX 2_MUNICIPIS'!$A$4:$Q$313,16,0)</f>
        <v>87.837429172290697</v>
      </c>
      <c r="P9" s="413">
        <f>VLOOKUP($A9,'ANNEX 2_MUNICIPIS'!$A$4:$Q$313,17,0)</f>
        <v>97.479293256008859</v>
      </c>
      <c r="Q9" s="414">
        <f>VLOOKUP($A9,'ANNEX 2_MUNICIPIS'!$A$4:$R$313,18,0)</f>
        <v>171</v>
      </c>
      <c r="R9" s="415">
        <f>VLOOKUP($A9,'ANNEX 2_MUNICIPIS'!$A$4:$V$313,19,0)</f>
        <v>113.11467770507227</v>
      </c>
      <c r="S9" s="414">
        <f>VLOOKUP($A9,'ANNEX 2_MUNICIPIS'!$A$4:$V$313,20,0)</f>
        <v>36</v>
      </c>
      <c r="T9" s="415">
        <f>VLOOKUP($A9,'ANNEX 2_MUNICIPIS'!$A$4:$V$313,21,0)</f>
        <v>81.843908806945464</v>
      </c>
      <c r="U9" s="414">
        <f>VLOOKUP($A9,'ANNEX 2_MUNICIPIS'!$A$4:$V$313,22,0)</f>
        <v>302</v>
      </c>
    </row>
    <row r="10" spans="1:21" ht="15" customHeight="1">
      <c r="A10" s="400" t="s">
        <v>136</v>
      </c>
      <c r="B10" s="401" t="s">
        <v>137</v>
      </c>
      <c r="C10" s="402">
        <f>VLOOKUP($A10,'ANNEX 2_MUNICIPIS'!$A$4:$Q$313,4,0)</f>
        <v>5344</v>
      </c>
      <c r="D10" s="403">
        <f>VLOOKUP($A10,'ANNEX 2_MUNICIPIS'!$A$4:$Q$313,5,0)</f>
        <v>10.459999999999999</v>
      </c>
      <c r="E10" s="404">
        <f>VLOOKUP($A10,'ANNEX 2_MUNICIPIS'!$A$4:$Q$313,6,0)</f>
        <v>23243.324367723806</v>
      </c>
      <c r="F10" s="416">
        <f>VLOOKUP($A10,'ANNEX 2_MUNICIPIS'!$A$4:$Q$313,7,0)</f>
        <v>26.696633781877782</v>
      </c>
      <c r="G10" s="406">
        <f>VLOOKUP($A10,'ANNEX 2_MUNICIPIS'!$A$4:$Q$313,8,0)</f>
        <v>3.7425149700598799</v>
      </c>
      <c r="H10" s="407">
        <f>VLOOKUP($A10,'ANNEX 2_MUNICIPIS'!$A$4:$Q$313,9,0)</f>
        <v>5.81</v>
      </c>
      <c r="I10" s="408">
        <f>VLOOKUP($A10,'ANNEX 2_MUNICIPIS'!$A$4:$Q$313,10,0)</f>
        <v>77.922077922077932</v>
      </c>
      <c r="J10" s="409">
        <f>VLOOKUP($A10,'ANNEX 2_MUNICIPIS'!$A$4:$Q$313,11,0)</f>
        <v>99.126095711369317</v>
      </c>
      <c r="K10" s="410">
        <f>VLOOKUP($A10,'ANNEX 2_MUNICIPIS'!$A$4:$Q$313,12,0)</f>
        <v>91.6410713248614</v>
      </c>
      <c r="L10" s="410">
        <f>VLOOKUP($A10,'ANNEX 2_MUNICIPIS'!$A$4:$Q$313,13,0)</f>
        <v>130.31567857143801</v>
      </c>
      <c r="M10" s="411">
        <f>VLOOKUP($A10,'ANNEX 2_MUNICIPIS'!$A$4:$Q$313,14,0)</f>
        <v>77.66809290266319</v>
      </c>
      <c r="N10" s="410">
        <f>VLOOKUP($A10,'ANNEX 2_MUNICIPIS'!$A$4:$Q$313,15,0)</f>
        <v>187.04172630128525</v>
      </c>
      <c r="O10" s="412">
        <f>VLOOKUP($A10,'ANNEX 2_MUNICIPIS'!$A$4:$Q$313,16,0)</f>
        <v>94.02990113908929</v>
      </c>
      <c r="P10" s="413">
        <f>VLOOKUP($A10,'ANNEX 2_MUNICIPIS'!$A$4:$Q$313,17,0)</f>
        <v>93.393043365507154</v>
      </c>
      <c r="Q10" s="414">
        <f>VLOOKUP($A10,'ANNEX 2_MUNICIPIS'!$A$4:$R$313,18,0)</f>
        <v>252</v>
      </c>
      <c r="R10" s="415">
        <f>VLOOKUP($A10,'ANNEX 2_MUNICIPIS'!$A$4:$V$313,19,0)</f>
        <v>96.957897425320269</v>
      </c>
      <c r="S10" s="414">
        <f>VLOOKUP($A10,'ANNEX 2_MUNICIPIS'!$A$4:$V$313,20,0)</f>
        <v>170</v>
      </c>
      <c r="T10" s="415">
        <f>VLOOKUP($A10,'ANNEX 2_MUNICIPIS'!$A$4:$V$313,21,0)</f>
        <v>89.828189305694039</v>
      </c>
      <c r="U10" s="414">
        <f>VLOOKUP($A10,'ANNEX 2_MUNICIPIS'!$A$4:$V$313,22,0)</f>
        <v>263</v>
      </c>
    </row>
    <row r="11" spans="1:21" ht="15" customHeight="1">
      <c r="A11" s="421" t="s">
        <v>143</v>
      </c>
      <c r="B11" s="422" t="s">
        <v>144</v>
      </c>
      <c r="C11" s="423">
        <f>VLOOKUP($A11,'ANNEX 2_MUNICIPIS'!$A$4:$Q$313,4,0)</f>
        <v>754</v>
      </c>
      <c r="D11" s="403">
        <f>VLOOKUP($A11,'ANNEX 2_MUNICIPIS'!$A$4:$Q$313,5,0)</f>
        <v>11.940000000000001</v>
      </c>
      <c r="E11" s="404">
        <f>VLOOKUP($A11,'ANNEX 2_MUNICIPIS'!$A$4:$Q$313,6,0)</f>
        <v>22993.159574468085</v>
      </c>
      <c r="F11" s="405">
        <f>VLOOKUP($A11,'ANNEX 2_MUNICIPIS'!$A$4:$Q$313,7,0)</f>
        <v>21.397668224175831</v>
      </c>
      <c r="G11" s="406">
        <f>VLOOKUP($A11,'ANNEX 2_MUNICIPIS'!$A$4:$Q$313,8,0)</f>
        <v>4.9071618037135281</v>
      </c>
      <c r="H11" s="407">
        <f>VLOOKUP($A11,'ANNEX 2_MUNICIPIS'!$A$4:$Q$313,9,0)</f>
        <v>10.42</v>
      </c>
      <c r="I11" s="408">
        <f>VLOOKUP($A11,'ANNEX 2_MUNICIPIS'!$A$4:$Q$313,10,0)</f>
        <v>88.888888888888886</v>
      </c>
      <c r="J11" s="409">
        <f>VLOOKUP($A11,'ANNEX 2_MUNICIPIS'!$A$4:$Q$313,11,0)</f>
        <v>86.839108973276623</v>
      </c>
      <c r="K11" s="410">
        <f>VLOOKUP($A11,'ANNEX 2_MUNICIPIS'!$A$4:$Q$313,12,0)</f>
        <v>90.654750723770832</v>
      </c>
      <c r="L11" s="410">
        <f>VLOOKUP($A11,'ANNEX 2_MUNICIPIS'!$A$4:$Q$313,13,0)</f>
        <v>162.58733944327142</v>
      </c>
      <c r="M11" s="411">
        <f>VLOOKUP($A11,'ANNEX 2_MUNICIPIS'!$A$4:$Q$313,14,0)</f>
        <v>59.234647645865067</v>
      </c>
      <c r="N11" s="410">
        <f>VLOOKUP($A11,'ANNEX 2_MUNICIPIS'!$A$4:$Q$313,15,0)</f>
        <v>104.29102013536153</v>
      </c>
      <c r="O11" s="412">
        <f>VLOOKUP($A11,'ANNEX 2_MUNICIPIS'!$A$4:$Q$313,16,0)</f>
        <v>107.26373907718332</v>
      </c>
      <c r="P11" s="413">
        <f>VLOOKUP($A11,'ANNEX 2_MUNICIPIS'!$A$4:$Q$313,17,0)</f>
        <v>99.191773675905253</v>
      </c>
      <c r="Q11" s="414">
        <f>VLOOKUP($A11,'ANNEX 2_MUNICIPIS'!$A$4:$R$313,18,0)</f>
        <v>142</v>
      </c>
      <c r="R11" s="415">
        <f>VLOOKUP($A11,'ANNEX 2_MUNICIPIS'!$A$4:$V$313,19,0)</f>
        <v>103.35276474376893</v>
      </c>
      <c r="S11" s="414">
        <f>VLOOKUP($A11,'ANNEX 2_MUNICIPIS'!$A$4:$V$313,20,0)</f>
        <v>94</v>
      </c>
      <c r="T11" s="415">
        <f>VLOOKUP($A11,'ANNEX 2_MUNICIPIS'!$A$4:$V$313,21,0)</f>
        <v>95.030782608041591</v>
      </c>
      <c r="U11" s="414">
        <f>VLOOKUP($A11,'ANNEX 2_MUNICIPIS'!$A$4:$V$313,22,0)</f>
        <v>209</v>
      </c>
    </row>
    <row r="12" spans="1:21" ht="15" customHeight="1">
      <c r="A12" s="400" t="s">
        <v>166</v>
      </c>
      <c r="B12" s="401" t="s">
        <v>167</v>
      </c>
      <c r="C12" s="402">
        <f>VLOOKUP($A12,'ANNEX 2_MUNICIPIS'!$A$4:$Q$313,4,0)</f>
        <v>159</v>
      </c>
      <c r="D12" s="403">
        <f>VLOOKUP($A12,'ANNEX 2_MUNICIPIS'!$A$4:$Q$313,5,0)</f>
        <v>6.41</v>
      </c>
      <c r="E12" s="404">
        <f>VLOOKUP($A12,'ANNEX 2_MUNICIPIS'!$A$4:$Q$313,6,0)</f>
        <v>21770.301204819276</v>
      </c>
      <c r="F12" s="405">
        <f>VLOOKUP($A12,'ANNEX 2_MUNICIPIS'!$A$4:$Q$313,7,0)</f>
        <v>28.681384407535621</v>
      </c>
      <c r="G12" s="406">
        <f>VLOOKUP($A12,'ANNEX 2_MUNICIPIS'!$A$4:$Q$313,8,0)</f>
        <v>5.6603773584905666</v>
      </c>
      <c r="H12" s="407">
        <f>VLOOKUP($A12,'ANNEX 2_MUNICIPIS'!$A$4:$Q$313,9,0)</f>
        <v>2.4500000000000002</v>
      </c>
      <c r="I12" s="408">
        <f>VLOOKUP($A12,'ANNEX 2_MUNICIPIS'!$A$4:$Q$313,10,0)</f>
        <v>77.612994325708684</v>
      </c>
      <c r="J12" s="409">
        <f>VLOOKUP($A12,'ANNEX 2_MUNICIPIS'!$A$4:$Q$313,11,0)</f>
        <v>161.75646819671184</v>
      </c>
      <c r="K12" s="410">
        <f>VLOOKUP($A12,'ANNEX 2_MUNICIPIS'!$A$4:$Q$313,12,0)</f>
        <v>85.833407214543499</v>
      </c>
      <c r="L12" s="410">
        <f>VLOOKUP($A12,'ANNEX 2_MUNICIPIS'!$A$4:$Q$313,13,0)</f>
        <v>121.29783895454239</v>
      </c>
      <c r="M12" s="411">
        <f>VLOOKUP($A12,'ANNEX 2_MUNICIPIS'!$A$4:$Q$313,14,0)</f>
        <v>51.352406734545269</v>
      </c>
      <c r="N12" s="410">
        <f>VLOOKUP($A12,'ANNEX 2_MUNICIPIS'!$A$4:$Q$313,15,0)</f>
        <v>443.55609380019069</v>
      </c>
      <c r="O12" s="412">
        <f>VLOOKUP($A12,'ANNEX 2_MUNICIPIS'!$A$4:$Q$313,16,0)</f>
        <v>93.65692468895692</v>
      </c>
      <c r="P12" s="413">
        <f>VLOOKUP($A12,'ANNEX 2_MUNICIPIS'!$A$4:$Q$313,17,0)</f>
        <v>93.294808634183923</v>
      </c>
      <c r="Q12" s="414">
        <f>VLOOKUP($A12,'ANNEX 2_MUNICIPIS'!$A$4:$R$313,18,0)</f>
        <v>254</v>
      </c>
      <c r="R12" s="415">
        <f>VLOOKUP($A12,'ANNEX 2_MUNICIPIS'!$A$4:$V$313,19,0)</f>
        <v>98.606221543126409</v>
      </c>
      <c r="S12" s="414">
        <f>VLOOKUP($A12,'ANNEX 2_MUNICIPIS'!$A$4:$V$313,20,0)</f>
        <v>149</v>
      </c>
      <c r="T12" s="415">
        <f>VLOOKUP($A12,'ANNEX 2_MUNICIPIS'!$A$4:$V$313,21,0)</f>
        <v>87.983395725241451</v>
      </c>
      <c r="U12" s="414">
        <f>VLOOKUP($A12,'ANNEX 2_MUNICIPIS'!$A$4:$V$313,22,0)</f>
        <v>279</v>
      </c>
    </row>
    <row r="13" spans="1:21" ht="15" customHeight="1">
      <c r="A13" s="400" t="s">
        <v>172</v>
      </c>
      <c r="B13" s="401" t="s">
        <v>173</v>
      </c>
      <c r="C13" s="402">
        <f>VLOOKUP($A13,'ANNEX 2_MUNICIPIS'!$A$4:$Q$313,4,0)</f>
        <v>636</v>
      </c>
      <c r="D13" s="403">
        <f>VLOOKUP($A13,'ANNEX 2_MUNICIPIS'!$A$4:$Q$313,5,0)</f>
        <v>4.26</v>
      </c>
      <c r="E13" s="404">
        <f>VLOOKUP($A13,'ANNEX 2_MUNICIPIS'!$A$4:$Q$313,6,0)</f>
        <v>29472.137195121952</v>
      </c>
      <c r="F13" s="405">
        <f>VLOOKUP($A13,'ANNEX 2_MUNICIPIS'!$A$4:$Q$313,7,0)</f>
        <v>21.186192687329264</v>
      </c>
      <c r="G13" s="406">
        <f>VLOOKUP($A13,'ANNEX 2_MUNICIPIS'!$A$4:$Q$313,8,0)</f>
        <v>2.5157232704402519</v>
      </c>
      <c r="H13" s="407">
        <f>VLOOKUP($A13,'ANNEX 2_MUNICIPIS'!$A$4:$Q$313,9,0)</f>
        <v>1.23</v>
      </c>
      <c r="I13" s="408">
        <f>VLOOKUP($A13,'ANNEX 2_MUNICIPIS'!$A$4:$Q$313,10,0)</f>
        <v>77.612994325708684</v>
      </c>
      <c r="J13" s="409">
        <f>VLOOKUP($A13,'ANNEX 2_MUNICIPIS'!$A$4:$Q$313,11,0)</f>
        <v>243.39412233355</v>
      </c>
      <c r="K13" s="410">
        <f>VLOOKUP($A13,'ANNEX 2_MUNICIPIS'!$A$4:$Q$313,12,0)</f>
        <v>116.19930884519871</v>
      </c>
      <c r="L13" s="410">
        <f>VLOOKUP($A13,'ANNEX 2_MUNICIPIS'!$A$4:$Q$313,13,0)</f>
        <v>164.21024759862792</v>
      </c>
      <c r="M13" s="411">
        <f>VLOOKUP($A13,'ANNEX 2_MUNICIPIS'!$A$4:$Q$313,14,0)</f>
        <v>115.54291515272685</v>
      </c>
      <c r="N13" s="410">
        <f>VLOOKUP($A13,'ANNEX 2_MUNICIPIS'!$A$4:$Q$313,15,0)</f>
        <v>883.50604049631488</v>
      </c>
      <c r="O13" s="412">
        <f>VLOOKUP($A13,'ANNEX 2_MUNICIPIS'!$A$4:$Q$313,16,0)</f>
        <v>93.65692468895692</v>
      </c>
      <c r="P13" s="413">
        <f>VLOOKUP($A13,'ANNEX 2_MUNICIPIS'!$A$4:$Q$313,17,0)</f>
        <v>114.88540966857249</v>
      </c>
      <c r="Q13" s="414">
        <f>VLOOKUP($A13,'ANNEX 2_MUNICIPIS'!$A$4:$R$313,18,0)</f>
        <v>21</v>
      </c>
      <c r="R13" s="415">
        <f>VLOOKUP($A13,'ANNEX 2_MUNICIPIS'!$A$4:$V$313,19,0)</f>
        <v>127.87973632839972</v>
      </c>
      <c r="S13" s="414">
        <f>VLOOKUP($A13,'ANNEX 2_MUNICIPIS'!$A$4:$V$313,20,0)</f>
        <v>11</v>
      </c>
      <c r="T13" s="415">
        <f>VLOOKUP($A13,'ANNEX 2_MUNICIPIS'!$A$4:$V$313,21,0)</f>
        <v>101.89108300874528</v>
      </c>
      <c r="U13" s="414">
        <f>VLOOKUP($A13,'ANNEX 2_MUNICIPIS'!$A$4:$V$313,22,0)</f>
        <v>114</v>
      </c>
    </row>
    <row r="14" spans="1:21" ht="15" customHeight="1">
      <c r="A14" s="400" t="s">
        <v>188</v>
      </c>
      <c r="B14" s="401" t="s">
        <v>189</v>
      </c>
      <c r="C14" s="402">
        <f>VLOOKUP($A14,'ANNEX 2_MUNICIPIS'!$A$4:$Q$313,4,0)</f>
        <v>333</v>
      </c>
      <c r="D14" s="403">
        <f>VLOOKUP($A14,'ANNEX 2_MUNICIPIS'!$A$4:$Q$313,5,0)</f>
        <v>4.2700000000000005</v>
      </c>
      <c r="E14" s="404">
        <f>VLOOKUP($A14,'ANNEX 2_MUNICIPIS'!$A$4:$Q$313,6,0)</f>
        <v>25851.261146496814</v>
      </c>
      <c r="F14" s="405">
        <f>VLOOKUP($A14,'ANNEX 2_MUNICIPIS'!$A$4:$Q$313,7,0)</f>
        <v>24.153652465341029</v>
      </c>
      <c r="G14" s="406">
        <f>VLOOKUP($A14,'ANNEX 2_MUNICIPIS'!$A$4:$Q$313,8,0)</f>
        <v>3.6036036036036037</v>
      </c>
      <c r="H14" s="407">
        <f>VLOOKUP($A14,'ANNEX 2_MUNICIPIS'!$A$4:$Q$313,9,0)</f>
        <v>0.31</v>
      </c>
      <c r="I14" s="408">
        <f>VLOOKUP($A14,'ANNEX 2_MUNICIPIS'!$A$4:$Q$313,10,0)</f>
        <v>72.790409407257286</v>
      </c>
      <c r="J14" s="409">
        <f>VLOOKUP($A14,'ANNEX 2_MUNICIPIS'!$A$4:$Q$313,11,0)</f>
        <v>242.82411267937303</v>
      </c>
      <c r="K14" s="410">
        <f>VLOOKUP($A14,'ANNEX 2_MUNICIPIS'!$A$4:$Q$313,12,0)</f>
        <v>101.92334061531363</v>
      </c>
      <c r="L14" s="410">
        <f>VLOOKUP($A14,'ANNEX 2_MUNICIPIS'!$A$4:$Q$313,13,0)</f>
        <v>144.03577065003773</v>
      </c>
      <c r="M14" s="411">
        <f>VLOOKUP($A14,'ANNEX 2_MUNICIPIS'!$A$4:$Q$313,14,0)</f>
        <v>80.662035106620635</v>
      </c>
      <c r="N14" s="410">
        <f>VLOOKUP($A14,'ANNEX 2_MUNICIPIS'!$A$4:$Q$313,15,0)</f>
        <v>3505.5239671305394</v>
      </c>
      <c r="O14" s="412">
        <f>VLOOKUP($A14,'ANNEX 2_MUNICIPIS'!$A$4:$Q$313,16,0)</f>
        <v>87.837429172290697</v>
      </c>
      <c r="P14" s="413">
        <f>VLOOKUP($A14,'ANNEX 2_MUNICIPIS'!$A$4:$Q$313,17,0)</f>
        <v>117.53262000786303</v>
      </c>
      <c r="Q14" s="414">
        <f>VLOOKUP($A14,'ANNEX 2_MUNICIPIS'!$A$4:$R$313,18,0)</f>
        <v>13</v>
      </c>
      <c r="R14" s="415">
        <f>VLOOKUP($A14,'ANNEX 2_MUNICIPIS'!$A$4:$V$313,19,0)</f>
        <v>117.71551873048934</v>
      </c>
      <c r="S14" s="414">
        <f>VLOOKUP($A14,'ANNEX 2_MUNICIPIS'!$A$4:$V$313,20,0)</f>
        <v>25</v>
      </c>
      <c r="T14" s="415">
        <f>VLOOKUP($A14,'ANNEX 2_MUNICIPIS'!$A$4:$V$313,21,0)</f>
        <v>117.34972128523674</v>
      </c>
      <c r="U14" s="414">
        <f>VLOOKUP($A14,'ANNEX 2_MUNICIPIS'!$A$4:$V$313,22,0)</f>
        <v>15</v>
      </c>
    </row>
    <row r="15" spans="1:21" ht="15" customHeight="1">
      <c r="A15" s="421" t="s">
        <v>341</v>
      </c>
      <c r="B15" s="420" t="s">
        <v>619</v>
      </c>
      <c r="C15" s="402">
        <f>VLOOKUP($A15,'ANNEX 2_MUNICIPIS'!$A$4:$Q$313,4,0)</f>
        <v>3127</v>
      </c>
      <c r="D15" s="403">
        <f>VLOOKUP($A15,'ANNEX 2_MUNICIPIS'!$A$4:$Q$313,5,0)</f>
        <v>13.36</v>
      </c>
      <c r="E15" s="404">
        <f>VLOOKUP($A15,'ANNEX 2_MUNICIPIS'!$A$4:$Q$313,6,0)</f>
        <v>23917.154477101845</v>
      </c>
      <c r="F15" s="416">
        <f>VLOOKUP($A15,'ANNEX 2_MUNICIPIS'!$A$4:$Q$313,7,0)</f>
        <v>29.448592276583881</v>
      </c>
      <c r="G15" s="406">
        <f>VLOOKUP($A15,'ANNEX 2_MUNICIPIS'!$A$4:$Q$313,8,0)</f>
        <v>1.7588743204349215</v>
      </c>
      <c r="H15" s="407">
        <f>VLOOKUP($A15,'ANNEX 2_MUNICIPIS'!$A$4:$Q$313,9,0)</f>
        <v>7.83</v>
      </c>
      <c r="I15" s="408">
        <f>VLOOKUP($A15,'ANNEX 2_MUNICIPIS'!$A$4:$Q$313,10,0)</f>
        <v>51.063829787234042</v>
      </c>
      <c r="J15" s="409">
        <f>VLOOKUP($A15,'ANNEX 2_MUNICIPIS'!$A$4:$Q$313,11,0)</f>
        <v>77.609203678212793</v>
      </c>
      <c r="K15" s="410">
        <f>VLOOKUP($A15,'ANNEX 2_MUNICIPIS'!$A$4:$Q$313,12,0)</f>
        <v>94.297770174708376</v>
      </c>
      <c r="L15" s="410">
        <f>VLOOKUP($A15,'ANNEX 2_MUNICIPIS'!$A$4:$Q$313,13,0)</f>
        <v>118.13773351824719</v>
      </c>
      <c r="M15" s="411">
        <f>VLOOKUP($A15,'ANNEX 2_MUNICIPIS'!$A$4:$Q$313,14,0)</f>
        <v>165.26138167299115</v>
      </c>
      <c r="N15" s="410">
        <f>VLOOKUP($A15,'ANNEX 2_MUNICIPIS'!$A$4:$Q$313,15,0)</f>
        <v>138.78830521206478</v>
      </c>
      <c r="O15" s="412">
        <f>VLOOKUP($A15,'ANNEX 2_MUNICIPIS'!$A$4:$Q$313,16,0)</f>
        <v>61.619594789020205</v>
      </c>
      <c r="P15" s="413">
        <f>VLOOKUP($A15,'ANNEX 2_MUNICIPIS'!$A$4:$Q$313,17,0)</f>
        <v>87.037267182017629</v>
      </c>
      <c r="Q15" s="414">
        <f>VLOOKUP($A15,'ANNEX 2_MUNICIPIS'!$A$4:$R$313,18,0)</f>
        <v>295</v>
      </c>
      <c r="R15" s="415">
        <f>VLOOKUP($A15,'ANNEX 2_MUNICIPIS'!$A$4:$V$313,19,0)</f>
        <v>92.881366393209746</v>
      </c>
      <c r="S15" s="414">
        <f>VLOOKUP($A15,'ANNEX 2_MUNICIPIS'!$A$4:$V$313,20,0)</f>
        <v>221</v>
      </c>
      <c r="T15" s="415">
        <f>VLOOKUP($A15,'ANNEX 2_MUNICIPIS'!$A$4:$V$313,21,0)</f>
        <v>81.193167970825513</v>
      </c>
      <c r="U15" s="414">
        <f>VLOOKUP($A15,'ANNEX 2_MUNICIPIS'!$A$4:$V$313,22,0)</f>
        <v>304</v>
      </c>
    </row>
    <row r="16" spans="1:21" ht="15" customHeight="1">
      <c r="A16" s="400" t="s">
        <v>240</v>
      </c>
      <c r="B16" s="401" t="s">
        <v>34</v>
      </c>
      <c r="C16" s="402">
        <f>VLOOKUP($A16,'ANNEX 2_MUNICIPIS'!$A$4:$Q$313,4,0)</f>
        <v>40767</v>
      </c>
      <c r="D16" s="403">
        <f>VLOOKUP($A16,'ANNEX 2_MUNICIPIS'!$A$4:$Q$313,5,0)</f>
        <v>11.4</v>
      </c>
      <c r="E16" s="404">
        <f>VLOOKUP($A16,'ANNEX 2_MUNICIPIS'!$A$4:$Q$313,6,0)</f>
        <v>24871.05697840207</v>
      </c>
      <c r="F16" s="416">
        <f>VLOOKUP($A16,'ANNEX 2_MUNICIPIS'!$A$4:$Q$313,7,0)</f>
        <v>25.361693572402267</v>
      </c>
      <c r="G16" s="406">
        <f>VLOOKUP($A16,'ANNEX 2_MUNICIPIS'!$A$4:$Q$313,8,0)</f>
        <v>3.7383177570093453</v>
      </c>
      <c r="H16" s="407">
        <f>VLOOKUP($A16,'ANNEX 2_MUNICIPIS'!$A$4:$Q$313,9,0)</f>
        <v>11.86</v>
      </c>
      <c r="I16" s="408">
        <f>VLOOKUP($A16,'ANNEX 2_MUNICIPIS'!$A$4:$Q$313,10,0)</f>
        <v>83.78947368421052</v>
      </c>
      <c r="J16" s="409">
        <f>VLOOKUP($A16,'ANNEX 2_MUNICIPIS'!$A$4:$Q$313,11,0)</f>
        <v>90.952540450958153</v>
      </c>
      <c r="K16" s="410">
        <f>VLOOKUP($A16,'ANNEX 2_MUNICIPIS'!$A$4:$Q$313,12,0)</f>
        <v>98.058705821246377</v>
      </c>
      <c r="L16" s="410">
        <f>VLOOKUP($A16,'ANNEX 2_MUNICIPIS'!$A$4:$Q$313,13,0)</f>
        <v>137.17498545303368</v>
      </c>
      <c r="M16" s="411">
        <f>VLOOKUP($A16,'ANNEX 2_MUNICIPIS'!$A$4:$Q$313,14,0)</f>
        <v>77.755295102778462</v>
      </c>
      <c r="N16" s="410">
        <f>VLOOKUP($A16,'ANNEX 2_MUNICIPIS'!$A$4:$Q$313,15,0)</f>
        <v>91.628366763108545</v>
      </c>
      <c r="O16" s="412">
        <f>VLOOKUP($A16,'ANNEX 2_MUNICIPIS'!$A$4:$Q$313,16,0)</f>
        <v>101.11018773012384</v>
      </c>
      <c r="P16" s="413">
        <f>VLOOKUP($A16,'ANNEX 2_MUNICIPIS'!$A$4:$Q$313,17,0)</f>
        <v>96.91435005949846</v>
      </c>
      <c r="Q16" s="414">
        <f>VLOOKUP($A16,'ANNEX 2_MUNICIPIS'!$A$4:$R$313,18,0)</f>
        <v>182</v>
      </c>
      <c r="R16" s="415">
        <f>VLOOKUP($A16,'ANNEX 2_MUNICIPIS'!$A$4:$V$313,19,0)</f>
        <v>100.18252377792255</v>
      </c>
      <c r="S16" s="414">
        <f>VLOOKUP($A16,'ANNEX 2_MUNICIPIS'!$A$4:$V$313,20,0)</f>
        <v>135</v>
      </c>
      <c r="T16" s="415">
        <f>VLOOKUP($A16,'ANNEX 2_MUNICIPIS'!$A$4:$V$313,21,0)</f>
        <v>93.646176341074394</v>
      </c>
      <c r="U16" s="414">
        <f>VLOOKUP($A16,'ANNEX 2_MUNICIPIS'!$A$4:$V$313,22,0)</f>
        <v>232</v>
      </c>
    </row>
    <row r="17" spans="1:21" ht="15" customHeight="1">
      <c r="A17" s="400" t="s">
        <v>241</v>
      </c>
      <c r="B17" s="401" t="s">
        <v>242</v>
      </c>
      <c r="C17" s="402">
        <f>VLOOKUP($A17,'ANNEX 2_MUNICIPIS'!$A$4:$Q$313,4,0)</f>
        <v>806</v>
      </c>
      <c r="D17" s="403">
        <f>VLOOKUP($A17,'ANNEX 2_MUNICIPIS'!$A$4:$Q$313,5,0)</f>
        <v>7.6899999999999995</v>
      </c>
      <c r="E17" s="404">
        <f>VLOOKUP($A17,'ANNEX 2_MUNICIPIS'!$A$4:$Q$313,6,0)</f>
        <v>26153.358353510896</v>
      </c>
      <c r="F17" s="405">
        <f>VLOOKUP($A17,'ANNEX 2_MUNICIPIS'!$A$4:$Q$313,7,0)</f>
        <v>27.316896047220823</v>
      </c>
      <c r="G17" s="406">
        <f>VLOOKUP($A17,'ANNEX 2_MUNICIPIS'!$A$4:$Q$313,8,0)</f>
        <v>2.7295285359801489</v>
      </c>
      <c r="H17" s="407">
        <f>VLOOKUP($A17,'ANNEX 2_MUNICIPIS'!$A$4:$Q$313,9,0)</f>
        <v>2.06</v>
      </c>
      <c r="I17" s="408">
        <f>VLOOKUP($A17,'ANNEX 2_MUNICIPIS'!$A$4:$Q$313,10,0)</f>
        <v>72.790409407257286</v>
      </c>
      <c r="J17" s="409">
        <f>VLOOKUP($A17,'ANNEX 2_MUNICIPIS'!$A$4:$Q$313,11,0)</f>
        <v>134.8321145826948</v>
      </c>
      <c r="K17" s="410">
        <f>VLOOKUP($A17,'ANNEX 2_MUNICIPIS'!$A$4:$Q$313,12,0)</f>
        <v>103.11441428692071</v>
      </c>
      <c r="L17" s="410">
        <f>VLOOKUP($A17,'ANNEX 2_MUNICIPIS'!$A$4:$Q$313,13,0)</f>
        <v>127.35670776228346</v>
      </c>
      <c r="M17" s="411">
        <f>VLOOKUP($A17,'ANNEX 2_MUNICIPIS'!$A$4:$Q$313,14,0)</f>
        <v>106.49238377712733</v>
      </c>
      <c r="N17" s="410">
        <f>VLOOKUP($A17,'ANNEX 2_MUNICIPIS'!$A$4:$Q$313,15,0)</f>
        <v>527.53030573323656</v>
      </c>
      <c r="O17" s="412">
        <f>VLOOKUP($A17,'ANNEX 2_MUNICIPIS'!$A$4:$Q$313,16,0)</f>
        <v>87.837429172290697</v>
      </c>
      <c r="P17" s="413">
        <f>VLOOKUP($A17,'ANNEX 2_MUNICIPIS'!$A$4:$Q$313,17,0)</f>
        <v>98.539963182891384</v>
      </c>
      <c r="Q17" s="414">
        <f>VLOOKUP($A17,'ANNEX 2_MUNICIPIS'!$A$4:$R$313,18,0)</f>
        <v>150</v>
      </c>
      <c r="R17" s="415">
        <f>VLOOKUP($A17,'ANNEX 2_MUNICIPIS'!$A$4:$V$313,19,0)</f>
        <v>103.77537122379874</v>
      </c>
      <c r="S17" s="414">
        <f>VLOOKUP($A17,'ANNEX 2_MUNICIPIS'!$A$4:$V$313,20,0)</f>
        <v>88</v>
      </c>
      <c r="T17" s="415">
        <f>VLOOKUP($A17,'ANNEX 2_MUNICIPIS'!$A$4:$V$313,21,0)</f>
        <v>93.304555141984068</v>
      </c>
      <c r="U17" s="414">
        <f>VLOOKUP($A17,'ANNEX 2_MUNICIPIS'!$A$4:$V$313,22,0)</f>
        <v>237</v>
      </c>
    </row>
    <row r="18" spans="1:21" ht="15" customHeight="1">
      <c r="A18" s="417" t="s">
        <v>243</v>
      </c>
      <c r="B18" s="426" t="s">
        <v>613</v>
      </c>
      <c r="C18" s="402">
        <f>VLOOKUP($A18,'ANNEX 2_MUNICIPIS'!$A$4:$Q$313,4,0)</f>
        <v>942</v>
      </c>
      <c r="D18" s="403">
        <f>VLOOKUP($A18,'ANNEX 2_MUNICIPIS'!$A$4:$Q$313,5,0)</f>
        <v>11.08</v>
      </c>
      <c r="E18" s="404">
        <f>VLOOKUP($A18,'ANNEX 2_MUNICIPIS'!$A$4:$Q$313,6,0)</f>
        <v>24255.411311053984</v>
      </c>
      <c r="F18" s="405">
        <f>VLOOKUP($A18,'ANNEX 2_MUNICIPIS'!$A$4:$Q$313,7,0)</f>
        <v>22.999678690768217</v>
      </c>
      <c r="G18" s="406">
        <f>VLOOKUP($A18,'ANNEX 2_MUNICIPIS'!$A$4:$Q$313,8,0)</f>
        <v>4.2462845010615711</v>
      </c>
      <c r="H18" s="407">
        <f>VLOOKUP($A18,'ANNEX 2_MUNICIPIS'!$A$4:$Q$313,9,0)</f>
        <v>11.23</v>
      </c>
      <c r="I18" s="408">
        <f>VLOOKUP($A18,'ANNEX 2_MUNICIPIS'!$A$4:$Q$313,10,0)</f>
        <v>72.790409407257286</v>
      </c>
      <c r="J18" s="409">
        <f>VLOOKUP($A18,'ANNEX 2_MUNICIPIS'!$A$4:$Q$313,11,0)</f>
        <v>93.579328622826978</v>
      </c>
      <c r="K18" s="410">
        <f>VLOOKUP($A18,'ANNEX 2_MUNICIPIS'!$A$4:$Q$313,12,0)</f>
        <v>95.631409810584842</v>
      </c>
      <c r="L18" s="410">
        <f>VLOOKUP($A18,'ANNEX 2_MUNICIPIS'!$A$4:$Q$313,13,0)</f>
        <v>151.26254560482192</v>
      </c>
      <c r="M18" s="411">
        <f>VLOOKUP($A18,'ANNEX 2_MUNICIPIS'!$A$4:$Q$313,14,0)</f>
        <v>68.453727090483468</v>
      </c>
      <c r="N18" s="410">
        <f>VLOOKUP($A18,'ANNEX 2_MUNICIPIS'!$A$4:$Q$313,15,0)</f>
        <v>96.768693660771788</v>
      </c>
      <c r="O18" s="412">
        <f>VLOOKUP($A18,'ANNEX 2_MUNICIPIS'!$A$4:$Q$313,16,0)</f>
        <v>87.837429172290697</v>
      </c>
      <c r="P18" s="413">
        <f>VLOOKUP($A18,'ANNEX 2_MUNICIPIS'!$A$4:$Q$313,17,0)</f>
        <v>93.239165790912494</v>
      </c>
      <c r="Q18" s="414">
        <f>VLOOKUP($A18,'ANNEX 2_MUNICIPIS'!$A$4:$R$313,18,0)</f>
        <v>255</v>
      </c>
      <c r="R18" s="415">
        <f>VLOOKUP($A18,'ANNEX 2_MUNICIPIS'!$A$4:$V$313,19,0)</f>
        <v>103.01297585748551</v>
      </c>
      <c r="S18" s="414">
        <f>VLOOKUP($A18,'ANNEX 2_MUNICIPIS'!$A$4:$V$313,20,0)</f>
        <v>98</v>
      </c>
      <c r="T18" s="415">
        <f>VLOOKUP($A18,'ANNEX 2_MUNICIPIS'!$A$4:$V$313,21,0)</f>
        <v>83.465355724339474</v>
      </c>
      <c r="U18" s="414">
        <f>VLOOKUP($A18,'ANNEX 2_MUNICIPIS'!$A$4:$V$313,22,0)</f>
        <v>300</v>
      </c>
    </row>
    <row r="19" spans="1:21" ht="15" customHeight="1">
      <c r="A19" s="400" t="s">
        <v>265</v>
      </c>
      <c r="B19" s="401" t="s">
        <v>266</v>
      </c>
      <c r="C19" s="402">
        <f>VLOOKUP($A19,'ANNEX 2_MUNICIPIS'!$A$4:$Q$313,4,0)</f>
        <v>9744</v>
      </c>
      <c r="D19" s="403">
        <f>VLOOKUP($A19,'ANNEX 2_MUNICIPIS'!$A$4:$Q$313,5,0)</f>
        <v>12.559999999999999</v>
      </c>
      <c r="E19" s="404">
        <f>VLOOKUP($A19,'ANNEX 2_MUNICIPIS'!$A$4:$Q$313,6,0)</f>
        <v>23454.119037102475</v>
      </c>
      <c r="F19" s="416">
        <f>VLOOKUP($A19,'ANNEX 2_MUNICIPIS'!$A$4:$Q$313,7,0)</f>
        <v>33.863118942353111</v>
      </c>
      <c r="G19" s="406">
        <f>VLOOKUP($A19,'ANNEX 2_MUNICIPIS'!$A$4:$Q$313,8,0)</f>
        <v>2.062807881773399</v>
      </c>
      <c r="H19" s="407">
        <f>VLOOKUP($A19,'ANNEX 2_MUNICIPIS'!$A$4:$Q$313,9,0)</f>
        <v>5.33</v>
      </c>
      <c r="I19" s="408">
        <f>VLOOKUP($A19,'ANNEX 2_MUNICIPIS'!$A$4:$Q$313,10,0)</f>
        <v>72.185430463576168</v>
      </c>
      <c r="J19" s="409">
        <f>VLOOKUP($A19,'ANNEX 2_MUNICIPIS'!$A$4:$Q$313,11,0)</f>
        <v>82.552465058990691</v>
      </c>
      <c r="K19" s="410">
        <f>VLOOKUP($A19,'ANNEX 2_MUNICIPIS'!$A$4:$Q$313,12,0)</f>
        <v>92.472167988394432</v>
      </c>
      <c r="L19" s="410">
        <f>VLOOKUP($A19,'ANNEX 2_MUNICIPIS'!$A$4:$Q$313,13,0)</f>
        <v>102.73684337172361</v>
      </c>
      <c r="M19" s="411">
        <f>VLOOKUP($A19,'ANNEX 2_MUNICIPIS'!$A$4:$Q$313,14,0)</f>
        <v>140.91181391760324</v>
      </c>
      <c r="N19" s="410">
        <f>VLOOKUP($A19,'ANNEX 2_MUNICIPIS'!$A$4:$Q$313,15,0)</f>
        <v>203.88600934530342</v>
      </c>
      <c r="O19" s="412">
        <f>VLOOKUP($A19,'ANNEX 2_MUNICIPIS'!$A$4:$Q$313,16,0)</f>
        <v>87.107390757215938</v>
      </c>
      <c r="P19" s="413">
        <f>VLOOKUP($A19,'ANNEX 2_MUNICIPIS'!$A$4:$Q$313,17,0)</f>
        <v>91.966240847481814</v>
      </c>
      <c r="Q19" s="414">
        <f>VLOOKUP($A19,'ANNEX 2_MUNICIPIS'!$A$4:$R$313,18,0)</f>
        <v>270</v>
      </c>
      <c r="R19" s="415">
        <f>VLOOKUP($A19,'ANNEX 2_MUNICIPIS'!$A$4:$V$313,19,0)</f>
        <v>88.912230352850131</v>
      </c>
      <c r="S19" s="414">
        <f>VLOOKUP($A19,'ANNEX 2_MUNICIPIS'!$A$4:$V$313,20,0)</f>
        <v>267</v>
      </c>
      <c r="T19" s="415">
        <f>VLOOKUP($A19,'ANNEX 2_MUNICIPIS'!$A$4:$V$313,21,0)</f>
        <v>95.020251342113511</v>
      </c>
      <c r="U19" s="414">
        <f>VLOOKUP($A19,'ANNEX 2_MUNICIPIS'!$A$4:$V$313,22,0)</f>
        <v>210</v>
      </c>
    </row>
    <row r="20" spans="1:21" ht="15" customHeight="1">
      <c r="A20" s="424" t="s">
        <v>288</v>
      </c>
      <c r="B20" s="425" t="s">
        <v>289</v>
      </c>
      <c r="C20" s="423">
        <f>VLOOKUP($A20,'ANNEX 2_MUNICIPIS'!$A$4:$Q$313,4,0)</f>
        <v>166</v>
      </c>
      <c r="D20" s="403">
        <f>VLOOKUP($A20,'ANNEX 2_MUNICIPIS'!$A$4:$Q$313,5,0)</f>
        <v>4.6500000000000004</v>
      </c>
      <c r="E20" s="404">
        <f>VLOOKUP($A20,'ANNEX 2_MUNICIPIS'!$A$4:$Q$313,6,0)</f>
        <v>22489.0625</v>
      </c>
      <c r="F20" s="405">
        <f>VLOOKUP($A20,'ANNEX 2_MUNICIPIS'!$A$4:$Q$313,7,0)</f>
        <v>27.764713514547683</v>
      </c>
      <c r="G20" s="406">
        <f>VLOOKUP($A20,'ANNEX 2_MUNICIPIS'!$A$4:$Q$313,8,0)</f>
        <v>4.8192771084337354</v>
      </c>
      <c r="H20" s="407">
        <f>VLOOKUP($A20,'ANNEX 2_MUNICIPIS'!$A$4:$Q$313,9,0)</f>
        <v>10.130000000000001</v>
      </c>
      <c r="I20" s="408">
        <f>VLOOKUP($A20,'ANNEX 2_MUNICIPIS'!$A$4:$Q$313,10,0)</f>
        <v>77.612994325708684</v>
      </c>
      <c r="J20" s="409">
        <f>VLOOKUP($A20,'ANNEX 2_MUNICIPIS'!$A$4:$Q$313,11,0)</f>
        <v>222.9804217507361</v>
      </c>
      <c r="K20" s="410">
        <f>VLOOKUP($A20,'ANNEX 2_MUNICIPIS'!$A$4:$Q$313,12,0)</f>
        <v>88.667255509010047</v>
      </c>
      <c r="L20" s="410">
        <f>VLOOKUP($A20,'ANNEX 2_MUNICIPIS'!$A$4:$Q$313,13,0)</f>
        <v>125.30256957399241</v>
      </c>
      <c r="M20" s="411">
        <f>VLOOKUP($A20,'ANNEX 2_MUNICIPIS'!$A$4:$Q$313,14,0)</f>
        <v>60.314855079725334</v>
      </c>
      <c r="N20" s="410">
        <f>VLOOKUP($A20,'ANNEX 2_MUNICIPIS'!$A$4:$Q$313,15,0)</f>
        <v>107.27664657556438</v>
      </c>
      <c r="O20" s="412">
        <f>VLOOKUP($A20,'ANNEX 2_MUNICIPIS'!$A$4:$Q$313,16,0)</f>
        <v>93.65692468895692</v>
      </c>
      <c r="P20" s="413">
        <f>VLOOKUP($A20,'ANNEX 2_MUNICIPIS'!$A$4:$Q$313,17,0)</f>
        <v>96.314080679079424</v>
      </c>
      <c r="Q20" s="414">
        <f>VLOOKUP($A20,'ANNEX 2_MUNICIPIS'!$A$4:$R$313,18,0)</f>
        <v>191</v>
      </c>
      <c r="R20" s="415">
        <f>VLOOKUP($A20,'ANNEX 2_MUNICIPIS'!$A$4:$V$313,19,0)</f>
        <v>106.4394058816606</v>
      </c>
      <c r="S20" s="414">
        <f>VLOOKUP($A20,'ANNEX 2_MUNICIPIS'!$A$4:$V$313,20,0)</f>
        <v>67</v>
      </c>
      <c r="T20" s="415">
        <f>VLOOKUP($A20,'ANNEX 2_MUNICIPIS'!$A$4:$V$313,21,0)</f>
        <v>86.188755476498272</v>
      </c>
      <c r="U20" s="414">
        <f>VLOOKUP($A20,'ANNEX 2_MUNICIPIS'!$A$4:$V$313,22,0)</f>
        <v>291</v>
      </c>
    </row>
    <row r="21" spans="1:21" ht="15" customHeight="1">
      <c r="A21" s="400" t="s">
        <v>306</v>
      </c>
      <c r="B21" s="401" t="s">
        <v>307</v>
      </c>
      <c r="C21" s="402">
        <f>VLOOKUP($A21,'ANNEX 2_MUNICIPIS'!$A$4:$Q$313,4,0)</f>
        <v>3728</v>
      </c>
      <c r="D21" s="403">
        <f>VLOOKUP($A21,'ANNEX 2_MUNICIPIS'!$A$4:$Q$313,5,0)</f>
        <v>10.870000000000001</v>
      </c>
      <c r="E21" s="404">
        <f>VLOOKUP($A21,'ANNEX 2_MUNICIPIS'!$A$4:$Q$313,6,0)</f>
        <v>22358.444962143272</v>
      </c>
      <c r="F21" s="416">
        <f>VLOOKUP($A21,'ANNEX 2_MUNICIPIS'!$A$4:$Q$313,7,0)</f>
        <v>26.348582574986967</v>
      </c>
      <c r="G21" s="406">
        <f>VLOOKUP($A21,'ANNEX 2_MUNICIPIS'!$A$4:$Q$313,8,0)</f>
        <v>2.2800429184549356</v>
      </c>
      <c r="H21" s="407">
        <f>VLOOKUP($A21,'ANNEX 2_MUNICIPIS'!$A$4:$Q$313,9,0)</f>
        <v>4.9400000000000004</v>
      </c>
      <c r="I21" s="408">
        <f>VLOOKUP($A21,'ANNEX 2_MUNICIPIS'!$A$4:$Q$313,10,0)</f>
        <v>64.444444444444443</v>
      </c>
      <c r="J21" s="409">
        <f>VLOOKUP($A21,'ANNEX 2_MUNICIPIS'!$A$4:$Q$313,11,0)</f>
        <v>95.387208936607436</v>
      </c>
      <c r="K21" s="410">
        <f>VLOOKUP($A21,'ANNEX 2_MUNICIPIS'!$A$4:$Q$313,12,0)</f>
        <v>88.152271898506044</v>
      </c>
      <c r="L21" s="410">
        <f>VLOOKUP($A21,'ANNEX 2_MUNICIPIS'!$A$4:$Q$313,13,0)</f>
        <v>132.03708157573632</v>
      </c>
      <c r="M21" s="411">
        <f>VLOOKUP($A21,'ANNEX 2_MUNICIPIS'!$A$4:$Q$313,14,0)</f>
        <v>127.48619687439607</v>
      </c>
      <c r="N21" s="410">
        <f>VLOOKUP($A21,'ANNEX 2_MUNICIPIS'!$A$4:$Q$313,15,0)</f>
        <v>219.98227324098525</v>
      </c>
      <c r="O21" s="412">
        <f>VLOOKUP($A21,'ANNEX 2_MUNICIPIS'!$A$4:$Q$313,16,0)</f>
        <v>77.766210830957903</v>
      </c>
      <c r="P21" s="413">
        <f>VLOOKUP($A21,'ANNEX 2_MUNICIPIS'!$A$4:$Q$313,17,0)</f>
        <v>91.34439467205749</v>
      </c>
      <c r="Q21" s="414">
        <f>VLOOKUP($A21,'ANNEX 2_MUNICIPIS'!$A$4:$R$313,18,0)</f>
        <v>275</v>
      </c>
      <c r="R21" s="415">
        <f>VLOOKUP($A21,'ANNEX 2_MUNICIPIS'!$A$4:$V$313,19,0)</f>
        <v>95.763936153818278</v>
      </c>
      <c r="S21" s="414">
        <f>VLOOKUP($A21,'ANNEX 2_MUNICIPIS'!$A$4:$V$313,20,0)</f>
        <v>187</v>
      </c>
      <c r="T21" s="415">
        <f>VLOOKUP($A21,'ANNEX 2_MUNICIPIS'!$A$4:$V$313,21,0)</f>
        <v>86.92485319029673</v>
      </c>
      <c r="U21" s="414">
        <f>VLOOKUP($A21,'ANNEX 2_MUNICIPIS'!$A$4:$V$313,22,0)</f>
        <v>288</v>
      </c>
    </row>
    <row r="22" spans="1:21" ht="15" customHeight="1">
      <c r="A22" s="400" t="s">
        <v>323</v>
      </c>
      <c r="B22" s="401" t="s">
        <v>324</v>
      </c>
      <c r="C22" s="402">
        <f>VLOOKUP($A22,'ANNEX 2_MUNICIPIS'!$A$4:$Q$313,4,0)</f>
        <v>159</v>
      </c>
      <c r="D22" s="403">
        <f>VLOOKUP($A22,'ANNEX 2_MUNICIPIS'!$A$4:$Q$313,5,0)</f>
        <v>10.199999999999999</v>
      </c>
      <c r="E22" s="404">
        <f>VLOOKUP($A22,'ANNEX 2_MUNICIPIS'!$A$4:$Q$313,6,0)</f>
        <v>32133.524590163935</v>
      </c>
      <c r="F22" s="405">
        <f>VLOOKUP($A22,'ANNEX 2_MUNICIPIS'!$A$4:$Q$313,7,0)</f>
        <v>19.431493603237875</v>
      </c>
      <c r="G22" s="406">
        <f>VLOOKUP($A22,'ANNEX 2_MUNICIPIS'!$A$4:$Q$313,8,0)</f>
        <v>2.5157232704402519</v>
      </c>
      <c r="H22" s="407">
        <f>VLOOKUP($A22,'ANNEX 2_MUNICIPIS'!$A$4:$Q$313,9,0)</f>
        <v>0.65</v>
      </c>
      <c r="I22" s="408">
        <f>VLOOKUP($A22,'ANNEX 2_MUNICIPIS'!$A$4:$Q$313,10,0)</f>
        <v>77.612994325708684</v>
      </c>
      <c r="J22" s="409">
        <f>VLOOKUP($A22,'ANNEX 2_MUNICIPIS'!$A$4:$Q$313,11,0)</f>
        <v>101.65283932754147</v>
      </c>
      <c r="K22" s="410">
        <f>VLOOKUP($A22,'ANNEX 2_MUNICIPIS'!$A$4:$Q$313,12,0)</f>
        <v>126.69231699814623</v>
      </c>
      <c r="L22" s="410">
        <f>VLOOKUP($A22,'ANNEX 2_MUNICIPIS'!$A$4:$Q$313,13,0)</f>
        <v>179.03873052140847</v>
      </c>
      <c r="M22" s="411">
        <f>VLOOKUP($A22,'ANNEX 2_MUNICIPIS'!$A$4:$Q$313,14,0)</f>
        <v>115.54291515272685</v>
      </c>
      <c r="N22" s="410">
        <f>VLOOKUP($A22,'ANNEX 2_MUNICIPIS'!$A$4:$Q$313,15,0)</f>
        <v>1671.8652766314881</v>
      </c>
      <c r="O22" s="412">
        <f>VLOOKUP($A22,'ANNEX 2_MUNICIPIS'!$A$4:$Q$313,16,0)</f>
        <v>93.65692468895692</v>
      </c>
      <c r="P22" s="413">
        <f>VLOOKUP($A22,'ANNEX 2_MUNICIPIS'!$A$4:$Q$313,17,0)</f>
        <v>115.55989755481612</v>
      </c>
      <c r="Q22" s="414">
        <f>VLOOKUP($A22,'ANNEX 2_MUNICIPIS'!$A$4:$R$313,18,0)</f>
        <v>20</v>
      </c>
      <c r="R22" s="415">
        <f>VLOOKUP($A22,'ANNEX 2_MUNICIPIS'!$A$4:$V$313,19,0)</f>
        <v>121.82204444920087</v>
      </c>
      <c r="S22" s="414">
        <f>VLOOKUP($A22,'ANNEX 2_MUNICIPIS'!$A$4:$V$313,20,0)</f>
        <v>18</v>
      </c>
      <c r="T22" s="415">
        <f>VLOOKUP($A22,'ANNEX 2_MUNICIPIS'!$A$4:$V$313,21,0)</f>
        <v>109.2977506604314</v>
      </c>
      <c r="U22" s="414">
        <f>VLOOKUP($A22,'ANNEX 2_MUNICIPIS'!$A$4:$V$313,22,0)</f>
        <v>42</v>
      </c>
    </row>
    <row r="23" spans="1:21" ht="15" customHeight="1">
      <c r="A23" s="417" t="s">
        <v>339</v>
      </c>
      <c r="B23" s="426" t="s">
        <v>340</v>
      </c>
      <c r="C23" s="402">
        <f>VLOOKUP($A23,'ANNEX 2_MUNICIPIS'!$A$4:$Q$313,4,0)</f>
        <v>16787</v>
      </c>
      <c r="D23" s="403">
        <f>VLOOKUP($A23,'ANNEX 2_MUNICIPIS'!$A$4:$Q$313,5,0)</f>
        <v>14.610000000000001</v>
      </c>
      <c r="E23" s="404">
        <f>VLOOKUP($A23,'ANNEX 2_MUNICIPIS'!$A$4:$Q$313,6,0)</f>
        <v>22151.900479123888</v>
      </c>
      <c r="F23" s="416">
        <f>VLOOKUP($A23,'ANNEX 2_MUNICIPIS'!$A$4:$Q$313,7,0)</f>
        <v>33.328105536638219</v>
      </c>
      <c r="G23" s="406">
        <f>VLOOKUP($A23,'ANNEX 2_MUNICIPIS'!$A$4:$Q$313,8,0)</f>
        <v>2.7223446714719723</v>
      </c>
      <c r="H23" s="407">
        <f>VLOOKUP($A23,'ANNEX 2_MUNICIPIS'!$A$4:$Q$313,9,0)</f>
        <v>6.81</v>
      </c>
      <c r="I23" s="408">
        <f>VLOOKUP($A23,'ANNEX 2_MUNICIPIS'!$A$4:$Q$313,10,0)</f>
        <v>76.371308016877634</v>
      </c>
      <c r="J23" s="409">
        <f>VLOOKUP($A23,'ANNEX 2_MUNICIPIS'!$A$4:$Q$313,11,0)</f>
        <v>70.969128072616215</v>
      </c>
      <c r="K23" s="410">
        <f>VLOOKUP($A23,'ANNEX 2_MUNICIPIS'!$A$4:$Q$313,12,0)</f>
        <v>87.337932374577179</v>
      </c>
      <c r="L23" s="410">
        <f>VLOOKUP($A23,'ANNEX 2_MUNICIPIS'!$A$4:$Q$313,13,0)</f>
        <v>104.38606968026006</v>
      </c>
      <c r="M23" s="411">
        <f>VLOOKUP($A23,'ANNEX 2_MUNICIPIS'!$A$4:$Q$313,14,0)</f>
        <v>106.77340141028175</v>
      </c>
      <c r="N23" s="410">
        <f>VLOOKUP($A23,'ANNEX 2_MUNICIPIS'!$A$4:$Q$313,15,0)</f>
        <v>159.57598088259431</v>
      </c>
      <c r="O23" s="412">
        <f>VLOOKUP($A23,'ANNEX 2_MUNICIPIS'!$A$4:$Q$313,16,0)</f>
        <v>92.158560631187569</v>
      </c>
      <c r="P23" s="413">
        <f>VLOOKUP($A23,'ANNEX 2_MUNICIPIS'!$A$4:$Q$313,17,0)</f>
        <v>89.559499831728246</v>
      </c>
      <c r="Q23" s="414">
        <f>VLOOKUP($A23,'ANNEX 2_MUNICIPIS'!$A$4:$R$313,18,0)</f>
        <v>286</v>
      </c>
      <c r="R23" s="415">
        <f>VLOOKUP($A23,'ANNEX 2_MUNICIPIS'!$A$4:$V$313,19,0)</f>
        <v>86.359484004190904</v>
      </c>
      <c r="S23" s="414">
        <f>VLOOKUP($A23,'ANNEX 2_MUNICIPIS'!$A$4:$V$313,20,0)</f>
        <v>285</v>
      </c>
      <c r="T23" s="415">
        <f>VLOOKUP($A23,'ANNEX 2_MUNICIPIS'!$A$4:$V$313,21,0)</f>
        <v>92.759515659265574</v>
      </c>
      <c r="U23" s="414">
        <f>VLOOKUP($A23,'ANNEX 2_MUNICIPIS'!$A$4:$V$313,22,0)</f>
        <v>245</v>
      </c>
    </row>
    <row r="24" spans="1:21" ht="15" customHeight="1">
      <c r="A24" s="424" t="s">
        <v>345</v>
      </c>
      <c r="B24" s="427" t="s">
        <v>621</v>
      </c>
      <c r="C24" s="402">
        <f>VLOOKUP($A24,'ANNEX 2_MUNICIPIS'!$A$4:$Q$313,4,0)</f>
        <v>2275</v>
      </c>
      <c r="D24" s="403">
        <f>VLOOKUP($A24,'ANNEX 2_MUNICIPIS'!$A$4:$Q$313,5,0)</f>
        <v>10.37</v>
      </c>
      <c r="E24" s="404">
        <f>VLOOKUP($A24,'ANNEX 2_MUNICIPIS'!$A$4:$Q$313,6,0)</f>
        <v>23140.188899707886</v>
      </c>
      <c r="F24" s="416">
        <f>VLOOKUP($A24,'ANNEX 2_MUNICIPIS'!$A$4:$Q$313,7,0)</f>
        <v>21.203161452865942</v>
      </c>
      <c r="G24" s="406">
        <f>VLOOKUP($A24,'ANNEX 2_MUNICIPIS'!$A$4:$Q$313,8,0)</f>
        <v>3.296703296703297</v>
      </c>
      <c r="H24" s="407">
        <f>VLOOKUP($A24,'ANNEX 2_MUNICIPIS'!$A$4:$Q$313,9,0)</f>
        <v>3.85</v>
      </c>
      <c r="I24" s="408">
        <f>VLOOKUP($A24,'ANNEX 2_MUNICIPIS'!$A$4:$Q$313,10,0)</f>
        <v>68.421052631578945</v>
      </c>
      <c r="J24" s="409">
        <f>VLOOKUP($A24,'ANNEX 2_MUNICIPIS'!$A$4:$Q$313,11,0)</f>
        <v>99.986399338565377</v>
      </c>
      <c r="K24" s="410">
        <f>VLOOKUP($A24,'ANNEX 2_MUNICIPIS'!$A$4:$Q$313,12,0)</f>
        <v>91.234440817493265</v>
      </c>
      <c r="L24" s="410">
        <f>VLOOKUP($A24,'ANNEX 2_MUNICIPIS'!$A$4:$Q$313,13,0)</f>
        <v>164.07883110225237</v>
      </c>
      <c r="M24" s="411">
        <f>VLOOKUP($A24,'ANNEX 2_MUNICIPIS'!$A$4:$Q$313,14,0)</f>
        <v>88.171113449879613</v>
      </c>
      <c r="N24" s="410">
        <f>VLOOKUP($A24,'ANNEX 2_MUNICIPIS'!$A$4:$Q$313,15,0)</f>
        <v>282.26296878193955</v>
      </c>
      <c r="O24" s="412">
        <f>VLOOKUP($A24,'ANNEX 2_MUNICIPIS'!$A$4:$Q$313,16,0)</f>
        <v>82.564851789673995</v>
      </c>
      <c r="P24" s="413">
        <f>VLOOKUP($A24,'ANNEX 2_MUNICIPIS'!$A$4:$Q$313,17,0)</f>
        <v>94.944526032809819</v>
      </c>
      <c r="Q24" s="414">
        <f>VLOOKUP($A24,'ANNEX 2_MUNICIPIS'!$A$4:$R$313,18,0)</f>
        <v>218</v>
      </c>
      <c r="R24" s="415">
        <f>VLOOKUP($A24,'ANNEX 2_MUNICIPIS'!$A$4:$V$313,19,0)</f>
        <v>105.1794385101045</v>
      </c>
      <c r="S24" s="414">
        <f>VLOOKUP($A24,'ANNEX 2_MUNICIPIS'!$A$4:$V$313,20,0)</f>
        <v>75</v>
      </c>
      <c r="T24" s="415">
        <f>VLOOKUP($A24,'ANNEX 2_MUNICIPIS'!$A$4:$V$313,21,0)</f>
        <v>84.709613555515162</v>
      </c>
      <c r="U24" s="414">
        <f>VLOOKUP($A24,'ANNEX 2_MUNICIPIS'!$A$4:$V$313,22,0)</f>
        <v>296</v>
      </c>
    </row>
    <row r="25" spans="1:21" ht="15" customHeight="1">
      <c r="A25" s="400" t="s">
        <v>352</v>
      </c>
      <c r="B25" s="401" t="s">
        <v>623</v>
      </c>
      <c r="C25" s="402">
        <f>VLOOKUP($A25,'ANNEX 2_MUNICIPIS'!$A$4:$Q$313,4,0)</f>
        <v>554</v>
      </c>
      <c r="D25" s="403">
        <f>VLOOKUP($A25,'ANNEX 2_MUNICIPIS'!$A$4:$Q$313,5,0)</f>
        <v>5.5</v>
      </c>
      <c r="E25" s="404">
        <f>VLOOKUP($A25,'ANNEX 2_MUNICIPIS'!$A$4:$Q$313,6,0)</f>
        <v>21301.00390625</v>
      </c>
      <c r="F25" s="405">
        <f>VLOOKUP($A25,'ANNEX 2_MUNICIPIS'!$A$4:$Q$313,7,0)</f>
        <v>17.990307014945927</v>
      </c>
      <c r="G25" s="406">
        <f>VLOOKUP($A25,'ANNEX 2_MUNICIPIS'!$A$4:$Q$313,8,0)</f>
        <v>3.2490974729241873</v>
      </c>
      <c r="H25" s="407">
        <f>VLOOKUP($A25,'ANNEX 2_MUNICIPIS'!$A$4:$Q$313,9,0)</f>
        <v>2.1800000000000002</v>
      </c>
      <c r="I25" s="408">
        <f>VLOOKUP($A25,'ANNEX 2_MUNICIPIS'!$A$4:$Q$313,10,0)</f>
        <v>77.612994325708684</v>
      </c>
      <c r="J25" s="409">
        <f>VLOOKUP($A25,'ANNEX 2_MUNICIPIS'!$A$4:$Q$313,11,0)</f>
        <v>188.51981111653143</v>
      </c>
      <c r="K25" s="410">
        <f>VLOOKUP($A25,'ANNEX 2_MUNICIPIS'!$A$4:$Q$313,12,0)</f>
        <v>83.983116501805696</v>
      </c>
      <c r="L25" s="410">
        <f>VLOOKUP($A25,'ANNEX 2_MUNICIPIS'!$A$4:$Q$313,13,0)</f>
        <v>193.38135496900165</v>
      </c>
      <c r="M25" s="411">
        <f>VLOOKUP($A25,'ANNEX 2_MUNICIPIS'!$A$4:$Q$313,14,0)</f>
        <v>89.462997896031709</v>
      </c>
      <c r="N25" s="410">
        <f>VLOOKUP($A25,'ANNEX 2_MUNICIPIS'!$A$4:$Q$313,15,0)</f>
        <v>498.4919402800308</v>
      </c>
      <c r="O25" s="412">
        <f>VLOOKUP($A25,'ANNEX 2_MUNICIPIS'!$A$4:$Q$313,16,0)</f>
        <v>93.65692468895692</v>
      </c>
      <c r="P25" s="413">
        <f>VLOOKUP($A25,'ANNEX 2_MUNICIPIS'!$A$4:$Q$313,17,0)</f>
        <v>106.23944362025257</v>
      </c>
      <c r="Q25" s="414">
        <f>VLOOKUP($A25,'ANNEX 2_MUNICIPIS'!$A$4:$R$313,18,0)</f>
        <v>56</v>
      </c>
      <c r="R25" s="415">
        <f>VLOOKUP($A25,'ANNEX 2_MUNICIPIS'!$A$4:$V$313,19,0)</f>
        <v>118.17623720064152</v>
      </c>
      <c r="S25" s="414">
        <f>VLOOKUP($A25,'ANNEX 2_MUNICIPIS'!$A$4:$V$313,20,0)</f>
        <v>23</v>
      </c>
      <c r="T25" s="415">
        <f>VLOOKUP($A25,'ANNEX 2_MUNICIPIS'!$A$4:$V$313,21,0)</f>
        <v>94.302650039863636</v>
      </c>
      <c r="U25" s="414">
        <f>VLOOKUP($A25,'ANNEX 2_MUNICIPIS'!$A$4:$V$313,22,0)</f>
        <v>227</v>
      </c>
    </row>
    <row r="26" spans="1:21" ht="15" customHeight="1">
      <c r="A26" s="400" t="s">
        <v>360</v>
      </c>
      <c r="B26" s="401" t="s">
        <v>361</v>
      </c>
      <c r="C26" s="402">
        <f>VLOOKUP($A26,'ANNEX 2_MUNICIPIS'!$A$4:$Q$313,4,0)</f>
        <v>204</v>
      </c>
      <c r="D26" s="403">
        <f>VLOOKUP($A26,'ANNEX 2_MUNICIPIS'!$A$4:$Q$313,5,0)</f>
        <v>11.2096499692055</v>
      </c>
      <c r="E26" s="404">
        <f>VLOOKUP($A26,'ANNEX 2_MUNICIPIS'!$A$4:$Q$313,6,0)</f>
        <v>23382.965217391305</v>
      </c>
      <c r="F26" s="405">
        <f>VLOOKUP($A26,'ANNEX 2_MUNICIPIS'!$A$4:$Q$313,7,0)</f>
        <v>26.703301814726739</v>
      </c>
      <c r="G26" s="406">
        <f>VLOOKUP($A26,'ANNEX 2_MUNICIPIS'!$A$4:$Q$313,8,0)</f>
        <v>4.9019607843137258</v>
      </c>
      <c r="H26" s="407">
        <f>VLOOKUP($A26,'ANNEX 2_MUNICIPIS'!$A$4:$Q$313,9,0)</f>
        <v>2.91</v>
      </c>
      <c r="I26" s="408">
        <f>VLOOKUP($A26,'ANNEX 2_MUNICIPIS'!$A$4:$Q$313,10,0)</f>
        <v>77.612994325708684</v>
      </c>
      <c r="J26" s="409">
        <f>VLOOKUP($A26,'ANNEX 2_MUNICIPIS'!$A$4:$Q$313,11,0)</f>
        <v>92.496997139903712</v>
      </c>
      <c r="K26" s="410">
        <f>VLOOKUP($A26,'ANNEX 2_MUNICIPIS'!$A$4:$Q$313,12,0)</f>
        <v>92.191630997900845</v>
      </c>
      <c r="L26" s="410">
        <f>VLOOKUP($A26,'ANNEX 2_MUNICIPIS'!$A$4:$Q$313,13,0)</f>
        <v>130.28313768074676</v>
      </c>
      <c r="M26" s="411">
        <f>VLOOKUP($A26,'ANNEX 2_MUNICIPIS'!$A$4:$Q$313,14,0)</f>
        <v>59.297496078380576</v>
      </c>
      <c r="N26" s="410">
        <f>VLOOKUP($A26,'ANNEX 2_MUNICIPIS'!$A$4:$Q$313,15,0)</f>
        <v>373.4406975293702</v>
      </c>
      <c r="O26" s="412">
        <f>VLOOKUP($A26,'ANNEX 2_MUNICIPIS'!$A$4:$Q$313,16,0)</f>
        <v>93.65692468895692</v>
      </c>
      <c r="P26" s="413">
        <f>VLOOKUP($A26,'ANNEX 2_MUNICIPIS'!$A$4:$Q$313,17,0)</f>
        <v>92.52623176216575</v>
      </c>
      <c r="Q26" s="414">
        <f>VLOOKUP($A26,'ANNEX 2_MUNICIPIS'!$A$4:$R$313,18,0)</f>
        <v>263</v>
      </c>
      <c r="R26" s="415">
        <f>VLOOKUP($A26,'ANNEX 2_MUNICIPIS'!$A$4:$V$313,19,0)</f>
        <v>96.517999830505232</v>
      </c>
      <c r="S26" s="414">
        <f>VLOOKUP($A26,'ANNEX 2_MUNICIPIS'!$A$4:$V$313,20,0)</f>
        <v>174</v>
      </c>
      <c r="T26" s="415">
        <f>VLOOKUP($A26,'ANNEX 2_MUNICIPIS'!$A$4:$V$313,21,0)</f>
        <v>88.534463693826297</v>
      </c>
      <c r="U26" s="414">
        <f>VLOOKUP($A26,'ANNEX 2_MUNICIPIS'!$A$4:$V$313,22,0)</f>
        <v>274</v>
      </c>
    </row>
    <row r="27" spans="1:21" ht="15" customHeight="1">
      <c r="A27" s="417" t="s">
        <v>374</v>
      </c>
      <c r="B27" s="418" t="s">
        <v>375</v>
      </c>
      <c r="C27" s="402">
        <f>VLOOKUP($A27,'ANNEX 2_MUNICIPIS'!$A$4:$Q$313,4,0)</f>
        <v>244</v>
      </c>
      <c r="D27" s="403">
        <f>VLOOKUP($A27,'ANNEX 2_MUNICIPIS'!$A$4:$Q$313,5,0)</f>
        <v>10</v>
      </c>
      <c r="E27" s="404">
        <f>VLOOKUP($A27,'ANNEX 2_MUNICIPIS'!$A$4:$Q$313,6,0)</f>
        <v>22867.472972972973</v>
      </c>
      <c r="F27" s="405">
        <f>VLOOKUP($A27,'ANNEX 2_MUNICIPIS'!$A$4:$Q$313,7,0)</f>
        <v>27.305263605700446</v>
      </c>
      <c r="G27" s="406">
        <f>VLOOKUP($A27,'ANNEX 2_MUNICIPIS'!$A$4:$Q$313,8,0)</f>
        <v>5.7377049180327866</v>
      </c>
      <c r="H27" s="407">
        <f>VLOOKUP($A27,'ANNEX 2_MUNICIPIS'!$A$4:$Q$313,9,0)</f>
        <v>0.42</v>
      </c>
      <c r="I27" s="408">
        <f>VLOOKUP($A27,'ANNEX 2_MUNICIPIS'!$A$4:$Q$313,10,0)</f>
        <v>77.612994325708684</v>
      </c>
      <c r="J27" s="409">
        <f>VLOOKUP($A27,'ANNEX 2_MUNICIPIS'!$A$4:$Q$313,11,0)</f>
        <v>103.68589611409229</v>
      </c>
      <c r="K27" s="410">
        <f>VLOOKUP($A27,'ANNEX 2_MUNICIPIS'!$A$4:$Q$313,12,0)</f>
        <v>90.159208234668583</v>
      </c>
      <c r="L27" s="410">
        <f>VLOOKUP($A27,'ANNEX 2_MUNICIPIS'!$A$4:$Q$313,13,0)</f>
        <v>127.41096358184505</v>
      </c>
      <c r="M27" s="411">
        <f>VLOOKUP($A27,'ANNEX 2_MUNICIPIS'!$A$4:$Q$313,14,0)</f>
        <v>50.660325781249519</v>
      </c>
      <c r="N27" s="410">
        <f>VLOOKUP($A27,'ANNEX 2_MUNICIPIS'!$A$4:$Q$313,15,0)</f>
        <v>2587.4105471677794</v>
      </c>
      <c r="O27" s="412">
        <f>VLOOKUP($A27,'ANNEX 2_MUNICIPIS'!$A$4:$Q$313,16,0)</f>
        <v>93.65692468895692</v>
      </c>
      <c r="P27" s="413">
        <f>VLOOKUP($A27,'ANNEX 2_MUNICIPIS'!$A$4:$Q$313,17,0)</f>
        <v>102.08153396871765</v>
      </c>
      <c r="Q27" s="414">
        <f>VLOOKUP($A27,'ANNEX 2_MUNICIPIS'!$A$4:$R$313,18,0)</f>
        <v>104</v>
      </c>
      <c r="R27" s="415">
        <f>VLOOKUP($A27,'ANNEX 2_MUNICIPIS'!$A$4:$V$313,19,0)</f>
        <v>96.143454606496661</v>
      </c>
      <c r="S27" s="414">
        <f>VLOOKUP($A27,'ANNEX 2_MUNICIPIS'!$A$4:$V$313,20,0)</f>
        <v>182</v>
      </c>
      <c r="T27" s="415">
        <f>VLOOKUP($A27,'ANNEX 2_MUNICIPIS'!$A$4:$V$313,21,0)</f>
        <v>108.01961333093868</v>
      </c>
      <c r="U27" s="414">
        <f>VLOOKUP($A27,'ANNEX 2_MUNICIPIS'!$A$4:$V$313,22,0)</f>
        <v>51</v>
      </c>
    </row>
    <row r="28" spans="1:21" ht="15.75" customHeight="1">
      <c r="A28" s="421" t="s">
        <v>445</v>
      </c>
      <c r="B28" s="422" t="s">
        <v>446</v>
      </c>
      <c r="C28" s="423">
        <f>VLOOKUP($A28,'ANNEX 2_MUNICIPIS'!$A$4:$Q$313,4,0)</f>
        <v>1243</v>
      </c>
      <c r="D28" s="403">
        <f>VLOOKUP($A28,'ANNEX 2_MUNICIPIS'!$A$4:$Q$313,5,0)</f>
        <v>5.6899999999999995</v>
      </c>
      <c r="E28" s="404">
        <f>VLOOKUP($A28,'ANNEX 2_MUNICIPIS'!$A$4:$Q$313,6,0)</f>
        <v>26359.887772194306</v>
      </c>
      <c r="F28" s="416">
        <f>VLOOKUP($A28,'ANNEX 2_MUNICIPIS'!$A$4:$Q$313,7,0)</f>
        <v>19.80281572179647</v>
      </c>
      <c r="G28" s="406">
        <f>VLOOKUP($A28,'ANNEX 2_MUNICIPIS'!$A$4:$Q$313,8,0)</f>
        <v>3.700724054706356</v>
      </c>
      <c r="H28" s="407">
        <f>VLOOKUP($A28,'ANNEX 2_MUNICIPIS'!$A$4:$Q$313,9,0)</f>
        <v>1.38</v>
      </c>
      <c r="I28" s="408">
        <f>VLOOKUP($A28,'ANNEX 2_MUNICIPIS'!$A$4:$Q$313,10,0)</f>
        <v>100</v>
      </c>
      <c r="J28" s="409">
        <f>VLOOKUP($A28,'ANNEX 2_MUNICIPIS'!$A$4:$Q$313,11,0)</f>
        <v>182.22477348698121</v>
      </c>
      <c r="K28" s="410">
        <f>VLOOKUP($A28,'ANNEX 2_MUNICIPIS'!$A$4:$Q$313,12,0)</f>
        <v>103.92869441694077</v>
      </c>
      <c r="L28" s="410">
        <f>VLOOKUP($A28,'ANNEX 2_MUNICIPIS'!$A$4:$Q$313,13,0)</f>
        <v>175.68157961644516</v>
      </c>
      <c r="M28" s="411">
        <f>VLOOKUP($A28,'ANNEX 2_MUNICIPIS'!$A$4:$Q$313,14,0)</f>
        <v>78.545170103822514</v>
      </c>
      <c r="N28" s="410">
        <f>VLOOKUP($A28,'ANNEX 2_MUNICIPIS'!$A$4:$Q$313,15,0)</f>
        <v>787.47277522497632</v>
      </c>
      <c r="O28" s="412">
        <f>VLOOKUP($A28,'ANNEX 2_MUNICIPIS'!$A$4:$Q$313,16,0)</f>
        <v>120.67170646183123</v>
      </c>
      <c r="P28" s="413">
        <f>VLOOKUP($A28,'ANNEX 2_MUNICIPIS'!$A$4:$Q$313,17,0)</f>
        <v>116.86623471583144</v>
      </c>
      <c r="Q28" s="414">
        <f>VLOOKUP($A28,'ANNEX 2_MUNICIPIS'!$A$4:$R$313,18,0)</f>
        <v>17</v>
      </c>
      <c r="R28" s="415">
        <f>VLOOKUP($A28,'ANNEX 2_MUNICIPIS'!$A$4:$V$313,19,0)</f>
        <v>120.44020532505522</v>
      </c>
      <c r="S28" s="414">
        <f>VLOOKUP($A28,'ANNEX 2_MUNICIPIS'!$A$4:$V$313,20,0)</f>
        <v>19</v>
      </c>
      <c r="T28" s="415">
        <f>VLOOKUP($A28,'ANNEX 2_MUNICIPIS'!$A$4:$V$313,21,0)</f>
        <v>113.29226410660766</v>
      </c>
      <c r="U28" s="414">
        <f>VLOOKUP($A28,'ANNEX 2_MUNICIPIS'!$A$4:$V$313,22,0)</f>
        <v>28</v>
      </c>
    </row>
    <row r="29" spans="1:21" ht="15" customHeight="1">
      <c r="A29" s="400" t="s">
        <v>449</v>
      </c>
      <c r="B29" s="401" t="s">
        <v>450</v>
      </c>
      <c r="C29" s="402">
        <f>VLOOKUP($A29,'ANNEX 2_MUNICIPIS'!$A$4:$Q$313,4,0)</f>
        <v>361</v>
      </c>
      <c r="D29" s="403">
        <f>VLOOKUP($A29,'ANNEX 2_MUNICIPIS'!$A$4:$Q$313,5,0)</f>
        <v>4.1099999999999994</v>
      </c>
      <c r="E29" s="404">
        <f>VLOOKUP($A29,'ANNEX 2_MUNICIPIS'!$A$4:$Q$313,6,0)</f>
        <v>19222.572222222221</v>
      </c>
      <c r="F29" s="405">
        <f>VLOOKUP($A29,'ANNEX 2_MUNICIPIS'!$A$4:$Q$313,7,0)</f>
        <v>32.482769231134334</v>
      </c>
      <c r="G29" s="406">
        <f>VLOOKUP($A29,'ANNEX 2_MUNICIPIS'!$A$4:$Q$313,8,0)</f>
        <v>3.6011080332409975</v>
      </c>
      <c r="H29" s="407">
        <f>VLOOKUP($A29,'ANNEX 2_MUNICIPIS'!$A$4:$Q$313,9,0)</f>
        <v>0.87</v>
      </c>
      <c r="I29" s="408">
        <f>VLOOKUP($A29,'ANNEX 2_MUNICIPIS'!$A$4:$Q$313,10,0)</f>
        <v>72.790409407257286</v>
      </c>
      <c r="J29" s="409">
        <f>VLOOKUP($A29,'ANNEX 2_MUNICIPIS'!$A$4:$Q$313,11,0)</f>
        <v>252.27711949900805</v>
      </c>
      <c r="K29" s="410">
        <f>VLOOKUP($A29,'ANNEX 2_MUNICIPIS'!$A$4:$Q$313,12,0)</f>
        <v>75.788518208270204</v>
      </c>
      <c r="L29" s="410">
        <f>VLOOKUP($A29,'ANNEX 2_MUNICIPIS'!$A$4:$Q$313,13,0)</f>
        <v>107.10262792262212</v>
      </c>
      <c r="M29" s="411">
        <f>VLOOKUP($A29,'ANNEX 2_MUNICIPIS'!$A$4:$Q$313,14,0)</f>
        <v>80.717933952848369</v>
      </c>
      <c r="N29" s="410">
        <f>VLOOKUP($A29,'ANNEX 2_MUNICIPIS'!$A$4:$Q$313,15,0)</f>
        <v>1249.0947469085831</v>
      </c>
      <c r="O29" s="412">
        <f>VLOOKUP($A29,'ANNEX 2_MUNICIPIS'!$A$4:$Q$313,16,0)</f>
        <v>87.837429172290697</v>
      </c>
      <c r="P29" s="413">
        <f>VLOOKUP($A29,'ANNEX 2_MUNICIPIS'!$A$4:$Q$313,17,0)</f>
        <v>98.132949264846189</v>
      </c>
      <c r="Q29" s="414">
        <f>VLOOKUP($A29,'ANNEX 2_MUNICIPIS'!$A$4:$R$313,18,0)</f>
        <v>156</v>
      </c>
      <c r="R29" s="415">
        <f>VLOOKUP($A29,'ANNEX 2_MUNICIPIS'!$A$4:$V$313,19,0)</f>
        <v>100.10691139495627</v>
      </c>
      <c r="S29" s="414">
        <f>VLOOKUP($A29,'ANNEX 2_MUNICIPIS'!$A$4:$V$313,20,0)</f>
        <v>137</v>
      </c>
      <c r="T29" s="415">
        <f>VLOOKUP($A29,'ANNEX 2_MUNICIPIS'!$A$4:$V$313,21,0)</f>
        <v>96.158987134736108</v>
      </c>
      <c r="U29" s="414">
        <f>VLOOKUP($A29,'ANNEX 2_MUNICIPIS'!$A$4:$V$313,22,0)</f>
        <v>196</v>
      </c>
    </row>
    <row r="30" spans="1:21" ht="15" customHeight="1">
      <c r="A30" s="419" t="s">
        <v>379</v>
      </c>
      <c r="B30" s="420" t="s">
        <v>380</v>
      </c>
      <c r="C30" s="402">
        <f>VLOOKUP($A30,'ANNEX 2_MUNICIPIS'!$A$4:$Q$313,4,0)</f>
        <v>167</v>
      </c>
      <c r="D30" s="403">
        <f>VLOOKUP($A30,'ANNEX 2_MUNICIPIS'!$A$4:$Q$313,5,0)</f>
        <v>1.7500000000000002</v>
      </c>
      <c r="E30" s="404">
        <f>VLOOKUP($A30,'ANNEX 2_MUNICIPIS'!$A$4:$Q$313,6,0)</f>
        <v>31566.785714285714</v>
      </c>
      <c r="F30" s="405">
        <f>VLOOKUP($A30,'ANNEX 2_MUNICIPIS'!$A$4:$Q$313,7,0)</f>
        <v>19.780359748210945</v>
      </c>
      <c r="G30" s="406">
        <f>VLOOKUP($A30,'ANNEX 2_MUNICIPIS'!$A$4:$Q$313,8,0)</f>
        <v>7.1856287425149699</v>
      </c>
      <c r="H30" s="407">
        <f>VLOOKUP($A30,'ANNEX 2_MUNICIPIS'!$A$4:$Q$313,9,0)</f>
        <v>0</v>
      </c>
      <c r="I30" s="408">
        <f>VLOOKUP($A30,'ANNEX 2_MUNICIPIS'!$A$4:$Q$313,10,0)</f>
        <v>77.612994325708684</v>
      </c>
      <c r="J30" s="409">
        <f>VLOOKUP($A30,'ANNEX 2_MUNICIPIS'!$A$4:$Q$313,11,0)</f>
        <v>592.49083493767012</v>
      </c>
      <c r="K30" s="410">
        <f>VLOOKUP($A30,'ANNEX 2_MUNICIPIS'!$A$4:$Q$313,12,0)</f>
        <v>124.45784498694597</v>
      </c>
      <c r="L30" s="410">
        <f>VLOOKUP($A30,'ANNEX 2_MUNICIPIS'!$A$4:$Q$313,13,0)</f>
        <v>175.88102497343303</v>
      </c>
      <c r="M30" s="411">
        <f>VLOOKUP($A30,'ANNEX 2_MUNICIPIS'!$A$4:$Q$313,14,0)</f>
        <v>40.452131720137075</v>
      </c>
      <c r="N30" s="410">
        <f>VLOOKUP($A30,'ANNEX 2_MUNICIPIS'!$A$4:$Q$313,15,0)</f>
        <v>3506</v>
      </c>
      <c r="O30" s="412">
        <f>VLOOKUP($A30,'ANNEX 2_MUNICIPIS'!$A$4:$Q$313,16,0)</f>
        <v>93.65692468895692</v>
      </c>
      <c r="P30" s="413">
        <f>VLOOKUP($A30,'ANNEX 2_MUNICIPIS'!$A$4:$Q$313,17,0)</f>
        <v>141.02252374901707</v>
      </c>
      <c r="Q30" s="414">
        <f>VLOOKUP($A30,'ANNEX 2_MUNICIPIS'!$A$4:$R$313,18,0)</f>
        <v>1</v>
      </c>
      <c r="R30" s="415">
        <f>VLOOKUP($A30,'ANNEX 2_MUNICIPIS'!$A$4:$V$313,19,0)</f>
        <v>166.94965799766473</v>
      </c>
      <c r="S30" s="521">
        <f>VLOOKUP($A30,'ANNEX 2_MUNICIPIS'!$A$4:$V$313,20,0)</f>
        <v>1</v>
      </c>
      <c r="T30" s="415">
        <f>VLOOKUP($A30,'ANNEX 2_MUNICIPIS'!$A$4:$V$313,21,0)</f>
        <v>115.09538950036939</v>
      </c>
      <c r="U30" s="521">
        <f>VLOOKUP($A30,'ANNEX 2_MUNICIPIS'!$A$4:$V$313,22,0)</f>
        <v>23</v>
      </c>
    </row>
    <row r="31" spans="1:21" ht="15" customHeight="1">
      <c r="A31" s="400" t="s">
        <v>491</v>
      </c>
      <c r="B31" s="401" t="s">
        <v>492</v>
      </c>
      <c r="C31" s="402">
        <f>VLOOKUP($A31,'ANNEX 2_MUNICIPIS'!$A$4:$Q$313,4,0)</f>
        <v>10294</v>
      </c>
      <c r="D31" s="403">
        <f>VLOOKUP($A31,'ANNEX 2_MUNICIPIS'!$A$4:$Q$313,5,0)</f>
        <v>16</v>
      </c>
      <c r="E31" s="404">
        <f>VLOOKUP($A31,'ANNEX 2_MUNICIPIS'!$A$4:$Q$313,6,0)</f>
        <v>18451.87233521196</v>
      </c>
      <c r="F31" s="416">
        <f>VLOOKUP($A31,'ANNEX 2_MUNICIPIS'!$A$4:$Q$313,7,0)</f>
        <v>29.806021197624222</v>
      </c>
      <c r="G31" s="406">
        <f>VLOOKUP($A31,'ANNEX 2_MUNICIPIS'!$A$4:$Q$313,8,0)</f>
        <v>2.0983096949679423</v>
      </c>
      <c r="H31" s="407">
        <f>VLOOKUP($A31,'ANNEX 2_MUNICIPIS'!$A$4:$Q$313,9,0)</f>
        <v>11.48</v>
      </c>
      <c r="I31" s="408">
        <f>VLOOKUP($A31,'ANNEX 2_MUNICIPIS'!$A$4:$Q$313,10,0)</f>
        <v>84.297520661157023</v>
      </c>
      <c r="J31" s="409">
        <f>VLOOKUP($A31,'ANNEX 2_MUNICIPIS'!$A$4:$Q$313,11,0)</f>
        <v>64.803685071307683</v>
      </c>
      <c r="K31" s="410">
        <f>VLOOKUP($A31,'ANNEX 2_MUNICIPIS'!$A$4:$Q$313,12,0)</f>
        <v>72.749892485107935</v>
      </c>
      <c r="L31" s="410">
        <f>VLOOKUP($A31,'ANNEX 2_MUNICIPIS'!$A$4:$Q$313,13,0)</f>
        <v>116.72104518049132</v>
      </c>
      <c r="M31" s="411">
        <f>VLOOKUP($A31,'ANNEX 2_MUNICIPIS'!$A$4:$Q$313,14,0)</f>
        <v>138.52769259051601</v>
      </c>
      <c r="N31" s="410">
        <f>VLOOKUP($A31,'ANNEX 2_MUNICIPIS'!$A$4:$Q$313,15,0)</f>
        <v>94.661361481748017</v>
      </c>
      <c r="O31" s="412">
        <f>VLOOKUP($A31,'ANNEX 2_MUNICIPIS'!$A$4:$Q$313,16,0)</f>
        <v>101.72325668683295</v>
      </c>
      <c r="P31" s="413">
        <f>VLOOKUP($A31,'ANNEX 2_MUNICIPIS'!$A$4:$Q$313,17,0)</f>
        <v>93.432258346122197</v>
      </c>
      <c r="Q31" s="414">
        <f>VLOOKUP($A31,'ANNEX 2_MUNICIPIS'!$A$4:$R$313,18,0)</f>
        <v>251</v>
      </c>
      <c r="R31" s="415">
        <f>VLOOKUP($A31,'ANNEX 2_MUNICIPIS'!$A$4:$V$313,19,0)</f>
        <v>83.528922951306001</v>
      </c>
      <c r="S31" s="414">
        <f>VLOOKUP($A31,'ANNEX 2_MUNICIPIS'!$A$4:$V$313,20,0)</f>
        <v>297</v>
      </c>
      <c r="T31" s="415">
        <f>VLOOKUP($A31,'ANNEX 2_MUNICIPIS'!$A$4:$V$313,21,0)</f>
        <v>103.33559374093841</v>
      </c>
      <c r="U31" s="414">
        <f>VLOOKUP($A31,'ANNEX 2_MUNICIPIS'!$A$4:$V$313,22,0)</f>
        <v>92</v>
      </c>
    </row>
    <row r="32" spans="1:21" ht="15" customHeight="1">
      <c r="A32" s="400" t="s">
        <v>503</v>
      </c>
      <c r="B32" s="401" t="s">
        <v>504</v>
      </c>
      <c r="C32" s="402">
        <f>VLOOKUP($A32,'ANNEX 2_MUNICIPIS'!$A$4:$Q$313,4,0)</f>
        <v>138</v>
      </c>
      <c r="D32" s="403">
        <f>VLOOKUP($A32,'ANNEX 2_MUNICIPIS'!$A$4:$Q$313,5,0)</f>
        <v>11.899999999999999</v>
      </c>
      <c r="E32" s="404">
        <f>VLOOKUP($A32,'ANNEX 2_MUNICIPIS'!$A$4:$Q$313,6,0)</f>
        <v>22784.854545454546</v>
      </c>
      <c r="F32" s="405">
        <f>VLOOKUP($A32,'ANNEX 2_MUNICIPIS'!$A$4:$Q$313,7,0)</f>
        <v>27.404273144584213</v>
      </c>
      <c r="G32" s="406">
        <f>VLOOKUP($A32,'ANNEX 2_MUNICIPIS'!$A$4:$Q$313,8,0)</f>
        <v>5.7971014492753623</v>
      </c>
      <c r="H32" s="407">
        <f>VLOOKUP($A32,'ANNEX 2_MUNICIPIS'!$A$4:$Q$313,9,0)</f>
        <v>1.55</v>
      </c>
      <c r="I32" s="408">
        <f>VLOOKUP($A32,'ANNEX 2_MUNICIPIS'!$A$4:$Q$313,10,0)</f>
        <v>77.612994325708684</v>
      </c>
      <c r="J32" s="409">
        <f>VLOOKUP($A32,'ANNEX 2_MUNICIPIS'!$A$4:$Q$313,11,0)</f>
        <v>87.1310051378927</v>
      </c>
      <c r="K32" s="410">
        <f>VLOOKUP($A32,'ANNEX 2_MUNICIPIS'!$A$4:$Q$313,12,0)</f>
        <v>89.833469924210803</v>
      </c>
      <c r="L32" s="410">
        <f>VLOOKUP($A32,'ANNEX 2_MUNICIPIS'!$A$4:$Q$313,13,0)</f>
        <v>126.95063753391746</v>
      </c>
      <c r="M32" s="411">
        <f>VLOOKUP($A32,'ANNEX 2_MUNICIPIS'!$A$4:$Q$313,14,0)</f>
        <v>50.141265066277697</v>
      </c>
      <c r="N32" s="410">
        <f>VLOOKUP($A32,'ANNEX 2_MUNICIPIS'!$A$4:$Q$313,15,0)</f>
        <v>701.1047934261079</v>
      </c>
      <c r="O32" s="412">
        <f>VLOOKUP($A32,'ANNEX 2_MUNICIPIS'!$A$4:$Q$313,16,0)</f>
        <v>93.65692468895692</v>
      </c>
      <c r="P32" s="413">
        <f>VLOOKUP($A32,'ANNEX 2_MUNICIPIS'!$A$4:$Q$313,17,0)</f>
        <v>92.278000443134928</v>
      </c>
      <c r="Q32" s="414">
        <f>VLOOKUP($A32,'ANNEX 2_MUNICIPIS'!$A$4:$R$313,18,0)</f>
        <v>266</v>
      </c>
      <c r="R32" s="415">
        <f>VLOOKUP($A32,'ANNEX 2_MUNICIPIS'!$A$4:$V$313,19,0)</f>
        <v>94.337345965467918</v>
      </c>
      <c r="S32" s="414">
        <f>VLOOKUP($A32,'ANNEX 2_MUNICIPIS'!$A$4:$V$313,20,0)</f>
        <v>211</v>
      </c>
      <c r="T32" s="415">
        <f>VLOOKUP($A32,'ANNEX 2_MUNICIPIS'!$A$4:$V$313,21,0)</f>
        <v>90.218654920801967</v>
      </c>
      <c r="U32" s="414">
        <f>VLOOKUP($A32,'ANNEX 2_MUNICIPIS'!$A$4:$V$313,22,0)</f>
        <v>261</v>
      </c>
    </row>
    <row r="33" spans="1:21" ht="15.75" customHeight="1">
      <c r="A33" s="400" t="s">
        <v>553</v>
      </c>
      <c r="B33" s="401" t="s">
        <v>627</v>
      </c>
      <c r="C33" s="402">
        <f>VLOOKUP($A33,'ANNEX 2_MUNICIPIS'!$A$4:$Q$313,4,0)</f>
        <v>3966</v>
      </c>
      <c r="D33" s="403">
        <f>VLOOKUP($A33,'ANNEX 2_MUNICIPIS'!$A$4:$Q$313,5,0)</f>
        <v>15.76</v>
      </c>
      <c r="E33" s="404">
        <f>VLOOKUP($A33,'ANNEX 2_MUNICIPIS'!$A$4:$Q$313,6,0)</f>
        <v>22804.32341156268</v>
      </c>
      <c r="F33" s="416">
        <f>VLOOKUP($A33,'ANNEX 2_MUNICIPIS'!$A$4:$Q$313,7,0)</f>
        <v>34.549764348654698</v>
      </c>
      <c r="G33" s="406">
        <f>VLOOKUP($A33,'ANNEX 2_MUNICIPIS'!$A$4:$Q$313,8,0)</f>
        <v>2.1432173474533536</v>
      </c>
      <c r="H33" s="407">
        <f>VLOOKUP($A33,'ANNEX 2_MUNICIPIS'!$A$4:$Q$313,9,0)</f>
        <v>1.82</v>
      </c>
      <c r="I33" s="408">
        <f>VLOOKUP($A33,'ANNEX 2_MUNICIPIS'!$A$4:$Q$313,10,0)</f>
        <v>69.841269841269835</v>
      </c>
      <c r="J33" s="409">
        <f>VLOOKUP($A33,'ANNEX 2_MUNICIPIS'!$A$4:$Q$313,11,0)</f>
        <v>65.790543219601716</v>
      </c>
      <c r="K33" s="410">
        <f>VLOOKUP($A33,'ANNEX 2_MUNICIPIS'!$A$4:$Q$313,12,0)</f>
        <v>89.910229501257675</v>
      </c>
      <c r="L33" s="410">
        <f>VLOOKUP($A33,'ANNEX 2_MUNICIPIS'!$A$4:$Q$313,13,0)</f>
        <v>100.69504126716407</v>
      </c>
      <c r="M33" s="411">
        <f>VLOOKUP($A33,'ANNEX 2_MUNICIPIS'!$A$4:$Q$313,14,0)</f>
        <v>135.62506888515418</v>
      </c>
      <c r="N33" s="410">
        <f>VLOOKUP($A33,'ANNEX 2_MUNICIPIS'!$A$4:$Q$313,15,0)</f>
        <v>597.0947416541029</v>
      </c>
      <c r="O33" s="412">
        <f>VLOOKUP($A33,'ANNEX 2_MUNICIPIS'!$A$4:$Q$313,16,0)</f>
        <v>84.278652132072594</v>
      </c>
      <c r="P33" s="413">
        <f>VLOOKUP($A33,'ANNEX 2_MUNICIPIS'!$A$4:$Q$313,17,0)</f>
        <v>90.960741697379035</v>
      </c>
      <c r="Q33" s="414">
        <f>VLOOKUP($A33,'ANNEX 2_MUNICIPIS'!$A$4:$R$313,18,0)</f>
        <v>279</v>
      </c>
      <c r="R33" s="415">
        <f>VLOOKUP($A33,'ANNEX 2_MUNICIPIS'!$A$4:$V$313,19,0)</f>
        <v>85.890243451414634</v>
      </c>
      <c r="S33" s="414">
        <f>VLOOKUP($A33,'ANNEX 2_MUNICIPIS'!$A$4:$V$313,20,0)</f>
        <v>288</v>
      </c>
      <c r="T33" s="415">
        <f>VLOOKUP($A33,'ANNEX 2_MUNICIPIS'!$A$4:$V$313,21,0)</f>
        <v>96.031239943343436</v>
      </c>
      <c r="U33" s="414">
        <f>VLOOKUP($A33,'ANNEX 2_MUNICIPIS'!$A$4:$V$313,22,0)</f>
        <v>198</v>
      </c>
    </row>
    <row r="34" spans="1:21" ht="15" customHeight="1">
      <c r="A34" s="400" t="s">
        <v>564</v>
      </c>
      <c r="B34" s="401" t="s">
        <v>565</v>
      </c>
      <c r="C34" s="402">
        <f>VLOOKUP($A34,'ANNEX 2_MUNICIPIS'!$A$4:$Q$313,4,0)</f>
        <v>1387</v>
      </c>
      <c r="D34" s="403">
        <f>VLOOKUP($A34,'ANNEX 2_MUNICIPIS'!$A$4:$Q$313,5,0)</f>
        <v>10.530000000000001</v>
      </c>
      <c r="E34" s="404">
        <f>VLOOKUP($A34,'ANNEX 2_MUNICIPIS'!$A$4:$Q$313,6,0)</f>
        <v>24364.0367278798</v>
      </c>
      <c r="F34" s="405">
        <f>VLOOKUP($A34,'ANNEX 2_MUNICIPIS'!$A$4:$Q$313,7,0)</f>
        <v>27.682878424447356</v>
      </c>
      <c r="G34" s="406">
        <f>VLOOKUP($A34,'ANNEX 2_MUNICIPIS'!$A$4:$Q$313,8,0)</f>
        <v>3.6049026676279738</v>
      </c>
      <c r="H34" s="407">
        <f>VLOOKUP($A34,'ANNEX 2_MUNICIPIS'!$A$4:$Q$313,9,0)</f>
        <v>5.24</v>
      </c>
      <c r="I34" s="408">
        <f>VLOOKUP($A34,'ANNEX 2_MUNICIPIS'!$A$4:$Q$313,10,0)</f>
        <v>80</v>
      </c>
      <c r="J34" s="409">
        <f>VLOOKUP($A34,'ANNEX 2_MUNICIPIS'!$A$4:$Q$313,11,0)</f>
        <v>98.467137810154114</v>
      </c>
      <c r="K34" s="410">
        <f>VLOOKUP($A34,'ANNEX 2_MUNICIPIS'!$A$4:$Q$313,12,0)</f>
        <v>96.059685448507395</v>
      </c>
      <c r="L34" s="410">
        <f>VLOOKUP($A34,'ANNEX 2_MUNICIPIS'!$A$4:$Q$313,13,0)</f>
        <v>125.67298434494465</v>
      </c>
      <c r="M34" s="411">
        <f>VLOOKUP($A34,'ANNEX 2_MUNICIPIS'!$A$4:$Q$313,14,0)</f>
        <v>80.632967706582221</v>
      </c>
      <c r="N34" s="410">
        <f>VLOOKUP($A34,'ANNEX 2_MUNICIPIS'!$A$4:$Q$313,15,0)</f>
        <v>207.38786828444032</v>
      </c>
      <c r="O34" s="412">
        <f>VLOOKUP($A34,'ANNEX 2_MUNICIPIS'!$A$4:$Q$313,16,0)</f>
        <v>96.537365169464991</v>
      </c>
      <c r="P34" s="413">
        <f>VLOOKUP($A34,'ANNEX 2_MUNICIPIS'!$A$4:$Q$313,17,0)</f>
        <v>94.744017697897092</v>
      </c>
      <c r="Q34" s="414">
        <f>VLOOKUP($A34,'ANNEX 2_MUNICIPIS'!$A$4:$R$313,18,0)</f>
        <v>226</v>
      </c>
      <c r="R34" s="415">
        <f>VLOOKUP($A34,'ANNEX 2_MUNICIPIS'!$A$4:$V$313,19,0)</f>
        <v>97.352340289874135</v>
      </c>
      <c r="S34" s="414">
        <f>VLOOKUP($A34,'ANNEX 2_MUNICIPIS'!$A$4:$V$313,20,0)</f>
        <v>163</v>
      </c>
      <c r="T34" s="415">
        <f>VLOOKUP($A34,'ANNEX 2_MUNICIPIS'!$A$4:$V$313,21,0)</f>
        <v>92.135695105920036</v>
      </c>
      <c r="U34" s="414">
        <f>VLOOKUP($A34,'ANNEX 2_MUNICIPIS'!$A$4:$V$313,22,0)</f>
        <v>250</v>
      </c>
    </row>
    <row r="35" spans="1:21" ht="15" customHeight="1">
      <c r="A35" s="400" t="s">
        <v>574</v>
      </c>
      <c r="B35" s="401" t="s">
        <v>575</v>
      </c>
      <c r="C35" s="402">
        <f>VLOOKUP($A35,'ANNEX 2_MUNICIPIS'!$A$4:$Q$313,4,0)</f>
        <v>182</v>
      </c>
      <c r="D35" s="403">
        <f>VLOOKUP($A35,'ANNEX 2_MUNICIPIS'!$A$4:$Q$313,5,0)</f>
        <v>2.9899999999999998</v>
      </c>
      <c r="E35" s="404">
        <f>VLOOKUP($A35,'ANNEX 2_MUNICIPIS'!$A$4:$Q$313,6,0)</f>
        <v>20429.304347826088</v>
      </c>
      <c r="F35" s="405">
        <f>VLOOKUP($A35,'ANNEX 2_MUNICIPIS'!$A$4:$Q$313,7,0)</f>
        <v>30.564054795615252</v>
      </c>
      <c r="G35" s="406">
        <f>VLOOKUP($A35,'ANNEX 2_MUNICIPIS'!$A$4:$Q$313,8,0)</f>
        <v>7.1428571428571423</v>
      </c>
      <c r="H35" s="407">
        <f>VLOOKUP($A35,'ANNEX 2_MUNICIPIS'!$A$4:$Q$313,9,0)</f>
        <v>0.56000000000000005</v>
      </c>
      <c r="I35" s="408">
        <f>VLOOKUP($A35,'ANNEX 2_MUNICIPIS'!$A$4:$Q$313,10,0)</f>
        <v>77.612994325708684</v>
      </c>
      <c r="J35" s="409">
        <f>VLOOKUP($A35,'ANNEX 2_MUNICIPIS'!$A$4:$Q$313,11,0)</f>
        <v>346.7755722879341</v>
      </c>
      <c r="K35" s="410">
        <f>VLOOKUP($A35,'ANNEX 2_MUNICIPIS'!$A$4:$Q$313,12,0)</f>
        <v>80.546281041285098</v>
      </c>
      <c r="L35" s="410">
        <f>VLOOKUP($A35,'ANNEX 2_MUNICIPIS'!$A$4:$Q$313,13,0)</f>
        <v>113.82619126038466</v>
      </c>
      <c r="M35" s="411">
        <f>VLOOKUP($A35,'ANNEX 2_MUNICIPIS'!$A$4:$Q$313,14,0)</f>
        <v>40.694360053790597</v>
      </c>
      <c r="N35" s="410">
        <f>VLOOKUP($A35,'ANNEX 2_MUNICIPIS'!$A$4:$Q$313,15,0)</f>
        <v>1940.5579103758341</v>
      </c>
      <c r="O35" s="412">
        <f>VLOOKUP($A35,'ANNEX 2_MUNICIPIS'!$A$4:$Q$313,16,0)</f>
        <v>93.65692468895692</v>
      </c>
      <c r="P35" s="413">
        <f>VLOOKUP($A35,'ANNEX 2_MUNICIPIS'!$A$4:$Q$313,17,0)</f>
        <v>106.44699271021402</v>
      </c>
      <c r="Q35" s="414">
        <f>VLOOKUP($A35,'ANNEX 2_MUNICIPIS'!$A$4:$R$313,18,0)</f>
        <v>54</v>
      </c>
      <c r="R35" s="415">
        <f>VLOOKUP($A35,'ANNEX 2_MUNICIPIS'!$A$4:$V$313,19,0)</f>
        <v>112.46910484242609</v>
      </c>
      <c r="S35" s="414">
        <f>VLOOKUP($A35,'ANNEX 2_MUNICIPIS'!$A$4:$V$313,20,0)</f>
        <v>37</v>
      </c>
      <c r="T35" s="415">
        <f>VLOOKUP($A35,'ANNEX 2_MUNICIPIS'!$A$4:$V$313,21,0)</f>
        <v>100.42488057800195</v>
      </c>
      <c r="U35" s="414">
        <f>VLOOKUP($A35,'ANNEX 2_MUNICIPIS'!$A$4:$V$313,22,0)</f>
        <v>136</v>
      </c>
    </row>
    <row r="36" spans="1:21" ht="15" customHeight="1" thickBot="1">
      <c r="A36" s="400" t="s">
        <v>582</v>
      </c>
      <c r="B36" s="401" t="s">
        <v>583</v>
      </c>
      <c r="C36" s="402">
        <f>VLOOKUP($A36,'ANNEX 2_MUNICIPIS'!$A$4:$Q$313,4,0)</f>
        <v>12699</v>
      </c>
      <c r="D36" s="403">
        <f>VLOOKUP($A36,'ANNEX 2_MUNICIPIS'!$A$4:$Q$313,5,0)</f>
        <v>13.56</v>
      </c>
      <c r="E36" s="404">
        <f>VLOOKUP($A36,'ANNEX 2_MUNICIPIS'!$A$4:$Q$313,6,0)</f>
        <v>19107.205497140749</v>
      </c>
      <c r="F36" s="416">
        <f>VLOOKUP($A36,'ANNEX 2_MUNICIPIS'!$A$4:$Q$313,7,0)</f>
        <v>30.933646101998661</v>
      </c>
      <c r="G36" s="406">
        <f>VLOOKUP($A36,'ANNEX 2_MUNICIPIS'!$A$4:$Q$313,8,0)</f>
        <v>2.2127726592645089</v>
      </c>
      <c r="H36" s="407">
        <f>VLOOKUP($A36,'ANNEX 2_MUNICIPIS'!$A$4:$Q$313,9,0)</f>
        <v>6.61</v>
      </c>
      <c r="I36" s="408">
        <f>VLOOKUP($A36,'ANNEX 2_MUNICIPIS'!$A$4:$Q$313,10,0)</f>
        <v>85.034013605442169</v>
      </c>
      <c r="J36" s="409">
        <f>VLOOKUP($A36,'ANNEX 2_MUNICIPIS'!$A$4:$Q$313,11,0)</f>
        <v>76.464525157885163</v>
      </c>
      <c r="K36" s="410">
        <f>VLOOKUP($A36,'ANNEX 2_MUNICIPIS'!$A$4:$Q$313,12,0)</f>
        <v>75.333663725561706</v>
      </c>
      <c r="L36" s="410">
        <f>VLOOKUP($A36,'ANNEX 2_MUNICIPIS'!$A$4:$Q$313,13,0)</f>
        <v>112.46621026784801</v>
      </c>
      <c r="M36" s="411">
        <f>VLOOKUP($A36,'ANNEX 2_MUNICIPIS'!$A$4:$Q$313,14,0)</f>
        <v>131.36189077861889</v>
      </c>
      <c r="N36" s="410">
        <f>VLOOKUP($A36,'ANNEX 2_MUNICIPIS'!$A$4:$Q$313,15,0)</f>
        <v>164.40430103032787</v>
      </c>
      <c r="O36" s="412">
        <f>VLOOKUP($A36,'ANNEX 2_MUNICIPIS'!$A$4:$Q$313,16,0)</f>
        <v>102.61199529067279</v>
      </c>
      <c r="P36" s="413">
        <f>VLOOKUP($A36,'ANNEX 2_MUNICIPIS'!$A$4:$Q$313,17,0)</f>
        <v>94.008871851795348</v>
      </c>
      <c r="Q36" s="442">
        <f>VLOOKUP($A36,'ANNEX 2_MUNICIPIS'!$A$4:$R$313,18,0)</f>
        <v>237</v>
      </c>
      <c r="R36" s="415">
        <f>VLOOKUP($A36,'ANNEX 2_MUNICIPIS'!$A$4:$V$313,19,0)</f>
        <v>84.527955760014038</v>
      </c>
      <c r="S36" s="442">
        <f>VLOOKUP($A36,'ANNEX 2_MUNICIPIS'!$A$4:$V$313,20,0)</f>
        <v>292</v>
      </c>
      <c r="T36" s="415">
        <f>VLOOKUP($A36,'ANNEX 2_MUNICIPIS'!$A$4:$V$313,21,0)</f>
        <v>103.48978794357667</v>
      </c>
      <c r="U36" s="442">
        <f>VLOOKUP($A36,'ANNEX 2_MUNICIPIS'!$A$4:$V$313,22,0)</f>
        <v>90</v>
      </c>
    </row>
    <row r="37" spans="1:21" ht="15.75" customHeight="1" thickBot="1">
      <c r="A37" s="538" t="s">
        <v>1025</v>
      </c>
      <c r="B37" s="539"/>
      <c r="C37" s="540"/>
      <c r="D37" s="504">
        <v>12.434231708261445</v>
      </c>
      <c r="E37" s="505">
        <v>22896.265940562633</v>
      </c>
      <c r="F37" s="506">
        <v>28.379792702936452</v>
      </c>
      <c r="G37" s="507">
        <v>2.9864470475352816</v>
      </c>
      <c r="H37" s="508">
        <v>8.5488584336145177</v>
      </c>
      <c r="I37" s="509">
        <v>79.135041395440453</v>
      </c>
      <c r="J37" s="510">
        <v>83.38745693889733</v>
      </c>
      <c r="K37" s="511">
        <v>90.272729792720838</v>
      </c>
      <c r="L37" s="511">
        <v>122.58686958268754</v>
      </c>
      <c r="M37" s="512">
        <v>97.331041119283242</v>
      </c>
      <c r="N37" s="511">
        <v>127.11784131755678</v>
      </c>
      <c r="O37" s="513">
        <v>95.493604861154537</v>
      </c>
      <c r="P37" s="514">
        <v>93.074740870320667</v>
      </c>
      <c r="Q37" s="453"/>
      <c r="R37" s="514">
        <v>88.064554635365155</v>
      </c>
      <c r="S37" s="453"/>
      <c r="T37" s="514">
        <v>98.084927105276151</v>
      </c>
      <c r="U37" s="453"/>
    </row>
    <row r="38" spans="1:21" ht="15.75" customHeight="1" thickBot="1">
      <c r="A38" s="538" t="s">
        <v>1044</v>
      </c>
      <c r="B38" s="539"/>
      <c r="C38" s="540"/>
      <c r="D38" s="473">
        <f>'ANNEX 2_MUNICIPIS'!$E$314</f>
        <v>10.368589611409229</v>
      </c>
      <c r="E38" s="474">
        <f>'ANNEX 2_MUNICIPIS'!$F$314</f>
        <v>25363.435882725324</v>
      </c>
      <c r="F38" s="475">
        <f>'ANNEX 2_MUNICIPIS'!$G$314</f>
        <v>34.789899468585787</v>
      </c>
      <c r="G38" s="476">
        <f>'ANNEX 2_MUNICIPIS'!$H$314</f>
        <v>2.9067400038421849</v>
      </c>
      <c r="H38" s="477">
        <f>'ANNEX 2_MUNICIPIS'!$I$314</f>
        <v>10.867124298104672</v>
      </c>
      <c r="I38" s="478">
        <f>'ANNEX 2_MUNICIPIS'!$J$314</f>
        <v>82.86946702923295</v>
      </c>
      <c r="J38" s="515">
        <v>100</v>
      </c>
      <c r="K38" s="516">
        <v>100</v>
      </c>
      <c r="L38" s="516">
        <v>100</v>
      </c>
      <c r="M38" s="517">
        <v>100</v>
      </c>
      <c r="N38" s="516">
        <v>100</v>
      </c>
      <c r="O38" s="518">
        <v>100</v>
      </c>
      <c r="P38" s="519">
        <v>100</v>
      </c>
      <c r="Q38" s="453"/>
      <c r="R38" s="519">
        <v>100</v>
      </c>
      <c r="S38" s="453"/>
      <c r="T38" s="519">
        <v>100</v>
      </c>
      <c r="U38" s="369"/>
    </row>
    <row r="39" spans="1:21" ht="9" customHeight="1">
      <c r="A39" s="288"/>
      <c r="B39" s="291"/>
      <c r="C39" s="292"/>
      <c r="D39" s="293"/>
      <c r="E39" s="294"/>
      <c r="F39" s="295"/>
      <c r="G39" s="296"/>
      <c r="H39" s="293"/>
      <c r="I39" s="297"/>
      <c r="J39" s="298"/>
      <c r="K39" s="298"/>
      <c r="L39" s="298"/>
      <c r="M39" s="299"/>
      <c r="N39" s="298"/>
      <c r="O39" s="299"/>
      <c r="P39" s="92"/>
      <c r="Q39" s="289"/>
    </row>
    <row r="40" spans="1:21" ht="36.65" customHeight="1">
      <c r="A40" s="541" t="s">
        <v>1043</v>
      </c>
      <c r="B40" s="541"/>
      <c r="C40" s="541"/>
      <c r="D40" s="541"/>
      <c r="E40" s="541"/>
      <c r="F40" s="541"/>
      <c r="G40" s="541"/>
      <c r="H40" s="541"/>
      <c r="I40" s="541"/>
      <c r="J40" s="541"/>
      <c r="K40" s="541"/>
      <c r="L40" s="541"/>
      <c r="M40" s="541"/>
      <c r="N40" s="541"/>
      <c r="O40" s="541"/>
      <c r="P40" s="541"/>
      <c r="Q40" s="541"/>
    </row>
    <row r="41" spans="1:21" ht="15.75" customHeight="1">
      <c r="B41" s="291"/>
      <c r="C41" s="292"/>
      <c r="D41" s="293"/>
      <c r="E41" s="294"/>
      <c r="F41" s="295"/>
      <c r="G41" s="296"/>
      <c r="H41" s="293"/>
      <c r="I41" s="297"/>
      <c r="J41" s="298"/>
      <c r="K41" s="298"/>
      <c r="L41" s="298"/>
      <c r="M41" s="299"/>
      <c r="N41" s="298"/>
      <c r="O41" s="299"/>
      <c r="P41" s="92"/>
      <c r="Q41" s="289"/>
      <c r="R41"/>
      <c r="T41"/>
    </row>
    <row r="42" spans="1:21" ht="15.75" customHeight="1">
      <c r="A42" s="288"/>
      <c r="B42" s="291"/>
      <c r="C42" s="292"/>
      <c r="D42" s="293"/>
      <c r="E42" s="294"/>
      <c r="F42" s="295"/>
      <c r="G42" s="296"/>
      <c r="H42" s="293"/>
      <c r="I42" s="297"/>
      <c r="J42" s="298"/>
      <c r="K42" s="298"/>
      <c r="L42" s="298"/>
      <c r="M42" s="299"/>
      <c r="N42" s="298"/>
      <c r="O42" s="299"/>
      <c r="P42" s="92"/>
      <c r="Q42" s="289"/>
    </row>
    <row r="43" spans="1:21" ht="15.75" customHeight="1">
      <c r="A43" s="288"/>
      <c r="B43" s="291"/>
      <c r="C43" s="292"/>
      <c r="D43" s="293"/>
      <c r="E43" s="294"/>
      <c r="F43" s="295"/>
      <c r="G43" s="296"/>
      <c r="H43" s="293"/>
      <c r="I43" s="297"/>
      <c r="J43" s="298"/>
      <c r="K43" s="298"/>
      <c r="L43" s="298"/>
      <c r="M43" s="299"/>
      <c r="N43" s="298"/>
      <c r="O43" s="299"/>
      <c r="P43" s="92"/>
      <c r="Q43" s="289"/>
    </row>
    <row r="44" spans="1:21" ht="15" customHeight="1">
      <c r="A44" s="301"/>
      <c r="D44" s="31"/>
      <c r="E44" s="31"/>
      <c r="F44" s="31"/>
      <c r="G44" s="31"/>
      <c r="H44" s="31"/>
      <c r="I44" s="31"/>
    </row>
    <row r="45" spans="1:21" ht="15" customHeight="1">
      <c r="A45" s="301"/>
    </row>
    <row r="46" spans="1:21" ht="15" customHeight="1">
      <c r="A46" s="301"/>
    </row>
    <row r="47" spans="1:21">
      <c r="D47"/>
      <c r="E47"/>
      <c r="F47"/>
      <c r="G47"/>
      <c r="H47"/>
      <c r="I47"/>
      <c r="M47"/>
      <c r="O47"/>
      <c r="P47"/>
    </row>
    <row r="48" spans="1:21">
      <c r="C48" s="33"/>
      <c r="F48"/>
    </row>
  </sheetData>
  <mergeCells count="5">
    <mergeCell ref="D2:I2"/>
    <mergeCell ref="A37:C37"/>
    <mergeCell ref="A38:C38"/>
    <mergeCell ref="A40:Q40"/>
    <mergeCell ref="J2:U2"/>
  </mergeCells>
  <conditionalFormatting sqref="J4:P36">
    <cfRule type="cellIs" dxfId="275" priority="40" operator="greaterThanOrEqual">
      <formula>110</formula>
    </cfRule>
    <cfRule type="cellIs" dxfId="274" priority="41" operator="between">
      <formula>100.0001</formula>
      <formula>110</formula>
    </cfRule>
    <cfRule type="cellIs" dxfId="273" priority="42" operator="between">
      <formula>90.0001</formula>
      <formula>100</formula>
    </cfRule>
    <cfRule type="cellIs" dxfId="272" priority="43" operator="lessThanOrEqual">
      <formula>90</formula>
    </cfRule>
  </conditionalFormatting>
  <conditionalFormatting sqref="R4:R36">
    <cfRule type="cellIs" dxfId="271" priority="5" operator="greaterThanOrEqual">
      <formula>110</formula>
    </cfRule>
    <cfRule type="cellIs" dxfId="270" priority="6" operator="between">
      <formula>100.0001</formula>
      <formula>110</formula>
    </cfRule>
    <cfRule type="cellIs" dxfId="269" priority="7" operator="between">
      <formula>90.0001</formula>
      <formula>100</formula>
    </cfRule>
    <cfRule type="cellIs" dxfId="268" priority="8" operator="lessThanOrEqual">
      <formula>90</formula>
    </cfRule>
  </conditionalFormatting>
  <conditionalFormatting sqref="T4:T36">
    <cfRule type="cellIs" dxfId="267" priority="1" operator="greaterThanOrEqual">
      <formula>110</formula>
    </cfRule>
    <cfRule type="cellIs" dxfId="266" priority="2" operator="between">
      <formula>100.0001</formula>
      <formula>110</formula>
    </cfRule>
    <cfRule type="cellIs" dxfId="265" priority="3" operator="between">
      <formula>90.0001</formula>
      <formula>100</formula>
    </cfRule>
    <cfRule type="cellIs" dxfId="264" priority="4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73" fitToHeight="5" orientation="landscape" r:id="rId1"/>
  <headerFooter>
    <oddHeader>&amp;L&amp;"Arial Rounded MT Bold,Negreta"&amp;16&amp;K08-018Annex 4: Valor dels municipis a l'Índex de Vulnerabilitat Social (per comarques). 2022</oddHeader>
    <oddFooter>&amp;L&amp;"Segoe UI,Normal"Els municipis apareixen per ordre alfabètic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U45"/>
  <sheetViews>
    <sheetView zoomScale="85" zoomScaleNormal="85" workbookViewId="0">
      <pane xSplit="3" ySplit="3" topLeftCell="D18" activePane="bottomRight" state="frozen"/>
      <selection activeCell="D14" sqref="D14"/>
      <selection pane="topRight" activeCell="D14" sqref="D14"/>
      <selection pane="bottomLeft" activeCell="D14" sqref="D14"/>
      <selection pane="bottomRight" activeCell="A34" sqref="A34:XFD34"/>
    </sheetView>
  </sheetViews>
  <sheetFormatPr defaultColWidth="9.1796875" defaultRowHeight="14.5"/>
  <cols>
    <col min="1" max="1" width="11.7265625" style="300" customWidth="1"/>
    <col min="2" max="2" width="33.453125" customWidth="1"/>
    <col min="3" max="3" width="11" customWidth="1"/>
    <col min="4" max="6" width="13" style="10" customWidth="1"/>
    <col min="7" max="7" width="13" style="48" customWidth="1"/>
    <col min="8" max="8" width="13" style="10" customWidth="1"/>
    <col min="9" max="9" width="13.54296875" style="10" customWidth="1"/>
    <col min="10" max="12" width="13.1796875" customWidth="1"/>
    <col min="13" max="13" width="13.1796875" style="53" customWidth="1"/>
    <col min="14" max="14" width="14.26953125" customWidth="1"/>
    <col min="15" max="15" width="13.7265625" style="53" customWidth="1"/>
    <col min="16" max="16" width="15.26953125" style="53" customWidth="1"/>
    <col min="17" max="17" width="7.7265625" customWidth="1"/>
    <col min="18" max="18" width="14" style="53" customWidth="1"/>
    <col min="19" max="19" width="7.7265625" customWidth="1"/>
    <col min="20" max="20" width="14" style="53" customWidth="1"/>
    <col min="21" max="21" width="7.7265625" customWidth="1"/>
  </cols>
  <sheetData>
    <row r="1" spans="1:21" ht="21.5" thickBot="1">
      <c r="A1" s="487" t="s">
        <v>633</v>
      </c>
      <c r="B1" s="369"/>
      <c r="C1" s="369"/>
      <c r="D1" s="460"/>
      <c r="E1" s="460"/>
      <c r="F1" s="460"/>
      <c r="G1" s="461"/>
      <c r="H1" s="460"/>
      <c r="I1" s="460"/>
      <c r="J1" s="369"/>
      <c r="K1" s="369"/>
      <c r="L1" s="369"/>
      <c r="M1" s="462"/>
      <c r="N1" s="369"/>
      <c r="O1" s="462"/>
      <c r="P1" s="462"/>
      <c r="Q1" s="369"/>
      <c r="R1" s="462"/>
      <c r="S1" s="369"/>
      <c r="T1" s="462"/>
      <c r="U1" s="369"/>
    </row>
    <row r="2" spans="1:21" ht="15.75" customHeight="1" thickBot="1">
      <c r="A2" s="368"/>
      <c r="B2" s="369"/>
      <c r="C2" s="369"/>
      <c r="D2" s="536" t="s">
        <v>1017</v>
      </c>
      <c r="E2" s="537"/>
      <c r="F2" s="537"/>
      <c r="G2" s="537"/>
      <c r="H2" s="537"/>
      <c r="I2" s="537"/>
      <c r="J2" s="542" t="s">
        <v>1046</v>
      </c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4"/>
    </row>
    <row r="3" spans="1:21" ht="70.5" customHeight="1" thickBot="1">
      <c r="A3" s="370" t="s">
        <v>57</v>
      </c>
      <c r="B3" s="371" t="s">
        <v>1021</v>
      </c>
      <c r="C3" s="372" t="s">
        <v>644</v>
      </c>
      <c r="D3" s="373" t="s">
        <v>2</v>
      </c>
      <c r="E3" s="374" t="s">
        <v>3</v>
      </c>
      <c r="F3" s="374" t="s">
        <v>4</v>
      </c>
      <c r="G3" s="375" t="s">
        <v>1037</v>
      </c>
      <c r="H3" s="374" t="s">
        <v>1039</v>
      </c>
      <c r="I3" s="374" t="s">
        <v>645</v>
      </c>
      <c r="J3" s="376" t="s">
        <v>1045</v>
      </c>
      <c r="K3" s="377" t="s">
        <v>1049</v>
      </c>
      <c r="L3" s="377" t="s">
        <v>1023</v>
      </c>
      <c r="M3" s="378" t="s">
        <v>1038</v>
      </c>
      <c r="N3" s="377" t="s">
        <v>1040</v>
      </c>
      <c r="O3" s="379" t="s">
        <v>1020</v>
      </c>
      <c r="P3" s="381" t="s">
        <v>1032</v>
      </c>
      <c r="Q3" s="381" t="s">
        <v>1016</v>
      </c>
      <c r="R3" s="382" t="s">
        <v>1041</v>
      </c>
      <c r="S3" s="383" t="s">
        <v>1016</v>
      </c>
      <c r="T3" s="384" t="s">
        <v>1042</v>
      </c>
      <c r="U3" s="385" t="s">
        <v>1016</v>
      </c>
    </row>
    <row r="4" spans="1:21" ht="15" customHeight="1">
      <c r="A4" s="400" t="s">
        <v>60</v>
      </c>
      <c r="B4" s="401" t="s">
        <v>61</v>
      </c>
      <c r="C4" s="402">
        <f>VLOOKUP($A4,'ANNEX 2_MUNICIPIS'!$A$4:$Q$313,4,0)</f>
        <v>287</v>
      </c>
      <c r="D4" s="403">
        <f>VLOOKUP($A4,'ANNEX 2_MUNICIPIS'!$A$4:$Q$313,5,0)</f>
        <v>8.4699999999999989</v>
      </c>
      <c r="E4" s="404">
        <f>VLOOKUP($A4,'ANNEX 2_MUNICIPIS'!$A$4:$Q$313,6,0)</f>
        <v>25333.237037037037</v>
      </c>
      <c r="F4" s="405">
        <f>VLOOKUP($A4,'ANNEX 2_MUNICIPIS'!$A$4:$Q$313,7,0)</f>
        <v>21.455712095593555</v>
      </c>
      <c r="G4" s="406">
        <f>VLOOKUP($A4,'ANNEX 2_MUNICIPIS'!$A$4:$Q$313,8,0)</f>
        <v>3.8327526132404177</v>
      </c>
      <c r="H4" s="407">
        <f>VLOOKUP($A4,'ANNEX 2_MUNICIPIS'!$A$4:$Q$313,9,0)</f>
        <v>0</v>
      </c>
      <c r="I4" s="408">
        <f>VLOOKUP($A4,'ANNEX 2_MUNICIPIS'!$A$4:$Q$313,10,0)</f>
        <v>80.075883455721581</v>
      </c>
      <c r="J4" s="409">
        <f>VLOOKUP($A4,'ANNEX 2_MUNICIPIS'!$A$4:$Q$313,11,0)</f>
        <v>122.41546176398147</v>
      </c>
      <c r="K4" s="410">
        <f>VLOOKUP($A4,'ANNEX 2_MUNICIPIS'!$A$4:$Q$313,12,0)</f>
        <v>99.88093550957403</v>
      </c>
      <c r="L4" s="410">
        <f>VLOOKUP($A4,'ANNEX 2_MUNICIPIS'!$A$4:$Q$313,13,0)</f>
        <v>162.14749393347205</v>
      </c>
      <c r="M4" s="411">
        <f>VLOOKUP($A4,'ANNEX 2_MUNICIPIS'!$A$4:$Q$313,14,0)</f>
        <v>75.839489191155209</v>
      </c>
      <c r="N4" s="410">
        <f>VLOOKUP($A4,'ANNEX 2_MUNICIPIS'!$A$4:$Q$313,15,0)</f>
        <v>3506</v>
      </c>
      <c r="O4" s="412">
        <f>VLOOKUP($A4,'ANNEX 2_MUNICIPIS'!$A$4:$Q$313,16,0)</f>
        <v>96.628935030406424</v>
      </c>
      <c r="P4" s="413">
        <f>VLOOKUP($A4,'ANNEX 2_MUNICIPIS'!$A$4:$Q$313,17,0)</f>
        <v>116.21068656331437</v>
      </c>
      <c r="Q4" s="398">
        <f>VLOOKUP($A4,'ANNEX 2_MUNICIPIS'!$A$4:$R$313,18,0)</f>
        <v>18</v>
      </c>
      <c r="R4" s="415">
        <f>VLOOKUP($A4,'ANNEX 2_MUNICIPIS'!$A$4:$V$313,19,0)</f>
        <v>109.96418733342519</v>
      </c>
      <c r="S4" s="398">
        <f>VLOOKUP($A4,'ANNEX 2_MUNICIPIS'!$A$4:$V$313,20,0)</f>
        <v>48</v>
      </c>
      <c r="T4" s="415">
        <f>VLOOKUP($A4,'ANNEX 2_MUNICIPIS'!$A$4:$V$313,21,0)</f>
        <v>122.45718579320355</v>
      </c>
      <c r="U4" s="398">
        <f>VLOOKUP($A4,'ANNEX 2_MUNICIPIS'!$A$4:$V$313,22,0)</f>
        <v>9</v>
      </c>
    </row>
    <row r="5" spans="1:21" ht="15" customHeight="1">
      <c r="A5" s="400" t="s">
        <v>75</v>
      </c>
      <c r="B5" s="401" t="s">
        <v>76</v>
      </c>
      <c r="C5" s="402">
        <f>VLOOKUP($A5,'ANNEX 2_MUNICIPIS'!$A$4:$Q$313,4,0)</f>
        <v>5902</v>
      </c>
      <c r="D5" s="403">
        <f>VLOOKUP($A5,'ANNEX 2_MUNICIPIS'!$A$4:$Q$313,5,0)</f>
        <v>9.19</v>
      </c>
      <c r="E5" s="404">
        <f>VLOOKUP($A5,'ANNEX 2_MUNICIPIS'!$A$4:$Q$313,6,0)</f>
        <v>22545.679482817286</v>
      </c>
      <c r="F5" s="416">
        <f>VLOOKUP($A5,'ANNEX 2_MUNICIPIS'!$A$4:$Q$313,7,0)</f>
        <v>23.085871821399067</v>
      </c>
      <c r="G5" s="406">
        <f>VLOOKUP($A5,'ANNEX 2_MUNICIPIS'!$A$4:$Q$313,8,0)</f>
        <v>3.5920027109454424</v>
      </c>
      <c r="H5" s="407">
        <f>VLOOKUP($A5,'ANNEX 2_MUNICIPIS'!$A$4:$Q$313,9,0)</f>
        <v>9.6300000000000008</v>
      </c>
      <c r="I5" s="408">
        <f>VLOOKUP($A5,'ANNEX 2_MUNICIPIS'!$A$4:$Q$313,10,0)</f>
        <v>93.75</v>
      </c>
      <c r="J5" s="409">
        <f>VLOOKUP($A5,'ANNEX 2_MUNICIPIS'!$A$4:$Q$313,11,0)</f>
        <v>112.82469653328869</v>
      </c>
      <c r="K5" s="410">
        <f>VLOOKUP($A5,'ANNEX 2_MUNICIPIS'!$A$4:$Q$313,12,0)</f>
        <v>88.890478352630566</v>
      </c>
      <c r="L5" s="410">
        <f>VLOOKUP($A5,'ANNEX 2_MUNICIPIS'!$A$4:$Q$313,13,0)</f>
        <v>150.6977936017901</v>
      </c>
      <c r="M5" s="411">
        <f>VLOOKUP($A5,'ANNEX 2_MUNICIPIS'!$A$4:$Q$313,14,0)</f>
        <v>80.922544823946112</v>
      </c>
      <c r="N5" s="410">
        <f>VLOOKUP($A5,'ANNEX 2_MUNICIPIS'!$A$4:$Q$313,15,0)</f>
        <v>112.84656592009004</v>
      </c>
      <c r="O5" s="412">
        <f>VLOOKUP($A5,'ANNEX 2_MUNICIPIS'!$A$4:$Q$313,16,0)</f>
        <v>113.12972480796678</v>
      </c>
      <c r="P5" s="413">
        <f>VLOOKUP($A5,'ANNEX 2_MUNICIPIS'!$A$4:$Q$313,17,0)</f>
        <v>102.28925617229292</v>
      </c>
      <c r="Q5" s="414">
        <f>VLOOKUP($A5,'ANNEX 2_MUNICIPIS'!$A$4:$R$313,18,0)</f>
        <v>100</v>
      </c>
      <c r="R5" s="415">
        <f>VLOOKUP($A5,'ANNEX 2_MUNICIPIS'!$A$4:$V$313,19,0)</f>
        <v>102.27005900958393</v>
      </c>
      <c r="S5" s="414">
        <f>VLOOKUP($A5,'ANNEX 2_MUNICIPIS'!$A$4:$V$313,20,0)</f>
        <v>108</v>
      </c>
      <c r="T5" s="415">
        <f>VLOOKUP($A5,'ANNEX 2_MUNICIPIS'!$A$4:$V$313,21,0)</f>
        <v>102.3084533350019</v>
      </c>
      <c r="U5" s="414">
        <f>VLOOKUP($A5,'ANNEX 2_MUNICIPIS'!$A$4:$V$313,22,0)</f>
        <v>111</v>
      </c>
    </row>
    <row r="6" spans="1:21" ht="15" customHeight="1">
      <c r="A6" s="400" t="s">
        <v>79</v>
      </c>
      <c r="B6" s="401" t="s">
        <v>80</v>
      </c>
      <c r="C6" s="402">
        <f>VLOOKUP($A6,'ANNEX 2_MUNICIPIS'!$A$4:$Q$313,4,0)</f>
        <v>2270</v>
      </c>
      <c r="D6" s="403">
        <f>VLOOKUP($A6,'ANNEX 2_MUNICIPIS'!$A$4:$Q$313,5,0)</f>
        <v>6.2</v>
      </c>
      <c r="E6" s="404">
        <f>VLOOKUP($A6,'ANNEX 2_MUNICIPIS'!$A$4:$Q$313,6,0)</f>
        <v>21345.267873303168</v>
      </c>
      <c r="F6" s="416">
        <f>VLOOKUP($A6,'ANNEX 2_MUNICIPIS'!$A$4:$Q$313,7,0)</f>
        <v>24.297376030996688</v>
      </c>
      <c r="G6" s="406">
        <f>VLOOKUP($A6,'ANNEX 2_MUNICIPIS'!$A$4:$Q$313,8,0)</f>
        <v>5.1541850220264314</v>
      </c>
      <c r="H6" s="407">
        <f>VLOOKUP($A6,'ANNEX 2_MUNICIPIS'!$A$4:$Q$313,9,0)</f>
        <v>8.75</v>
      </c>
      <c r="I6" s="408">
        <f>VLOOKUP($A6,'ANNEX 2_MUNICIPIS'!$A$4:$Q$313,10,0)</f>
        <v>84</v>
      </c>
      <c r="J6" s="409">
        <f>VLOOKUP($A6,'ANNEX 2_MUNICIPIS'!$A$4:$Q$313,11,0)</f>
        <v>167.23531631305207</v>
      </c>
      <c r="K6" s="410">
        <f>VLOOKUP($A6,'ANNEX 2_MUNICIPIS'!$A$4:$Q$313,12,0)</f>
        <v>84.15763531407481</v>
      </c>
      <c r="L6" s="410">
        <f>VLOOKUP($A6,'ANNEX 2_MUNICIPIS'!$A$4:$Q$313,13,0)</f>
        <v>143.18377187809728</v>
      </c>
      <c r="M6" s="411">
        <f>VLOOKUP($A6,'ANNEX 2_MUNICIPIS'!$A$4:$Q$313,14,0)</f>
        <v>56.395724860869748</v>
      </c>
      <c r="N6" s="410">
        <f>VLOOKUP($A6,'ANNEX 2_MUNICIPIS'!$A$4:$Q$313,15,0)</f>
        <v>124.1957062640534</v>
      </c>
      <c r="O6" s="412">
        <f>VLOOKUP($A6,'ANNEX 2_MUNICIPIS'!$A$4:$Q$313,16,0)</f>
        <v>101.36423342793823</v>
      </c>
      <c r="P6" s="413">
        <f>VLOOKUP($A6,'ANNEX 2_MUNICIPIS'!$A$4:$Q$313,17,0)</f>
        <v>97.381006039431313</v>
      </c>
      <c r="Q6" s="414">
        <f>VLOOKUP($A6,'ANNEX 2_MUNICIPIS'!$A$4:$R$313,18,0)</f>
        <v>173</v>
      </c>
      <c r="R6" s="415">
        <f>VLOOKUP($A6,'ANNEX 2_MUNICIPIS'!$A$4:$V$313,19,0)</f>
        <v>103.893623279713</v>
      </c>
      <c r="S6" s="414">
        <f>VLOOKUP($A6,'ANNEX 2_MUNICIPIS'!$A$4:$V$313,20,0)</f>
        <v>87</v>
      </c>
      <c r="T6" s="415">
        <f>VLOOKUP($A6,'ANNEX 2_MUNICIPIS'!$A$4:$V$313,21,0)</f>
        <v>90.868388799149628</v>
      </c>
      <c r="U6" s="414">
        <f>VLOOKUP($A6,'ANNEX 2_MUNICIPIS'!$A$4:$V$313,22,0)</f>
        <v>258</v>
      </c>
    </row>
    <row r="7" spans="1:21" ht="15" customHeight="1">
      <c r="A7" s="400" t="s">
        <v>90</v>
      </c>
      <c r="B7" s="401" t="s">
        <v>91</v>
      </c>
      <c r="C7" s="402">
        <f>VLOOKUP($A7,'ANNEX 2_MUNICIPIS'!$A$4:$Q$313,4,0)</f>
        <v>3249</v>
      </c>
      <c r="D7" s="403">
        <f>VLOOKUP($A7,'ANNEX 2_MUNICIPIS'!$A$4:$Q$313,5,0)</f>
        <v>8.67</v>
      </c>
      <c r="E7" s="404">
        <f>VLOOKUP($A7,'ANNEX 2_MUNICIPIS'!$A$4:$Q$313,6,0)</f>
        <v>21636.932486631016</v>
      </c>
      <c r="F7" s="416">
        <f>VLOOKUP($A7,'ANNEX 2_MUNICIPIS'!$A$4:$Q$313,7,0)</f>
        <v>23.828730431058716</v>
      </c>
      <c r="G7" s="406">
        <f>VLOOKUP($A7,'ANNEX 2_MUNICIPIS'!$A$4:$Q$313,8,0)</f>
        <v>4.7706986765158517</v>
      </c>
      <c r="H7" s="407">
        <f>VLOOKUP($A7,'ANNEX 2_MUNICIPIS'!$A$4:$Q$313,9,0)</f>
        <v>6.28</v>
      </c>
      <c r="I7" s="408">
        <f>VLOOKUP($A7,'ANNEX 2_MUNICIPIS'!$A$4:$Q$313,10,0)</f>
        <v>82.142857142857139</v>
      </c>
      <c r="J7" s="409">
        <f>VLOOKUP($A7,'ANNEX 2_MUNICIPIS'!$A$4:$Q$313,11,0)</f>
        <v>119.59157567946055</v>
      </c>
      <c r="K7" s="410">
        <f>VLOOKUP($A7,'ANNEX 2_MUNICIPIS'!$A$4:$Q$313,12,0)</f>
        <v>85.307576570758016</v>
      </c>
      <c r="L7" s="410">
        <f>VLOOKUP($A7,'ANNEX 2_MUNICIPIS'!$A$4:$Q$313,13,0)</f>
        <v>145.99980292378532</v>
      </c>
      <c r="M7" s="411">
        <f>VLOOKUP($A7,'ANNEX 2_MUNICIPIS'!$A$4:$Q$313,14,0)</f>
        <v>60.929021112795212</v>
      </c>
      <c r="N7" s="410">
        <f>VLOOKUP($A7,'ANNEX 2_MUNICIPIS'!$A$4:$Q$313,15,0)</f>
        <v>173.04338054306803</v>
      </c>
      <c r="O7" s="412">
        <f>VLOOKUP($A7,'ANNEX 2_MUNICIPIS'!$A$4:$Q$313,16,0)</f>
        <v>99.123187450789928</v>
      </c>
      <c r="P7" s="413">
        <f>VLOOKUP($A7,'ANNEX 2_MUNICIPIS'!$A$4:$Q$313,17,0)</f>
        <v>95.49796956036468</v>
      </c>
      <c r="Q7" s="414">
        <f>VLOOKUP($A7,'ANNEX 2_MUNICIPIS'!$A$4:$R$313,18,0)</f>
        <v>207</v>
      </c>
      <c r="R7" s="415">
        <f>VLOOKUP($A7,'ANNEX 2_MUNICIPIS'!$A$4:$V$313,19,0)</f>
        <v>100.46633046579841</v>
      </c>
      <c r="S7" s="414">
        <f>VLOOKUP($A7,'ANNEX 2_MUNICIPIS'!$A$4:$V$313,20,0)</f>
        <v>133</v>
      </c>
      <c r="T7" s="415">
        <f>VLOOKUP($A7,'ANNEX 2_MUNICIPIS'!$A$4:$V$313,21,0)</f>
        <v>90.529608654930982</v>
      </c>
      <c r="U7" s="414">
        <f>VLOOKUP($A7,'ANNEX 2_MUNICIPIS'!$A$4:$V$313,22,0)</f>
        <v>259</v>
      </c>
    </row>
    <row r="8" spans="1:21" ht="15" customHeight="1">
      <c r="A8" s="400" t="s">
        <v>125</v>
      </c>
      <c r="B8" s="401" t="s">
        <v>126</v>
      </c>
      <c r="C8" s="402">
        <f>VLOOKUP($A8,'ANNEX 2_MUNICIPIS'!$A$4:$Q$313,4,0)</f>
        <v>2122</v>
      </c>
      <c r="D8" s="403">
        <f>VLOOKUP($A8,'ANNEX 2_MUNICIPIS'!$A$4:$Q$313,5,0)</f>
        <v>9.89</v>
      </c>
      <c r="E8" s="404">
        <f>VLOOKUP($A8,'ANNEX 2_MUNICIPIS'!$A$4:$Q$313,6,0)</f>
        <v>23981.590130916415</v>
      </c>
      <c r="F8" s="416">
        <f>VLOOKUP($A8,'ANNEX 2_MUNICIPIS'!$A$4:$Q$313,7,0)</f>
        <v>20.798349476180196</v>
      </c>
      <c r="G8" s="406">
        <f>VLOOKUP($A8,'ANNEX 2_MUNICIPIS'!$A$4:$Q$313,8,0)</f>
        <v>3.8642789820923658</v>
      </c>
      <c r="H8" s="407">
        <f>VLOOKUP($A8,'ANNEX 2_MUNICIPIS'!$A$4:$Q$313,9,0)</f>
        <v>8.39</v>
      </c>
      <c r="I8" s="408">
        <f>VLOOKUP($A8,'ANNEX 2_MUNICIPIS'!$A$4:$Q$313,10,0)</f>
        <v>84.615384615384613</v>
      </c>
      <c r="J8" s="409">
        <f>VLOOKUP($A8,'ANNEX 2_MUNICIPIS'!$A$4:$Q$313,11,0)</f>
        <v>104.83912650565449</v>
      </c>
      <c r="K8" s="410">
        <f>VLOOKUP($A8,'ANNEX 2_MUNICIPIS'!$A$4:$Q$313,12,0)</f>
        <v>94.551819563413076</v>
      </c>
      <c r="L8" s="410">
        <f>VLOOKUP($A8,'ANNEX 2_MUNICIPIS'!$A$4:$Q$313,13,0)</f>
        <v>167.27240547827964</v>
      </c>
      <c r="M8" s="411">
        <f>VLOOKUP($A8,'ANNEX 2_MUNICIPIS'!$A$4:$Q$313,14,0)</f>
        <v>75.220759611623379</v>
      </c>
      <c r="N8" s="410">
        <f>VLOOKUP($A8,'ANNEX 2_MUNICIPIS'!$A$4:$Q$313,15,0)</f>
        <v>129.52472345774342</v>
      </c>
      <c r="O8" s="412">
        <f>VLOOKUP($A8,'ANNEX 2_MUNICIPIS'!$A$4:$Q$313,16,0)</f>
        <v>102.10682854462642</v>
      </c>
      <c r="P8" s="413">
        <f>VLOOKUP($A8,'ANNEX 2_MUNICIPIS'!$A$4:$Q$313,17,0)</f>
        <v>100.95088827161516</v>
      </c>
      <c r="Q8" s="414">
        <f>VLOOKUP($A8,'ANNEX 2_MUNICIPIS'!$A$4:$R$313,18,0)</f>
        <v>125</v>
      </c>
      <c r="R8" s="415">
        <f>VLOOKUP($A8,'ANNEX 2_MUNICIPIS'!$A$4:$V$313,19,0)</f>
        <v>107.62375520412529</v>
      </c>
      <c r="S8" s="414">
        <f>VLOOKUP($A8,'ANNEX 2_MUNICIPIS'!$A$4:$V$313,20,0)</f>
        <v>59</v>
      </c>
      <c r="T8" s="415">
        <f>VLOOKUP($A8,'ANNEX 2_MUNICIPIS'!$A$4:$V$313,21,0)</f>
        <v>94.278021339105024</v>
      </c>
      <c r="U8" s="414">
        <f>VLOOKUP($A8,'ANNEX 2_MUNICIPIS'!$A$4:$V$313,22,0)</f>
        <v>228</v>
      </c>
    </row>
    <row r="9" spans="1:21" ht="15" customHeight="1">
      <c r="A9" s="417" t="s">
        <v>141</v>
      </c>
      <c r="B9" s="426" t="s">
        <v>142</v>
      </c>
      <c r="C9" s="402">
        <f>VLOOKUP($A9,'ANNEX 2_MUNICIPIS'!$A$4:$Q$313,4,0)</f>
        <v>4575</v>
      </c>
      <c r="D9" s="403">
        <f>VLOOKUP($A9,'ANNEX 2_MUNICIPIS'!$A$4:$Q$313,5,0)</f>
        <v>9.15</v>
      </c>
      <c r="E9" s="404">
        <f>VLOOKUP($A9,'ANNEX 2_MUNICIPIS'!$A$4:$Q$313,6,0)</f>
        <v>22628.303966789666</v>
      </c>
      <c r="F9" s="416">
        <f>VLOOKUP($A9,'ANNEX 2_MUNICIPIS'!$A$4:$Q$313,7,0)</f>
        <v>19.186999894468073</v>
      </c>
      <c r="G9" s="406">
        <f>VLOOKUP($A9,'ANNEX 2_MUNICIPIS'!$A$4:$Q$313,8,0)</f>
        <v>5.639344262295082</v>
      </c>
      <c r="H9" s="407">
        <f>VLOOKUP($A9,'ANNEX 2_MUNICIPIS'!$A$4:$Q$313,9,0)</f>
        <v>5.7</v>
      </c>
      <c r="I9" s="408">
        <f>VLOOKUP($A9,'ANNEX 2_MUNICIPIS'!$A$4:$Q$313,10,0)</f>
        <v>89.090909090909093</v>
      </c>
      <c r="J9" s="409">
        <f>VLOOKUP($A9,'ANNEX 2_MUNICIPIS'!$A$4:$Q$313,11,0)</f>
        <v>113.31791925037409</v>
      </c>
      <c r="K9" s="410">
        <f>VLOOKUP($A9,'ANNEX 2_MUNICIPIS'!$A$4:$Q$313,12,0)</f>
        <v>89.216240541769352</v>
      </c>
      <c r="L9" s="410">
        <f>VLOOKUP($A9,'ANNEX 2_MUNICIPIS'!$A$4:$Q$313,13,0)</f>
        <v>181.3201629224811</v>
      </c>
      <c r="M9" s="411">
        <f>VLOOKUP($A9,'ANNEX 2_MUNICIPIS'!$A$4:$Q$313,14,0)</f>
        <v>51.543936114643401</v>
      </c>
      <c r="N9" s="410">
        <f>VLOOKUP($A9,'ANNEX 2_MUNICIPIS'!$A$4:$Q$313,15,0)</f>
        <v>190.65130347552056</v>
      </c>
      <c r="O9" s="412">
        <f>VLOOKUP($A9,'ANNEX 2_MUNICIPIS'!$A$4:$Q$313,16,0)</f>
        <v>107.50752030235874</v>
      </c>
      <c r="P9" s="413">
        <f>VLOOKUP($A9,'ANNEX 2_MUNICIPIS'!$A$4:$Q$313,17,0)</f>
        <v>102.39169598803591</v>
      </c>
      <c r="Q9" s="414">
        <f>VLOOKUP($A9,'ANNEX 2_MUNICIPIS'!$A$4:$R$313,18,0)</f>
        <v>96</v>
      </c>
      <c r="R9" s="415">
        <f>VLOOKUP($A9,'ANNEX 2_MUNICIPIS'!$A$4:$V$313,19,0)</f>
        <v>109.95045741918311</v>
      </c>
      <c r="S9" s="414">
        <f>VLOOKUP($A9,'ANNEX 2_MUNICIPIS'!$A$4:$V$313,20,0)</f>
        <v>49</v>
      </c>
      <c r="T9" s="415">
        <f>VLOOKUP($A9,'ANNEX 2_MUNICIPIS'!$A$4:$V$313,21,0)</f>
        <v>94.832934556888702</v>
      </c>
      <c r="U9" s="414">
        <f>VLOOKUP($A9,'ANNEX 2_MUNICIPIS'!$A$4:$V$313,22,0)</f>
        <v>214</v>
      </c>
    </row>
    <row r="10" spans="1:21" ht="15" customHeight="1">
      <c r="A10" s="421" t="s">
        <v>153</v>
      </c>
      <c r="B10" s="422" t="s">
        <v>154</v>
      </c>
      <c r="C10" s="423">
        <f>VLOOKUP($A10,'ANNEX 2_MUNICIPIS'!$A$4:$Q$313,4,0)</f>
        <v>3889</v>
      </c>
      <c r="D10" s="403">
        <f>VLOOKUP($A10,'ANNEX 2_MUNICIPIS'!$A$4:$Q$313,5,0)</f>
        <v>13.450000000000001</v>
      </c>
      <c r="E10" s="404">
        <f>VLOOKUP($A10,'ANNEX 2_MUNICIPIS'!$A$4:$Q$313,6,0)</f>
        <v>20921.98606271777</v>
      </c>
      <c r="F10" s="416">
        <f>VLOOKUP($A10,'ANNEX 2_MUNICIPIS'!$A$4:$Q$313,7,0)</f>
        <v>28.434637568619625</v>
      </c>
      <c r="G10" s="406">
        <f>VLOOKUP($A10,'ANNEX 2_MUNICIPIS'!$A$4:$Q$313,8,0)</f>
        <v>3.5741835947544356</v>
      </c>
      <c r="H10" s="407">
        <f>VLOOKUP($A10,'ANNEX 2_MUNICIPIS'!$A$4:$Q$313,9,0)</f>
        <v>5.79</v>
      </c>
      <c r="I10" s="408">
        <f>VLOOKUP($A10,'ANNEX 2_MUNICIPIS'!$A$4:$Q$313,10,0)</f>
        <v>87.804878048780495</v>
      </c>
      <c r="J10" s="409">
        <f>VLOOKUP($A10,'ANNEX 2_MUNICIPIS'!$A$4:$Q$313,11,0)</f>
        <v>77.08988558668571</v>
      </c>
      <c r="K10" s="410">
        <f>VLOOKUP($A10,'ANNEX 2_MUNICIPIS'!$A$4:$Q$313,12,0)</f>
        <v>82.488769106268592</v>
      </c>
      <c r="L10" s="410">
        <f>VLOOKUP($A10,'ANNEX 2_MUNICIPIS'!$A$4:$Q$313,13,0)</f>
        <v>122.35042343912204</v>
      </c>
      <c r="M10" s="411">
        <f>VLOOKUP($A10,'ANNEX 2_MUNICIPIS'!$A$4:$Q$313,14,0)</f>
        <v>81.325984711814812</v>
      </c>
      <c r="N10" s="410">
        <f>VLOOKUP($A10,'ANNEX 2_MUNICIPIS'!$A$4:$Q$313,15,0)</f>
        <v>187.68781171165239</v>
      </c>
      <c r="O10" s="412">
        <f>VLOOKUP($A10,'ANNEX 2_MUNICIPIS'!$A$4:$Q$313,16,0)</f>
        <v>105.9556446981933</v>
      </c>
      <c r="P10" s="413">
        <f>VLOOKUP($A10,'ANNEX 2_MUNICIPIS'!$A$4:$Q$313,17,0)</f>
        <v>93.954218017654384</v>
      </c>
      <c r="Q10" s="414">
        <f>VLOOKUP($A10,'ANNEX 2_MUNICIPIS'!$A$4:$R$313,18,0)</f>
        <v>240</v>
      </c>
      <c r="R10" s="415">
        <f>VLOOKUP($A10,'ANNEX 2_MUNICIPIS'!$A$4:$V$313,19,0)</f>
        <v>89.598811528981386</v>
      </c>
      <c r="S10" s="414">
        <f>VLOOKUP($A10,'ANNEX 2_MUNICIPIS'!$A$4:$V$313,20,0)</f>
        <v>262</v>
      </c>
      <c r="T10" s="415">
        <f>VLOOKUP($A10,'ANNEX 2_MUNICIPIS'!$A$4:$V$313,21,0)</f>
        <v>98.309624506327438</v>
      </c>
      <c r="U10" s="414">
        <f>VLOOKUP($A10,'ANNEX 2_MUNICIPIS'!$A$4:$V$313,22,0)</f>
        <v>164</v>
      </c>
    </row>
    <row r="11" spans="1:21" ht="15" customHeight="1">
      <c r="A11" s="400" t="s">
        <v>164</v>
      </c>
      <c r="B11" s="401" t="s">
        <v>165</v>
      </c>
      <c r="C11" s="402">
        <f>VLOOKUP($A11,'ANNEX 2_MUNICIPIS'!$A$4:$Q$313,4,0)</f>
        <v>460</v>
      </c>
      <c r="D11" s="403">
        <f>VLOOKUP($A11,'ANNEX 2_MUNICIPIS'!$A$4:$Q$313,5,0)</f>
        <v>7.2700000000000005</v>
      </c>
      <c r="E11" s="404">
        <f>VLOOKUP($A11,'ANNEX 2_MUNICIPIS'!$A$4:$Q$313,6,0)</f>
        <v>22594.042253521126</v>
      </c>
      <c r="F11" s="405">
        <f>VLOOKUP($A11,'ANNEX 2_MUNICIPIS'!$A$4:$Q$313,7,0)</f>
        <v>24.056901116549291</v>
      </c>
      <c r="G11" s="406">
        <f>VLOOKUP($A11,'ANNEX 2_MUNICIPIS'!$A$4:$Q$313,8,0)</f>
        <v>5.2173913043478262</v>
      </c>
      <c r="H11" s="407">
        <f>VLOOKUP($A11,'ANNEX 2_MUNICIPIS'!$A$4:$Q$313,9,0)</f>
        <v>2.0099999999999998</v>
      </c>
      <c r="I11" s="408">
        <f>VLOOKUP($A11,'ANNEX 2_MUNICIPIS'!$A$4:$Q$313,10,0)</f>
        <v>80.075883455721581</v>
      </c>
      <c r="J11" s="409">
        <f>VLOOKUP($A11,'ANNEX 2_MUNICIPIS'!$A$4:$Q$313,11,0)</f>
        <v>142.62159025322185</v>
      </c>
      <c r="K11" s="410">
        <f>VLOOKUP($A11,'ANNEX 2_MUNICIPIS'!$A$4:$Q$313,12,0)</f>
        <v>89.081157450397356</v>
      </c>
      <c r="L11" s="410">
        <f>VLOOKUP($A11,'ANNEX 2_MUNICIPIS'!$A$4:$Q$313,13,0)</f>
        <v>144.61504954456925</v>
      </c>
      <c r="M11" s="411">
        <f>VLOOKUP($A11,'ANNEX 2_MUNICIPIS'!$A$4:$Q$313,14,0)</f>
        <v>55.712516740308551</v>
      </c>
      <c r="N11" s="410">
        <f>VLOOKUP($A11,'ANNEX 2_MUNICIPIS'!$A$4:$Q$313,15,0)</f>
        <v>540.65295015446134</v>
      </c>
      <c r="O11" s="412">
        <f>VLOOKUP($A11,'ANNEX 2_MUNICIPIS'!$A$4:$Q$313,16,0)</f>
        <v>96.628935030406424</v>
      </c>
      <c r="P11" s="413">
        <f>VLOOKUP($A11,'ANNEX 2_MUNICIPIS'!$A$4:$Q$313,17,0)</f>
        <v>97.607257522161433</v>
      </c>
      <c r="Q11" s="414">
        <f>VLOOKUP($A11,'ANNEX 2_MUNICIPIS'!$A$4:$R$313,18,0)</f>
        <v>166</v>
      </c>
      <c r="R11" s="415">
        <f>VLOOKUP($A11,'ANNEX 2_MUNICIPIS'!$A$4:$V$313,19,0)</f>
        <v>103.68163747622305</v>
      </c>
      <c r="S11" s="414">
        <f>VLOOKUP($A11,'ANNEX 2_MUNICIPIS'!$A$4:$V$313,20,0)</f>
        <v>89</v>
      </c>
      <c r="T11" s="415">
        <f>VLOOKUP($A11,'ANNEX 2_MUNICIPIS'!$A$4:$V$313,21,0)</f>
        <v>91.532877568099806</v>
      </c>
      <c r="U11" s="414">
        <f>VLOOKUP($A11,'ANNEX 2_MUNICIPIS'!$A$4:$V$313,22,0)</f>
        <v>256</v>
      </c>
    </row>
    <row r="12" spans="1:21" ht="15" customHeight="1">
      <c r="A12" s="400" t="s">
        <v>168</v>
      </c>
      <c r="B12" s="401" t="s">
        <v>169</v>
      </c>
      <c r="C12" s="402">
        <f>VLOOKUP($A12,'ANNEX 2_MUNICIPIS'!$A$4:$Q$313,4,0)</f>
        <v>2236</v>
      </c>
      <c r="D12" s="403">
        <f>VLOOKUP($A12,'ANNEX 2_MUNICIPIS'!$A$4:$Q$313,5,0)</f>
        <v>10.27</v>
      </c>
      <c r="E12" s="404">
        <f>VLOOKUP($A12,'ANNEX 2_MUNICIPIS'!$A$4:$Q$313,6,0)</f>
        <v>24940.22521655438</v>
      </c>
      <c r="F12" s="416">
        <f>VLOOKUP($A12,'ANNEX 2_MUNICIPIS'!$A$4:$Q$313,7,0)</f>
        <v>25.167604094813072</v>
      </c>
      <c r="G12" s="406">
        <f>VLOOKUP($A12,'ANNEX 2_MUNICIPIS'!$A$4:$Q$313,8,0)</f>
        <v>3.4436493738819318</v>
      </c>
      <c r="H12" s="407">
        <f>VLOOKUP($A12,'ANNEX 2_MUNICIPIS'!$A$4:$Q$313,9,0)</f>
        <v>2.98</v>
      </c>
      <c r="I12" s="408">
        <f>VLOOKUP($A12,'ANNEX 2_MUNICIPIS'!$A$4:$Q$313,10,0)</f>
        <v>66.666666666666657</v>
      </c>
      <c r="J12" s="409">
        <f>VLOOKUP($A12,'ANNEX 2_MUNICIPIS'!$A$4:$Q$313,11,0)</f>
        <v>100.95997674205677</v>
      </c>
      <c r="K12" s="410">
        <f>VLOOKUP($A12,'ANNEX 2_MUNICIPIS'!$A$4:$Q$313,12,0)</f>
        <v>98.331414292102338</v>
      </c>
      <c r="L12" s="410">
        <f>VLOOKUP($A12,'ANNEX 2_MUNICIPIS'!$A$4:$Q$313,13,0)</f>
        <v>138.23286212514694</v>
      </c>
      <c r="M12" s="411">
        <f>VLOOKUP($A12,'ANNEX 2_MUNICIPIS'!$A$4:$Q$313,14,0)</f>
        <v>84.40870972196268</v>
      </c>
      <c r="N12" s="410">
        <f>VLOOKUP($A12,'ANNEX 2_MUNICIPIS'!$A$4:$Q$313,15,0)</f>
        <v>364.66860060753936</v>
      </c>
      <c r="O12" s="412">
        <f>VLOOKUP($A12,'ANNEX 2_MUNICIPIS'!$A$4:$Q$313,16,0)</f>
        <v>80.44780430788748</v>
      </c>
      <c r="P12" s="413">
        <f>VLOOKUP($A12,'ANNEX 2_MUNICIPIS'!$A$4:$Q$313,17,0)</f>
        <v>92.499149642183568</v>
      </c>
      <c r="Q12" s="414">
        <f>VLOOKUP($A12,'ANNEX 2_MUNICIPIS'!$A$4:$R$313,18,0)</f>
        <v>264</v>
      </c>
      <c r="R12" s="415">
        <f>VLOOKUP($A12,'ANNEX 2_MUNICIPIS'!$A$4:$V$313,19,0)</f>
        <v>101.4930485611131</v>
      </c>
      <c r="S12" s="414">
        <f>VLOOKUP($A12,'ANNEX 2_MUNICIPIS'!$A$4:$V$313,20,0)</f>
        <v>122</v>
      </c>
      <c r="T12" s="415">
        <f>VLOOKUP($A12,'ANNEX 2_MUNICIPIS'!$A$4:$V$313,21,0)</f>
        <v>83.505250723254022</v>
      </c>
      <c r="U12" s="414">
        <f>VLOOKUP($A12,'ANNEX 2_MUNICIPIS'!$A$4:$V$313,22,0)</f>
        <v>299</v>
      </c>
    </row>
    <row r="13" spans="1:21" ht="15" customHeight="1">
      <c r="A13" s="400" t="s">
        <v>170</v>
      </c>
      <c r="B13" s="401" t="s">
        <v>171</v>
      </c>
      <c r="C13" s="402">
        <f>VLOOKUP($A13,'ANNEX 2_MUNICIPIS'!$A$4:$Q$313,4,0)</f>
        <v>1431</v>
      </c>
      <c r="D13" s="403">
        <f>VLOOKUP($A13,'ANNEX 2_MUNICIPIS'!$A$4:$Q$313,5,0)</f>
        <v>7.4700000000000006</v>
      </c>
      <c r="E13" s="404">
        <f>VLOOKUP($A13,'ANNEX 2_MUNICIPIS'!$A$4:$Q$313,6,0)</f>
        <v>26711.95706371191</v>
      </c>
      <c r="F13" s="405">
        <f>VLOOKUP($A13,'ANNEX 2_MUNICIPIS'!$A$4:$Q$313,7,0)</f>
        <v>20.348289682394508</v>
      </c>
      <c r="G13" s="406">
        <f>VLOOKUP($A13,'ANNEX 2_MUNICIPIS'!$A$4:$Q$313,8,0)</f>
        <v>1.8867924528301887</v>
      </c>
      <c r="H13" s="407">
        <f>VLOOKUP($A13,'ANNEX 2_MUNICIPIS'!$A$4:$Q$313,9,0)</f>
        <v>5.14</v>
      </c>
      <c r="I13" s="408">
        <f>VLOOKUP($A13,'ANNEX 2_MUNICIPIS'!$A$4:$Q$313,10,0)</f>
        <v>61.53846153846154</v>
      </c>
      <c r="J13" s="409">
        <f>VLOOKUP($A13,'ANNEX 2_MUNICIPIS'!$A$4:$Q$313,11,0)</f>
        <v>138.8030737805787</v>
      </c>
      <c r="K13" s="410">
        <f>VLOOKUP($A13,'ANNEX 2_MUNICIPIS'!$A$4:$Q$313,12,0)</f>
        <v>105.31679220126894</v>
      </c>
      <c r="L13" s="410">
        <f>VLOOKUP($A13,'ANNEX 2_MUNICIPIS'!$A$4:$Q$313,13,0)</f>
        <v>170.97210631263161</v>
      </c>
      <c r="M13" s="411">
        <f>VLOOKUP($A13,'ANNEX 2_MUNICIPIS'!$A$4:$Q$313,14,0)</f>
        <v>154.05722020363581</v>
      </c>
      <c r="N13" s="410">
        <f>VLOOKUP($A13,'ANNEX 2_MUNICIPIS'!$A$4:$Q$313,15,0)</f>
        <v>211.42265171409869</v>
      </c>
      <c r="O13" s="412">
        <f>VLOOKUP($A13,'ANNEX 2_MUNICIPIS'!$A$4:$Q$313,16,0)</f>
        <v>74.259511668819229</v>
      </c>
      <c r="P13" s="413">
        <f>VLOOKUP($A13,'ANNEX 2_MUNICIPIS'!$A$4:$Q$313,17,0)</f>
        <v>102.1079076530917</v>
      </c>
      <c r="Q13" s="414">
        <f>VLOOKUP($A13,'ANNEX 2_MUNICIPIS'!$A$4:$R$313,18,0)</f>
        <v>103</v>
      </c>
      <c r="R13" s="415">
        <f>VLOOKUP($A13,'ANNEX 2_MUNICIPIS'!$A$4:$V$313,19,0)</f>
        <v>115.65374400652105</v>
      </c>
      <c r="S13" s="414">
        <f>VLOOKUP($A13,'ANNEX 2_MUNICIPIS'!$A$4:$V$313,20,0)</f>
        <v>28</v>
      </c>
      <c r="T13" s="415">
        <f>VLOOKUP($A13,'ANNEX 2_MUNICIPIS'!$A$4:$V$313,21,0)</f>
        <v>88.56207129966235</v>
      </c>
      <c r="U13" s="414">
        <f>VLOOKUP($A13,'ANNEX 2_MUNICIPIS'!$A$4:$V$313,22,0)</f>
        <v>272</v>
      </c>
    </row>
    <row r="14" spans="1:21" ht="15" customHeight="1">
      <c r="A14" s="400" t="s">
        <v>210</v>
      </c>
      <c r="B14" s="401" t="s">
        <v>211</v>
      </c>
      <c r="C14" s="402">
        <f>VLOOKUP($A14,'ANNEX 2_MUNICIPIS'!$A$4:$Q$313,4,0)</f>
        <v>1546</v>
      </c>
      <c r="D14" s="403">
        <f>VLOOKUP($A14,'ANNEX 2_MUNICIPIS'!$A$4:$Q$313,5,0)</f>
        <v>8.6300000000000008</v>
      </c>
      <c r="E14" s="404">
        <f>VLOOKUP($A14,'ANNEX 2_MUNICIPIS'!$A$4:$Q$313,6,0)</f>
        <v>24259.795543905635</v>
      </c>
      <c r="F14" s="405">
        <f>VLOOKUP($A14,'ANNEX 2_MUNICIPIS'!$A$4:$Q$313,7,0)</f>
        <v>22.40507919089363</v>
      </c>
      <c r="G14" s="406">
        <f>VLOOKUP($A14,'ANNEX 2_MUNICIPIS'!$A$4:$Q$313,8,0)</f>
        <v>3.0401034928848643</v>
      </c>
      <c r="H14" s="407">
        <f>VLOOKUP($A14,'ANNEX 2_MUNICIPIS'!$A$4:$Q$313,9,0)</f>
        <v>1.94</v>
      </c>
      <c r="I14" s="408">
        <f>VLOOKUP($A14,'ANNEX 2_MUNICIPIS'!$A$4:$Q$313,10,0)</f>
        <v>100</v>
      </c>
      <c r="J14" s="409">
        <f>VLOOKUP($A14,'ANNEX 2_MUNICIPIS'!$A$4:$Q$313,11,0)</f>
        <v>120.145881939852</v>
      </c>
      <c r="K14" s="410">
        <f>VLOOKUP($A14,'ANNEX 2_MUNICIPIS'!$A$4:$Q$313,12,0)</f>
        <v>95.648695453081885</v>
      </c>
      <c r="L14" s="410">
        <f>VLOOKUP($A14,'ANNEX 2_MUNICIPIS'!$A$4:$Q$313,13,0)</f>
        <v>155.27684223819156</v>
      </c>
      <c r="M14" s="411">
        <f>VLOOKUP($A14,'ANNEX 2_MUNICIPIS'!$A$4:$Q$313,14,0)</f>
        <v>95.613192466808897</v>
      </c>
      <c r="N14" s="410">
        <f>VLOOKUP($A14,'ANNEX 2_MUNICIPIS'!$A$4:$Q$313,15,0)</f>
        <v>560.16104629405527</v>
      </c>
      <c r="O14" s="412">
        <f>VLOOKUP($A14,'ANNEX 2_MUNICIPIS'!$A$4:$Q$313,16,0)</f>
        <v>120.67170646183123</v>
      </c>
      <c r="P14" s="413">
        <f>VLOOKUP($A14,'ANNEX 2_MUNICIPIS'!$A$4:$Q$313,17,0)</f>
        <v>110.14413067411596</v>
      </c>
      <c r="Q14" s="414">
        <f>VLOOKUP($A14,'ANNEX 2_MUNICIPIS'!$A$4:$R$313,18,0)</f>
        <v>34</v>
      </c>
      <c r="R14" s="415">
        <f>VLOOKUP($A14,'ANNEX 2_MUNICIPIS'!$A$4:$V$313,19,0)</f>
        <v>106.53263912081661</v>
      </c>
      <c r="S14" s="414">
        <f>VLOOKUP($A14,'ANNEX 2_MUNICIPIS'!$A$4:$V$313,20,0)</f>
        <v>66</v>
      </c>
      <c r="T14" s="415">
        <f>VLOOKUP($A14,'ANNEX 2_MUNICIPIS'!$A$4:$V$313,21,0)</f>
        <v>113.7556222274153</v>
      </c>
      <c r="U14" s="414">
        <f>VLOOKUP($A14,'ANNEX 2_MUNICIPIS'!$A$4:$V$313,22,0)</f>
        <v>26</v>
      </c>
    </row>
    <row r="15" spans="1:21" ht="15" customHeight="1">
      <c r="A15" s="400" t="s">
        <v>219</v>
      </c>
      <c r="B15" s="401" t="s">
        <v>220</v>
      </c>
      <c r="C15" s="402">
        <f>VLOOKUP($A15,'ANNEX 2_MUNICIPIS'!$A$4:$Q$313,4,0)</f>
        <v>179</v>
      </c>
      <c r="D15" s="403">
        <f>VLOOKUP($A15,'ANNEX 2_MUNICIPIS'!$A$4:$Q$313,5,0)</f>
        <v>10</v>
      </c>
      <c r="E15" s="404">
        <f>VLOOKUP($A15,'ANNEX 2_MUNICIPIS'!$A$4:$Q$313,6,0)</f>
        <v>20310.684782608696</v>
      </c>
      <c r="F15" s="405">
        <f>VLOOKUP($A15,'ANNEX 2_MUNICIPIS'!$A$4:$Q$313,7,0)</f>
        <v>26.761413814147222</v>
      </c>
      <c r="G15" s="406">
        <f>VLOOKUP($A15,'ANNEX 2_MUNICIPIS'!$A$4:$Q$313,8,0)</f>
        <v>2.2346368715083798</v>
      </c>
      <c r="H15" s="407">
        <f>VLOOKUP($A15,'ANNEX 2_MUNICIPIS'!$A$4:$Q$313,9,0)</f>
        <v>4.2300000000000004</v>
      </c>
      <c r="I15" s="408">
        <f>VLOOKUP($A15,'ANNEX 2_MUNICIPIS'!$A$4:$Q$313,10,0)</f>
        <v>80.075883455721581</v>
      </c>
      <c r="J15" s="409">
        <f>VLOOKUP($A15,'ANNEX 2_MUNICIPIS'!$A$4:$Q$313,11,0)</f>
        <v>103.68589611409229</v>
      </c>
      <c r="K15" s="410">
        <f>VLOOKUP($A15,'ANNEX 2_MUNICIPIS'!$A$4:$Q$313,12,0)</f>
        <v>80.07860163946485</v>
      </c>
      <c r="L15" s="410">
        <f>VLOOKUP($A15,'ANNEX 2_MUNICIPIS'!$A$4:$Q$313,13,0)</f>
        <v>130.00022984657994</v>
      </c>
      <c r="M15" s="411">
        <f>VLOOKUP($A15,'ANNEX 2_MUNICIPIS'!$A$4:$Q$313,14,0)</f>
        <v>130.07661517193779</v>
      </c>
      <c r="N15" s="410">
        <f>VLOOKUP($A15,'ANNEX 2_MUNICIPIS'!$A$4:$Q$313,15,0)</f>
        <v>256.90601177552412</v>
      </c>
      <c r="O15" s="412">
        <f>VLOOKUP($A15,'ANNEX 2_MUNICIPIS'!$A$4:$Q$313,16,0)</f>
        <v>96.628935030406424</v>
      </c>
      <c r="P15" s="413">
        <f>VLOOKUP($A15,'ANNEX 2_MUNICIPIS'!$A$4:$Q$313,17,0)</f>
        <v>96.663479865594411</v>
      </c>
      <c r="Q15" s="414">
        <f>VLOOKUP($A15,'ANNEX 2_MUNICIPIS'!$A$4:$R$313,18,0)</f>
        <v>187</v>
      </c>
      <c r="R15" s="415">
        <f>VLOOKUP($A15,'ANNEX 2_MUNICIPIS'!$A$4:$V$313,19,0)</f>
        <v>93.136416494447033</v>
      </c>
      <c r="S15" s="414">
        <f>VLOOKUP($A15,'ANNEX 2_MUNICIPIS'!$A$4:$V$313,20,0)</f>
        <v>218</v>
      </c>
      <c r="T15" s="415">
        <f>VLOOKUP($A15,'ANNEX 2_MUNICIPIS'!$A$4:$V$313,21,0)</f>
        <v>100.19054323674179</v>
      </c>
      <c r="U15" s="414">
        <f>VLOOKUP($A15,'ANNEX 2_MUNICIPIS'!$A$4:$V$313,22,0)</f>
        <v>141</v>
      </c>
    </row>
    <row r="16" spans="1:21" ht="15" customHeight="1">
      <c r="A16" s="400" t="s">
        <v>258</v>
      </c>
      <c r="B16" s="401" t="s">
        <v>42</v>
      </c>
      <c r="C16" s="402">
        <f>VLOOKUP($A16,'ANNEX 2_MUNICIPIS'!$A$4:$Q$313,4,0)</f>
        <v>77452</v>
      </c>
      <c r="D16" s="403">
        <f>VLOOKUP($A16,'ANNEX 2_MUNICIPIS'!$A$4:$Q$313,5,0)</f>
        <v>13</v>
      </c>
      <c r="E16" s="404">
        <f>VLOOKUP($A16,'ANNEX 2_MUNICIPIS'!$A$4:$Q$313,6,0)</f>
        <v>24448.914106744465</v>
      </c>
      <c r="F16" s="416">
        <f>VLOOKUP($A16,'ANNEX 2_MUNICIPIS'!$A$4:$Q$313,7,0)</f>
        <v>24.868349825794109</v>
      </c>
      <c r="G16" s="406">
        <f>VLOOKUP($A16,'ANNEX 2_MUNICIPIS'!$A$4:$Q$313,8,0)</f>
        <v>3.9224293756132829</v>
      </c>
      <c r="H16" s="407">
        <f>VLOOKUP($A16,'ANNEX 2_MUNICIPIS'!$A$4:$Q$313,9,0)</f>
        <v>18.02</v>
      </c>
      <c r="I16" s="408">
        <f>VLOOKUP($A16,'ANNEX 2_MUNICIPIS'!$A$4:$Q$313,10,0)</f>
        <v>88.321167883211686</v>
      </c>
      <c r="J16" s="409">
        <f>VLOOKUP($A16,'ANNEX 2_MUNICIPIS'!$A$4:$Q$313,11,0)</f>
        <v>79.758381626224846</v>
      </c>
      <c r="K16" s="410">
        <f>VLOOKUP($A16,'ANNEX 2_MUNICIPIS'!$A$4:$Q$313,12,0)</f>
        <v>96.394330089151197</v>
      </c>
      <c r="L16" s="410">
        <f>VLOOKUP($A16,'ANNEX 2_MUNICIPIS'!$A$4:$Q$313,13,0)</f>
        <v>139.89629272667213</v>
      </c>
      <c r="M16" s="411">
        <f>VLOOKUP($A16,'ANNEX 2_MUNICIPIS'!$A$4:$Q$313,14,0)</f>
        <v>74.105604600916706</v>
      </c>
      <c r="N16" s="410">
        <f>VLOOKUP($A16,'ANNEX 2_MUNICIPIS'!$A$4:$Q$313,15,0)</f>
        <v>60.305906204798404</v>
      </c>
      <c r="O16" s="412">
        <f>VLOOKUP($A16,'ANNEX 2_MUNICIPIS'!$A$4:$Q$313,16,0)</f>
        <v>106.57866045169037</v>
      </c>
      <c r="P16" s="413">
        <f>VLOOKUP($A16,'ANNEX 2_MUNICIPIS'!$A$4:$Q$313,17,0)</f>
        <v>97.805408574410507</v>
      </c>
      <c r="Q16" s="414">
        <f>VLOOKUP($A16,'ANNEX 2_MUNICIPIS'!$A$4:$R$313,18,0)</f>
        <v>163</v>
      </c>
      <c r="R16" s="415">
        <f>VLOOKUP($A16,'ANNEX 2_MUNICIPIS'!$A$4:$V$313,19,0)</f>
        <v>99.183738072216627</v>
      </c>
      <c r="S16" s="414">
        <f>VLOOKUP($A16,'ANNEX 2_MUNICIPIS'!$A$4:$V$313,20,0)</f>
        <v>144</v>
      </c>
      <c r="T16" s="415">
        <f>VLOOKUP($A16,'ANNEX 2_MUNICIPIS'!$A$4:$V$313,21,0)</f>
        <v>96.427079076604386</v>
      </c>
      <c r="U16" s="414">
        <f>VLOOKUP($A16,'ANNEX 2_MUNICIPIS'!$A$4:$V$313,22,0)</f>
        <v>191</v>
      </c>
    </row>
    <row r="17" spans="1:21" ht="15" customHeight="1">
      <c r="A17" s="400" t="s">
        <v>476</v>
      </c>
      <c r="B17" s="401" t="s">
        <v>477</v>
      </c>
      <c r="C17" s="402">
        <f>VLOOKUP($A17,'ANNEX 2_MUNICIPIS'!$A$4:$Q$313,4,0)</f>
        <v>282</v>
      </c>
      <c r="D17" s="403">
        <f>VLOOKUP($A17,'ANNEX 2_MUNICIPIS'!$A$4:$Q$313,5,0)</f>
        <v>17.760000000000002</v>
      </c>
      <c r="E17" s="404">
        <f>VLOOKUP($A17,'ANNEX 2_MUNICIPIS'!$A$4:$Q$313,6,0)</f>
        <v>22184.924999999999</v>
      </c>
      <c r="F17" s="405">
        <f>VLOOKUP($A17,'ANNEX 2_MUNICIPIS'!$A$4:$Q$313,7,0)</f>
        <v>24.500539907892147</v>
      </c>
      <c r="G17" s="406">
        <f>VLOOKUP($A17,'ANNEX 2_MUNICIPIS'!$A$4:$Q$313,8,0)</f>
        <v>6.7375886524822697</v>
      </c>
      <c r="H17" s="407">
        <f>VLOOKUP($A17,'ANNEX 2_MUNICIPIS'!$A$4:$Q$313,9,0)</f>
        <v>2.21</v>
      </c>
      <c r="I17" s="408">
        <f>VLOOKUP($A17,'ANNEX 2_MUNICIPIS'!$A$4:$Q$313,10,0)</f>
        <v>80.075883455721581</v>
      </c>
      <c r="J17" s="409">
        <f>VLOOKUP($A17,'ANNEX 2_MUNICIPIS'!$A$4:$Q$313,11,0)</f>
        <v>58.38169826243935</v>
      </c>
      <c r="K17" s="410">
        <f>VLOOKUP($A17,'ANNEX 2_MUNICIPIS'!$A$4:$Q$313,12,0)</f>
        <v>87.468137607924945</v>
      </c>
      <c r="L17" s="410">
        <f>VLOOKUP($A17,'ANNEX 2_MUNICIPIS'!$A$4:$Q$313,13,0)</f>
        <v>141.99646048362885</v>
      </c>
      <c r="M17" s="411">
        <f>VLOOKUP($A17,'ANNEX 2_MUNICIPIS'!$A$4:$Q$313,14,0)</f>
        <v>43.142141109657693</v>
      </c>
      <c r="N17" s="410">
        <f>VLOOKUP($A17,'ANNEX 2_MUNICIPIS'!$A$4:$Q$313,15,0)</f>
        <v>491.72508136220239</v>
      </c>
      <c r="O17" s="412">
        <f>VLOOKUP($A17,'ANNEX 2_MUNICIPIS'!$A$4:$Q$313,16,0)</f>
        <v>96.628935030406424</v>
      </c>
      <c r="P17" s="413">
        <f>VLOOKUP($A17,'ANNEX 2_MUNICIPIS'!$A$4:$Q$313,17,0)</f>
        <v>91.799302713351807</v>
      </c>
      <c r="Q17" s="414">
        <f>VLOOKUP($A17,'ANNEX 2_MUNICIPIS'!$A$4:$R$313,18,0)</f>
        <v>273</v>
      </c>
      <c r="R17" s="415">
        <f>VLOOKUP($A17,'ANNEX 2_MUNICIPIS'!$A$4:$V$313,19,0)</f>
        <v>94.439508218914895</v>
      </c>
      <c r="S17" s="414">
        <f>VLOOKUP($A17,'ANNEX 2_MUNICIPIS'!$A$4:$V$313,20,0)</f>
        <v>210</v>
      </c>
      <c r="T17" s="415">
        <f>VLOOKUP($A17,'ANNEX 2_MUNICIPIS'!$A$4:$V$313,21,0)</f>
        <v>89.159097207788705</v>
      </c>
      <c r="U17" s="414">
        <f>VLOOKUP($A17,'ANNEX 2_MUNICIPIS'!$A$4:$V$313,22,0)</f>
        <v>270</v>
      </c>
    </row>
    <row r="18" spans="1:21" ht="15" customHeight="1">
      <c r="A18" s="417" t="s">
        <v>276</v>
      </c>
      <c r="B18" s="418" t="s">
        <v>277</v>
      </c>
      <c r="C18" s="402">
        <f>VLOOKUP($A18,'ANNEX 2_MUNICIPIS'!$A$4:$Q$313,4,0)</f>
        <v>3166</v>
      </c>
      <c r="D18" s="403">
        <f>VLOOKUP($A18,'ANNEX 2_MUNICIPIS'!$A$4:$Q$313,5,0)</f>
        <v>11.4</v>
      </c>
      <c r="E18" s="404">
        <f>VLOOKUP($A18,'ANNEX 2_MUNICIPIS'!$A$4:$Q$313,6,0)</f>
        <v>21581.55547652916</v>
      </c>
      <c r="F18" s="416">
        <f>VLOOKUP($A18,'ANNEX 2_MUNICIPIS'!$A$4:$Q$313,7,0)</f>
        <v>25.743754266173852</v>
      </c>
      <c r="G18" s="406">
        <f>VLOOKUP($A18,'ANNEX 2_MUNICIPIS'!$A$4:$Q$313,8,0)</f>
        <v>2.9690461149715732</v>
      </c>
      <c r="H18" s="407">
        <f>VLOOKUP($A18,'ANNEX 2_MUNICIPIS'!$A$4:$Q$313,9,0)</f>
        <v>12.46</v>
      </c>
      <c r="I18" s="408">
        <f>VLOOKUP($A18,'ANNEX 2_MUNICIPIS'!$A$4:$Q$313,10,0)</f>
        <v>95.238095238095227</v>
      </c>
      <c r="J18" s="409">
        <f>VLOOKUP($A18,'ANNEX 2_MUNICIPIS'!$A$4:$Q$313,11,0)</f>
        <v>90.952540450958153</v>
      </c>
      <c r="K18" s="410">
        <f>VLOOKUP($A18,'ANNEX 2_MUNICIPIS'!$A$4:$Q$313,12,0)</f>
        <v>85.089242547095338</v>
      </c>
      <c r="L18" s="410">
        <f>VLOOKUP($A18,'ANNEX 2_MUNICIPIS'!$A$4:$Q$313,13,0)</f>
        <v>135.13918408667445</v>
      </c>
      <c r="M18" s="411">
        <f>VLOOKUP($A18,'ANNEX 2_MUNICIPIS'!$A$4:$Q$313,14,0)</f>
        <v>97.901477150684656</v>
      </c>
      <c r="N18" s="410">
        <f>VLOOKUP($A18,'ANNEX 2_MUNICIPIS'!$A$4:$Q$313,15,0)</f>
        <v>87.216085859588063</v>
      </c>
      <c r="O18" s="412">
        <f>VLOOKUP($A18,'ANNEX 2_MUNICIPIS'!$A$4:$Q$313,16,0)</f>
        <v>114.92543472555354</v>
      </c>
      <c r="P18" s="413">
        <f>VLOOKUP($A18,'ANNEX 2_MUNICIPIS'!$A$4:$Q$313,17,0)</f>
        <v>100.42091599397416</v>
      </c>
      <c r="Q18" s="414">
        <f>VLOOKUP($A18,'ANNEX 2_MUNICIPIS'!$A$4:$R$313,18,0)</f>
        <v>128</v>
      </c>
      <c r="R18" s="415">
        <f>VLOOKUP($A18,'ANNEX 2_MUNICIPIS'!$A$4:$V$313,19,0)</f>
        <v>94.996479248385228</v>
      </c>
      <c r="S18" s="414">
        <f>VLOOKUP($A18,'ANNEX 2_MUNICIPIS'!$A$4:$V$313,20,0)</f>
        <v>201</v>
      </c>
      <c r="T18" s="415">
        <f>VLOOKUP($A18,'ANNEX 2_MUNICIPIS'!$A$4:$V$313,21,0)</f>
        <v>105.84535273956313</v>
      </c>
      <c r="U18" s="414">
        <f>VLOOKUP($A18,'ANNEX 2_MUNICIPIS'!$A$4:$V$313,22,0)</f>
        <v>69</v>
      </c>
    </row>
    <row r="19" spans="1:21" ht="15" customHeight="1">
      <c r="A19" s="400" t="s">
        <v>299</v>
      </c>
      <c r="B19" s="401" t="s">
        <v>300</v>
      </c>
      <c r="C19" s="402">
        <f>VLOOKUP($A19,'ANNEX 2_MUNICIPIS'!$A$4:$Q$313,4,0)</f>
        <v>232</v>
      </c>
      <c r="D19" s="403">
        <f>VLOOKUP($A19,'ANNEX 2_MUNICIPIS'!$A$4:$Q$313,5,0)</f>
        <v>5.26</v>
      </c>
      <c r="E19" s="404">
        <f>VLOOKUP($A19,'ANNEX 2_MUNICIPIS'!$A$4:$Q$313,6,0)</f>
        <v>23317.365384615383</v>
      </c>
      <c r="F19" s="405">
        <f>VLOOKUP($A19,'ANNEX 2_MUNICIPIS'!$A$4:$Q$313,7,0)</f>
        <v>23.310637001670841</v>
      </c>
      <c r="G19" s="406">
        <f>VLOOKUP($A19,'ANNEX 2_MUNICIPIS'!$A$4:$Q$313,8,0)</f>
        <v>3.4482758620689653</v>
      </c>
      <c r="H19" s="407">
        <f>VLOOKUP($A19,'ANNEX 2_MUNICIPIS'!$A$4:$Q$313,9,0)</f>
        <v>0.87</v>
      </c>
      <c r="I19" s="408">
        <f>VLOOKUP($A19,'ANNEX 2_MUNICIPIS'!$A$4:$Q$313,10,0)</f>
        <v>80.075883455721581</v>
      </c>
      <c r="J19" s="409">
        <f>VLOOKUP($A19,'ANNEX 2_MUNICIPIS'!$A$4:$Q$313,11,0)</f>
        <v>197.12147550207661</v>
      </c>
      <c r="K19" s="410">
        <f>VLOOKUP($A19,'ANNEX 2_MUNICIPIS'!$A$4:$Q$313,12,0)</f>
        <v>91.932991620021454</v>
      </c>
      <c r="L19" s="410">
        <f>VLOOKUP($A19,'ANNEX 2_MUNICIPIS'!$A$4:$Q$313,13,0)</f>
        <v>149.24473949850508</v>
      </c>
      <c r="M19" s="411">
        <f>VLOOKUP($A19,'ANNEX 2_MUNICIPIS'!$A$4:$Q$313,14,0)</f>
        <v>84.295460111423381</v>
      </c>
      <c r="N19" s="410">
        <f>VLOOKUP($A19,'ANNEX 2_MUNICIPIS'!$A$4:$Q$313,15,0)</f>
        <v>1249.0947469085831</v>
      </c>
      <c r="O19" s="412">
        <f>VLOOKUP($A19,'ANNEX 2_MUNICIPIS'!$A$4:$Q$313,16,0)</f>
        <v>96.628935030406424</v>
      </c>
      <c r="P19" s="413">
        <f>VLOOKUP($A19,'ANNEX 2_MUNICIPIS'!$A$4:$Q$313,17,0)</f>
        <v>106.78794173875364</v>
      </c>
      <c r="Q19" s="414">
        <f>VLOOKUP($A19,'ANNEX 2_MUNICIPIS'!$A$4:$R$313,18,0)</f>
        <v>52</v>
      </c>
      <c r="R19" s="415">
        <f>VLOOKUP($A19,'ANNEX 2_MUNICIPIS'!$A$4:$V$313,19,0)</f>
        <v>111.03481858582097</v>
      </c>
      <c r="S19" s="414">
        <f>VLOOKUP($A19,'ANNEX 2_MUNICIPIS'!$A$4:$V$313,20,0)</f>
        <v>43</v>
      </c>
      <c r="T19" s="415">
        <f>VLOOKUP($A19,'ANNEX 2_MUNICIPIS'!$A$4:$V$313,21,0)</f>
        <v>102.5410648916863</v>
      </c>
      <c r="U19" s="414">
        <f>VLOOKUP($A19,'ANNEX 2_MUNICIPIS'!$A$4:$V$313,22,0)</f>
        <v>107</v>
      </c>
    </row>
    <row r="20" spans="1:21" ht="15" customHeight="1">
      <c r="A20" s="421" t="s">
        <v>301</v>
      </c>
      <c r="B20" s="422" t="s">
        <v>302</v>
      </c>
      <c r="C20" s="423">
        <f>VLOOKUP($A20,'ANNEX 2_MUNICIPIS'!$A$4:$Q$313,4,0)</f>
        <v>6067</v>
      </c>
      <c r="D20" s="403">
        <f>VLOOKUP($A20,'ANNEX 2_MUNICIPIS'!$A$4:$Q$313,5,0)</f>
        <v>8.0299999999999994</v>
      </c>
      <c r="E20" s="404">
        <f>VLOOKUP($A20,'ANNEX 2_MUNICIPIS'!$A$4:$Q$313,6,0)</f>
        <v>23002.72254533014</v>
      </c>
      <c r="F20" s="416">
        <f>VLOOKUP($A20,'ANNEX 2_MUNICIPIS'!$A$4:$Q$313,7,0)</f>
        <v>25.012320717706281</v>
      </c>
      <c r="G20" s="406">
        <f>VLOOKUP($A20,'ANNEX 2_MUNICIPIS'!$A$4:$Q$313,8,0)</f>
        <v>4.0052744354705787</v>
      </c>
      <c r="H20" s="407">
        <f>VLOOKUP($A20,'ANNEX 2_MUNICIPIS'!$A$4:$Q$313,9,0)</f>
        <v>5.13</v>
      </c>
      <c r="I20" s="408">
        <f>VLOOKUP($A20,'ANNEX 2_MUNICIPIS'!$A$4:$Q$313,10,0)</f>
        <v>85.526315789473685</v>
      </c>
      <c r="J20" s="409">
        <f>VLOOKUP($A20,'ANNEX 2_MUNICIPIS'!$A$4:$Q$313,11,0)</f>
        <v>129.12315829899416</v>
      </c>
      <c r="K20" s="410">
        <f>VLOOKUP($A20,'ANNEX 2_MUNICIPIS'!$A$4:$Q$313,12,0)</f>
        <v>90.692454491139998</v>
      </c>
      <c r="L20" s="410">
        <f>VLOOKUP($A20,'ANNEX 2_MUNICIPIS'!$A$4:$Q$313,13,0)</f>
        <v>139.09104981193502</v>
      </c>
      <c r="M20" s="411">
        <f>VLOOKUP($A20,'ANNEX 2_MUNICIPIS'!$A$4:$Q$313,14,0)</f>
        <v>72.572804951895208</v>
      </c>
      <c r="N20" s="410">
        <f>VLOOKUP($A20,'ANNEX 2_MUNICIPIS'!$A$4:$Q$313,15,0)</f>
        <v>211.83478163946731</v>
      </c>
      <c r="O20" s="412">
        <f>VLOOKUP($A20,'ANNEX 2_MUNICIPIS'!$A$4:$Q$313,16,0)</f>
        <v>103.2060647370925</v>
      </c>
      <c r="P20" s="413">
        <f>VLOOKUP($A20,'ANNEX 2_MUNICIPIS'!$A$4:$Q$313,17,0)</f>
        <v>98.500756513078244</v>
      </c>
      <c r="Q20" s="414">
        <f>VLOOKUP($A20,'ANNEX 2_MUNICIPIS'!$A$4:$R$313,18,0)</f>
        <v>151</v>
      </c>
      <c r="R20" s="415">
        <f>VLOOKUP($A20,'ANNEX 2_MUNICIPIS'!$A$4:$V$313,19,0)</f>
        <v>101.62352796142636</v>
      </c>
      <c r="S20" s="414">
        <f>VLOOKUP($A20,'ANNEX 2_MUNICIPIS'!$A$4:$V$313,20,0)</f>
        <v>119</v>
      </c>
      <c r="T20" s="415">
        <f>VLOOKUP($A20,'ANNEX 2_MUNICIPIS'!$A$4:$V$313,21,0)</f>
        <v>95.377985064730126</v>
      </c>
      <c r="U20" s="414">
        <f>VLOOKUP($A20,'ANNEX 2_MUNICIPIS'!$A$4:$V$313,22,0)</f>
        <v>205</v>
      </c>
    </row>
    <row r="21" spans="1:21" ht="15" customHeight="1">
      <c r="A21" s="400" t="s">
        <v>303</v>
      </c>
      <c r="B21" s="401" t="s">
        <v>304</v>
      </c>
      <c r="C21" s="402">
        <f>VLOOKUP($A21,'ANNEX 2_MUNICIPIS'!$A$4:$Q$313,4,0)</f>
        <v>6018</v>
      </c>
      <c r="D21" s="403">
        <f>VLOOKUP($A21,'ANNEX 2_MUNICIPIS'!$A$4:$Q$313,5,0)</f>
        <v>10.18</v>
      </c>
      <c r="E21" s="404">
        <f>VLOOKUP($A21,'ANNEX 2_MUNICIPIS'!$A$4:$Q$313,6,0)</f>
        <v>22038.355056980057</v>
      </c>
      <c r="F21" s="416">
        <f>VLOOKUP($A21,'ANNEX 2_MUNICIPIS'!$A$4:$Q$313,7,0)</f>
        <v>24.103738300055085</v>
      </c>
      <c r="G21" s="406">
        <f>VLOOKUP($A21,'ANNEX 2_MUNICIPIS'!$A$4:$Q$313,8,0)</f>
        <v>4.1542040545031567</v>
      </c>
      <c r="H21" s="407">
        <f>VLOOKUP($A21,'ANNEX 2_MUNICIPIS'!$A$4:$Q$313,9,0)</f>
        <v>8.34</v>
      </c>
      <c r="I21" s="408">
        <f>VLOOKUP($A21,'ANNEX 2_MUNICIPIS'!$A$4:$Q$313,10,0)</f>
        <v>88.52459016393442</v>
      </c>
      <c r="J21" s="409">
        <f>VLOOKUP($A21,'ANNEX 2_MUNICIPIS'!$A$4:$Q$313,11,0)</f>
        <v>101.85255021030677</v>
      </c>
      <c r="K21" s="410">
        <f>VLOOKUP($A21,'ANNEX 2_MUNICIPIS'!$A$4:$Q$313,12,0)</f>
        <v>86.890258712898074</v>
      </c>
      <c r="L21" s="410">
        <f>VLOOKUP($A21,'ANNEX 2_MUNICIPIS'!$A$4:$Q$313,13,0)</f>
        <v>144.33404078447981</v>
      </c>
      <c r="M21" s="411">
        <f>VLOOKUP($A21,'ANNEX 2_MUNICIPIS'!$A$4:$Q$313,14,0)</f>
        <v>69.971045372489087</v>
      </c>
      <c r="N21" s="410">
        <f>VLOOKUP($A21,'ANNEX 2_MUNICIPIS'!$A$4:$Q$313,15,0)</f>
        <v>130.30125057679464</v>
      </c>
      <c r="O21" s="412">
        <f>VLOOKUP($A21,'ANNEX 2_MUNICIPIS'!$A$4:$Q$313,16,0)</f>
        <v>106.82413358916207</v>
      </c>
      <c r="P21" s="413">
        <f>VLOOKUP($A21,'ANNEX 2_MUNICIPIS'!$A$4:$Q$313,17,0)</f>
        <v>97.779686744893411</v>
      </c>
      <c r="Q21" s="414">
        <f>VLOOKUP($A21,'ANNEX 2_MUNICIPIS'!$A$4:$R$313,18,0)</f>
        <v>164</v>
      </c>
      <c r="R21" s="415">
        <f>VLOOKUP($A21,'ANNEX 2_MUNICIPIS'!$A$4:$V$313,19,0)</f>
        <v>98.941270243792857</v>
      </c>
      <c r="S21" s="414">
        <f>VLOOKUP($A21,'ANNEX 2_MUNICIPIS'!$A$4:$V$313,20,0)</f>
        <v>147</v>
      </c>
      <c r="T21" s="415">
        <f>VLOOKUP($A21,'ANNEX 2_MUNICIPIS'!$A$4:$V$313,21,0)</f>
        <v>96.618103245993964</v>
      </c>
      <c r="U21" s="414">
        <f>VLOOKUP($A21,'ANNEX 2_MUNICIPIS'!$A$4:$V$313,22,0)</f>
        <v>189</v>
      </c>
    </row>
    <row r="22" spans="1:21" ht="15" customHeight="1">
      <c r="A22" s="400" t="s">
        <v>370</v>
      </c>
      <c r="B22" s="401" t="s">
        <v>625</v>
      </c>
      <c r="C22" s="402">
        <f>VLOOKUP($A22,'ANNEX 2_MUNICIPIS'!$A$4:$Q$313,4,0)</f>
        <v>4024</v>
      </c>
      <c r="D22" s="403">
        <f>VLOOKUP($A22,'ANNEX 2_MUNICIPIS'!$A$4:$Q$313,5,0)</f>
        <v>11.58</v>
      </c>
      <c r="E22" s="404">
        <f>VLOOKUP($A22,'ANNEX 2_MUNICIPIS'!$A$4:$Q$313,6,0)</f>
        <v>19934.491671453186</v>
      </c>
      <c r="F22" s="416">
        <f>VLOOKUP($A22,'ANNEX 2_MUNICIPIS'!$A$4:$Q$313,7,0)</f>
        <v>27.493623064633006</v>
      </c>
      <c r="G22" s="406">
        <f>VLOOKUP($A22,'ANNEX 2_MUNICIPIS'!$A$4:$Q$313,8,0)</f>
        <v>2.3359840954274356</v>
      </c>
      <c r="H22" s="407">
        <f>VLOOKUP($A22,'ANNEX 2_MUNICIPIS'!$A$4:$Q$313,9,0)</f>
        <v>6.32</v>
      </c>
      <c r="I22" s="408">
        <f>VLOOKUP($A22,'ANNEX 2_MUNICIPIS'!$A$4:$Q$313,10,0)</f>
        <v>74.545454545454547</v>
      </c>
      <c r="J22" s="409">
        <f>VLOOKUP($A22,'ANNEX 2_MUNICIPIS'!$A$4:$Q$313,11,0)</f>
        <v>89.538770392134964</v>
      </c>
      <c r="K22" s="410">
        <f>VLOOKUP($A22,'ANNEX 2_MUNICIPIS'!$A$4:$Q$313,12,0)</f>
        <v>78.595391269643741</v>
      </c>
      <c r="L22" s="410">
        <f>VLOOKUP($A22,'ANNEX 2_MUNICIPIS'!$A$4:$Q$313,13,0)</f>
        <v>126.53806807055014</v>
      </c>
      <c r="M22" s="411">
        <f>VLOOKUP($A22,'ANNEX 2_MUNICIPIS'!$A$4:$Q$313,14,0)</f>
        <v>124.43321037724417</v>
      </c>
      <c r="N22" s="410">
        <f>VLOOKUP($A22,'ANNEX 2_MUNICIPIS'!$A$4:$Q$313,15,0)</f>
        <v>171.94816927380811</v>
      </c>
      <c r="O22" s="412">
        <f>VLOOKUP($A22,'ANNEX 2_MUNICIPIS'!$A$4:$Q$313,16,0)</f>
        <v>89.955272089728737</v>
      </c>
      <c r="P22" s="413">
        <f>VLOOKUP($A22,'ANNEX 2_MUNICIPIS'!$A$4:$Q$313,17,0)</f>
        <v>92.253174611527953</v>
      </c>
      <c r="Q22" s="414">
        <f>VLOOKUP($A22,'ANNEX 2_MUNICIPIS'!$A$4:$R$313,18,0)</f>
        <v>267</v>
      </c>
      <c r="R22" s="415">
        <f>VLOOKUP($A22,'ANNEX 2_MUNICIPIS'!$A$4:$V$313,19,0)</f>
        <v>90.404448038614461</v>
      </c>
      <c r="S22" s="414">
        <f>VLOOKUP($A22,'ANNEX 2_MUNICIPIS'!$A$4:$V$313,20,0)</f>
        <v>254</v>
      </c>
      <c r="T22" s="415">
        <f>VLOOKUP($A22,'ANNEX 2_MUNICIPIS'!$A$4:$V$313,21,0)</f>
        <v>94.101901184441473</v>
      </c>
      <c r="U22" s="414">
        <f>VLOOKUP($A22,'ANNEX 2_MUNICIPIS'!$A$4:$V$313,22,0)</f>
        <v>230</v>
      </c>
    </row>
    <row r="23" spans="1:21" ht="15" customHeight="1">
      <c r="A23" s="400" t="s">
        <v>363</v>
      </c>
      <c r="B23" s="401" t="s">
        <v>364</v>
      </c>
      <c r="C23" s="402">
        <f>VLOOKUP($A23,'ANNEX 2_MUNICIPIS'!$A$4:$Q$313,4,0)</f>
        <v>545</v>
      </c>
      <c r="D23" s="403">
        <f>VLOOKUP($A23,'ANNEX 2_MUNICIPIS'!$A$4:$Q$313,5,0)</f>
        <v>10.09</v>
      </c>
      <c r="E23" s="404">
        <f>VLOOKUP($A23,'ANNEX 2_MUNICIPIS'!$A$4:$Q$313,6,0)</f>
        <v>29238.224264705881</v>
      </c>
      <c r="F23" s="405">
        <f>VLOOKUP($A23,'ANNEX 2_MUNICIPIS'!$A$4:$Q$313,7,0)</f>
        <v>27.272518083889231</v>
      </c>
      <c r="G23" s="406">
        <f>VLOOKUP($A23,'ANNEX 2_MUNICIPIS'!$A$4:$Q$313,8,0)</f>
        <v>2.9357798165137616</v>
      </c>
      <c r="H23" s="407">
        <f>VLOOKUP($A23,'ANNEX 2_MUNICIPIS'!$A$4:$Q$313,9,0)</f>
        <v>2.73</v>
      </c>
      <c r="I23" s="408">
        <f>VLOOKUP($A23,'ANNEX 2_MUNICIPIS'!$A$4:$Q$313,10,0)</f>
        <v>80.263270599550353</v>
      </c>
      <c r="J23" s="409">
        <f>VLOOKUP($A23,'ANNEX 2_MUNICIPIS'!$A$4:$Q$313,11,0)</f>
        <v>102.76104669384766</v>
      </c>
      <c r="K23" s="410">
        <f>VLOOKUP($A23,'ANNEX 2_MUNICIPIS'!$A$4:$Q$313,12,0)</f>
        <v>115.27706419546895</v>
      </c>
      <c r="L23" s="410">
        <f>VLOOKUP($A23,'ANNEX 2_MUNICIPIS'!$A$4:$Q$313,13,0)</f>
        <v>127.56394316642627</v>
      </c>
      <c r="M23" s="411">
        <f>VLOOKUP($A23,'ANNEX 2_MUNICIPIS'!$A$4:$Q$313,14,0)</f>
        <v>99.010831380874421</v>
      </c>
      <c r="N23" s="410">
        <f>VLOOKUP($A23,'ANNEX 2_MUNICIPIS'!$A$4:$Q$313,15,0)</f>
        <v>398.06316110273525</v>
      </c>
      <c r="O23" s="412">
        <f>VLOOKUP($A23,'ANNEX 2_MUNICIPIS'!$A$4:$Q$313,16,0)</f>
        <v>96.855058294554695</v>
      </c>
      <c r="P23" s="413">
        <f>VLOOKUP($A23,'ANNEX 2_MUNICIPIS'!$A$4:$Q$313,17,0)</f>
        <v>101.05276681037797</v>
      </c>
      <c r="Q23" s="414">
        <f>VLOOKUP($A23,'ANNEX 2_MUNICIPIS'!$A$4:$R$313,18,0)</f>
        <v>123</v>
      </c>
      <c r="R23" s="415">
        <f>VLOOKUP($A23,'ANNEX 2_MUNICIPIS'!$A$4:$V$313,19,0)</f>
        <v>105.16908470807761</v>
      </c>
      <c r="S23" s="414">
        <f>VLOOKUP($A23,'ANNEX 2_MUNICIPIS'!$A$4:$V$313,20,0)</f>
        <v>76</v>
      </c>
      <c r="T23" s="415">
        <f>VLOOKUP($A23,'ANNEX 2_MUNICIPIS'!$A$4:$V$313,21,0)</f>
        <v>96.93644891267833</v>
      </c>
      <c r="U23" s="414">
        <f>VLOOKUP($A23,'ANNEX 2_MUNICIPIS'!$A$4:$V$313,22,0)</f>
        <v>184</v>
      </c>
    </row>
    <row r="24" spans="1:21" ht="15" customHeight="1">
      <c r="A24" s="400" t="s">
        <v>383</v>
      </c>
      <c r="B24" s="401" t="s">
        <v>11</v>
      </c>
      <c r="C24" s="402">
        <f>VLOOKUP($A24,'ANNEX 2_MUNICIPIS'!$A$4:$Q$313,4,0)</f>
        <v>6805</v>
      </c>
      <c r="D24" s="403">
        <f>VLOOKUP($A24,'ANNEX 2_MUNICIPIS'!$A$4:$Q$313,5,0)</f>
        <v>10.32</v>
      </c>
      <c r="E24" s="404">
        <f>VLOOKUP($A24,'ANNEX 2_MUNICIPIS'!$A$4:$Q$313,6,0)</f>
        <v>22591.787680209698</v>
      </c>
      <c r="F24" s="416">
        <f>VLOOKUP($A24,'ANNEX 2_MUNICIPIS'!$A$4:$Q$313,7,0)</f>
        <v>22.054526781744837</v>
      </c>
      <c r="G24" s="406">
        <f>VLOOKUP($A24,'ANNEX 2_MUNICIPIS'!$A$4:$Q$313,8,0)</f>
        <v>5.4518736223365174</v>
      </c>
      <c r="H24" s="407">
        <f>VLOOKUP($A24,'ANNEX 2_MUNICIPIS'!$A$4:$Q$313,9,0)</f>
        <v>6.36</v>
      </c>
      <c r="I24" s="408">
        <f>VLOOKUP($A24,'ANNEX 2_MUNICIPIS'!$A$4:$Q$313,10,0)</f>
        <v>90.540540540540533</v>
      </c>
      <c r="J24" s="409">
        <f>VLOOKUP($A24,'ANNEX 2_MUNICIPIS'!$A$4:$Q$313,11,0)</f>
        <v>100.47082956791888</v>
      </c>
      <c r="K24" s="410">
        <f>VLOOKUP($A24,'ANNEX 2_MUNICIPIS'!$A$4:$Q$313,12,0)</f>
        <v>89.072268381416905</v>
      </c>
      <c r="L24" s="410">
        <f>VLOOKUP($A24,'ANNEX 2_MUNICIPIS'!$A$4:$Q$313,13,0)</f>
        <v>157.74493741295043</v>
      </c>
      <c r="M24" s="411">
        <f>VLOOKUP($A24,'ANNEX 2_MUNICIPIS'!$A$4:$Q$313,14,0)</f>
        <v>53.316349666161912</v>
      </c>
      <c r="N24" s="410">
        <f>VLOOKUP($A24,'ANNEX 2_MUNICIPIS'!$A$4:$Q$313,15,0)</f>
        <v>170.86673424692881</v>
      </c>
      <c r="O24" s="412">
        <f>VLOOKUP($A24,'ANNEX 2_MUNICIPIS'!$A$4:$Q$313,16,0)</f>
        <v>109.25681531003637</v>
      </c>
      <c r="P24" s="413">
        <f>VLOOKUP($A24,'ANNEX 2_MUNICIPIS'!$A$4:$Q$313,17,0)</f>
        <v>99.484069743052117</v>
      </c>
      <c r="Q24" s="414">
        <f>VLOOKUP($A24,'ANNEX 2_MUNICIPIS'!$A$4:$R$313,18,0)</f>
        <v>136</v>
      </c>
      <c r="R24" s="415">
        <f>VLOOKUP($A24,'ANNEX 2_MUNICIPIS'!$A$4:$V$313,19,0)</f>
        <v>102.88970981368165</v>
      </c>
      <c r="S24" s="414">
        <f>VLOOKUP($A24,'ANNEX 2_MUNICIPIS'!$A$4:$V$313,20,0)</f>
        <v>102</v>
      </c>
      <c r="T24" s="415">
        <f>VLOOKUP($A24,'ANNEX 2_MUNICIPIS'!$A$4:$V$313,21,0)</f>
        <v>96.078429672422587</v>
      </c>
      <c r="U24" s="414">
        <f>VLOOKUP($A24,'ANNEX 2_MUNICIPIS'!$A$4:$V$313,22,0)</f>
        <v>197</v>
      </c>
    </row>
    <row r="25" spans="1:21" ht="15" customHeight="1">
      <c r="A25" s="400" t="s">
        <v>419</v>
      </c>
      <c r="B25" s="401" t="s">
        <v>420</v>
      </c>
      <c r="C25" s="402">
        <f>VLOOKUP($A25,'ANNEX 2_MUNICIPIS'!$A$4:$Q$313,4,0)</f>
        <v>611</v>
      </c>
      <c r="D25" s="403">
        <f>VLOOKUP($A25,'ANNEX 2_MUNICIPIS'!$A$4:$Q$313,5,0)</f>
        <v>7.17</v>
      </c>
      <c r="E25" s="404">
        <f>VLOOKUP($A25,'ANNEX 2_MUNICIPIS'!$A$4:$Q$313,6,0)</f>
        <v>21780.614906832299</v>
      </c>
      <c r="F25" s="405">
        <f>VLOOKUP($A25,'ANNEX 2_MUNICIPIS'!$A$4:$Q$313,7,0)</f>
        <v>26.807586323127953</v>
      </c>
      <c r="G25" s="406">
        <f>VLOOKUP($A25,'ANNEX 2_MUNICIPIS'!$A$4:$Q$313,8,0)</f>
        <v>4.4189852700490997</v>
      </c>
      <c r="H25" s="407">
        <f>VLOOKUP($A25,'ANNEX 2_MUNICIPIS'!$A$4:$Q$313,9,0)</f>
        <v>6.32</v>
      </c>
      <c r="I25" s="408">
        <f>VLOOKUP($A25,'ANNEX 2_MUNICIPIS'!$A$4:$Q$313,10,0)</f>
        <v>80.263270599550353</v>
      </c>
      <c r="J25" s="409">
        <f>VLOOKUP($A25,'ANNEX 2_MUNICIPIS'!$A$4:$Q$313,11,0)</f>
        <v>144.61073377139789</v>
      </c>
      <c r="K25" s="410">
        <f>VLOOKUP($A25,'ANNEX 2_MUNICIPIS'!$A$4:$Q$313,12,0)</f>
        <v>85.874070877229883</v>
      </c>
      <c r="L25" s="410">
        <f>VLOOKUP($A25,'ANNEX 2_MUNICIPIS'!$A$4:$Q$313,13,0)</f>
        <v>129.77632170700568</v>
      </c>
      <c r="M25" s="411">
        <f>VLOOKUP($A25,'ANNEX 2_MUNICIPIS'!$A$4:$Q$313,14,0)</f>
        <v>65.778449716576858</v>
      </c>
      <c r="N25" s="410">
        <f>VLOOKUP($A25,'ANNEX 2_MUNICIPIS'!$A$4:$Q$313,15,0)</f>
        <v>171.94816927380811</v>
      </c>
      <c r="O25" s="412">
        <f>VLOOKUP($A25,'ANNEX 2_MUNICIPIS'!$A$4:$Q$313,16,0)</f>
        <v>96.855058294554695</v>
      </c>
      <c r="P25" s="413">
        <f>VLOOKUP($A25,'ANNEX 2_MUNICIPIS'!$A$4:$Q$313,17,0)</f>
        <v>94.410965882701291</v>
      </c>
      <c r="Q25" s="414">
        <f>VLOOKUP($A25,'ANNEX 2_MUNICIPIS'!$A$4:$R$313,18,0)</f>
        <v>234</v>
      </c>
      <c r="R25" s="415">
        <f>VLOOKUP($A25,'ANNEX 2_MUNICIPIS'!$A$4:$V$313,19,0)</f>
        <v>99.070163516361433</v>
      </c>
      <c r="S25" s="414">
        <f>VLOOKUP($A25,'ANNEX 2_MUNICIPIS'!$A$4:$V$313,20,0)</f>
        <v>146</v>
      </c>
      <c r="T25" s="415">
        <f>VLOOKUP($A25,'ANNEX 2_MUNICIPIS'!$A$4:$V$313,21,0)</f>
        <v>89.751768249041163</v>
      </c>
      <c r="U25" s="414">
        <f>VLOOKUP($A25,'ANNEX 2_MUNICIPIS'!$A$4:$V$313,22,0)</f>
        <v>266</v>
      </c>
    </row>
    <row r="26" spans="1:21" ht="15" customHeight="1">
      <c r="A26" s="400" t="s">
        <v>421</v>
      </c>
      <c r="B26" s="401" t="s">
        <v>422</v>
      </c>
      <c r="C26" s="402">
        <f>VLOOKUP($A26,'ANNEX 2_MUNICIPIS'!$A$4:$Q$313,4,0)</f>
        <v>9025</v>
      </c>
      <c r="D26" s="403">
        <f>VLOOKUP($A26,'ANNEX 2_MUNICIPIS'!$A$4:$Q$313,5,0)</f>
        <v>8.14</v>
      </c>
      <c r="E26" s="404">
        <f>VLOOKUP($A26,'ANNEX 2_MUNICIPIS'!$A$4:$Q$313,6,0)</f>
        <v>26223.81794425087</v>
      </c>
      <c r="F26" s="416">
        <f>VLOOKUP($A26,'ANNEX 2_MUNICIPIS'!$A$4:$Q$313,7,0)</f>
        <v>25.263691888852431</v>
      </c>
      <c r="G26" s="406">
        <f>VLOOKUP($A26,'ANNEX 2_MUNICIPIS'!$A$4:$Q$313,8,0)</f>
        <v>2.5484764542936289</v>
      </c>
      <c r="H26" s="407">
        <f>VLOOKUP($A26,'ANNEX 2_MUNICIPIS'!$A$4:$Q$313,9,0)</f>
        <v>5.67</v>
      </c>
      <c r="I26" s="408">
        <f>VLOOKUP($A26,'ANNEX 2_MUNICIPIS'!$A$4:$Q$313,10,0)</f>
        <v>87.31343283582089</v>
      </c>
      <c r="J26" s="409">
        <f>VLOOKUP($A26,'ANNEX 2_MUNICIPIS'!$A$4:$Q$313,11,0)</f>
        <v>127.37825075441313</v>
      </c>
      <c r="K26" s="410">
        <f>VLOOKUP($A26,'ANNEX 2_MUNICIPIS'!$A$4:$Q$313,12,0)</f>
        <v>103.39221415230868</v>
      </c>
      <c r="L26" s="410">
        <f>VLOOKUP($A26,'ANNEX 2_MUNICIPIS'!$A$4:$Q$313,13,0)</f>
        <v>137.70710797789923</v>
      </c>
      <c r="M26" s="411">
        <f>VLOOKUP($A26,'ANNEX 2_MUNICIPIS'!$A$4:$Q$313,14,0)</f>
        <v>114.057950150764</v>
      </c>
      <c r="N26" s="410">
        <f>VLOOKUP($A26,'ANNEX 2_MUNICIPIS'!$A$4:$Q$313,15,0)</f>
        <v>191.66004053094662</v>
      </c>
      <c r="O26" s="412">
        <f>VLOOKUP($A26,'ANNEX 2_MUNICIPIS'!$A$4:$Q$313,16,0)</f>
        <v>105.36260937338996</v>
      </c>
      <c r="P26" s="413">
        <f>VLOOKUP($A26,'ANNEX 2_MUNICIPIS'!$A$4:$Q$313,17,0)</f>
        <v>104.32202646213668</v>
      </c>
      <c r="Q26" s="414">
        <f>VLOOKUP($A26,'ANNEX 2_MUNICIPIS'!$A$4:$R$313,18,0)</f>
        <v>79</v>
      </c>
      <c r="R26" s="415">
        <f>VLOOKUP($A26,'ANNEX 2_MUNICIPIS'!$A$4:$V$313,19,0)</f>
        <v>105.70674659284911</v>
      </c>
      <c r="S26" s="414">
        <f>VLOOKUP($A26,'ANNEX 2_MUNICIPIS'!$A$4:$V$313,20,0)</f>
        <v>72</v>
      </c>
      <c r="T26" s="415">
        <f>VLOOKUP($A26,'ANNEX 2_MUNICIPIS'!$A$4:$V$313,21,0)</f>
        <v>102.93730633142428</v>
      </c>
      <c r="U26" s="414">
        <f>VLOOKUP($A26,'ANNEX 2_MUNICIPIS'!$A$4:$V$313,22,0)</f>
        <v>98</v>
      </c>
    </row>
    <row r="27" spans="1:21" ht="15" customHeight="1">
      <c r="A27" s="400" t="s">
        <v>430</v>
      </c>
      <c r="B27" s="401" t="s">
        <v>431</v>
      </c>
      <c r="C27" s="402">
        <f>VLOOKUP($A27,'ANNEX 2_MUNICIPIS'!$A$4:$Q$313,4,0)</f>
        <v>10820</v>
      </c>
      <c r="D27" s="403">
        <f>VLOOKUP($A27,'ANNEX 2_MUNICIPIS'!$A$4:$Q$313,5,0)</f>
        <v>8.42</v>
      </c>
      <c r="E27" s="404">
        <f>VLOOKUP($A27,'ANNEX 2_MUNICIPIS'!$A$4:$Q$313,6,0)</f>
        <v>22480.07053469852</v>
      </c>
      <c r="F27" s="416">
        <f>VLOOKUP($A27,'ANNEX 2_MUNICIPIS'!$A$4:$Q$313,7,0)</f>
        <v>28.170669797957977</v>
      </c>
      <c r="G27" s="406">
        <f>VLOOKUP($A27,'ANNEX 2_MUNICIPIS'!$A$4:$Q$313,8,0)</f>
        <v>2.9852125693160811</v>
      </c>
      <c r="H27" s="407">
        <f>VLOOKUP($A27,'ANNEX 2_MUNICIPIS'!$A$4:$Q$313,9,0)</f>
        <v>9.3000000000000007</v>
      </c>
      <c r="I27" s="408">
        <f>VLOOKUP($A27,'ANNEX 2_MUNICIPIS'!$A$4:$Q$313,10,0)</f>
        <v>86</v>
      </c>
      <c r="J27" s="409">
        <f>VLOOKUP($A27,'ANNEX 2_MUNICIPIS'!$A$4:$Q$313,11,0)</f>
        <v>123.14239443478895</v>
      </c>
      <c r="K27" s="410">
        <f>VLOOKUP($A27,'ANNEX 2_MUNICIPIS'!$A$4:$Q$313,12,0)</f>
        <v>88.631803035839397</v>
      </c>
      <c r="L27" s="410">
        <f>VLOOKUP($A27,'ANNEX 2_MUNICIPIS'!$A$4:$Q$313,13,0)</f>
        <v>123.49688423492019</v>
      </c>
      <c r="M27" s="411">
        <f>VLOOKUP($A27,'ANNEX 2_MUNICIPIS'!$A$4:$Q$313,14,0)</f>
        <v>97.371290531184044</v>
      </c>
      <c r="N27" s="410">
        <f>VLOOKUP($A27,'ANNEX 2_MUNICIPIS'!$A$4:$Q$313,15,0)</f>
        <v>116.85079890435131</v>
      </c>
      <c r="O27" s="412">
        <f>VLOOKUP($A27,'ANNEX 2_MUNICIPIS'!$A$4:$Q$313,16,0)</f>
        <v>103.77766755717487</v>
      </c>
      <c r="P27" s="413">
        <f>VLOOKUP($A27,'ANNEX 2_MUNICIPIS'!$A$4:$Q$313,17,0)</f>
        <v>97.561835675674999</v>
      </c>
      <c r="Q27" s="414">
        <f>VLOOKUP($A27,'ANNEX 2_MUNICIPIS'!$A$4:$R$313,18,0)</f>
        <v>169</v>
      </c>
      <c r="R27" s="415">
        <f>VLOOKUP($A27,'ANNEX 2_MUNICIPIS'!$A$4:$V$313,19,0)</f>
        <v>96.482450782406488</v>
      </c>
      <c r="S27" s="414">
        <f>VLOOKUP($A27,'ANNEX 2_MUNICIPIS'!$A$4:$V$313,20,0)</f>
        <v>176</v>
      </c>
      <c r="T27" s="415">
        <f>VLOOKUP($A27,'ANNEX 2_MUNICIPIS'!$A$4:$V$313,21,0)</f>
        <v>98.641220568943538</v>
      </c>
      <c r="U27" s="414">
        <f>VLOOKUP($A27,'ANNEX 2_MUNICIPIS'!$A$4:$V$313,22,0)</f>
        <v>160</v>
      </c>
    </row>
    <row r="28" spans="1:21" ht="15" customHeight="1">
      <c r="A28" s="400" t="s">
        <v>451</v>
      </c>
      <c r="B28" s="401" t="s">
        <v>452</v>
      </c>
      <c r="C28" s="402">
        <f>VLOOKUP($A28,'ANNEX 2_MUNICIPIS'!$A$4:$Q$313,4,0)</f>
        <v>628</v>
      </c>
      <c r="D28" s="403">
        <f>VLOOKUP($A28,'ANNEX 2_MUNICIPIS'!$A$4:$Q$313,5,0)</f>
        <v>8.33</v>
      </c>
      <c r="E28" s="404">
        <f>VLOOKUP($A28,'ANNEX 2_MUNICIPIS'!$A$4:$Q$313,6,0)</f>
        <v>21503.304054054053</v>
      </c>
      <c r="F28" s="405">
        <f>VLOOKUP($A28,'ANNEX 2_MUNICIPIS'!$A$4:$Q$313,7,0)</f>
        <v>30.776665685254528</v>
      </c>
      <c r="G28" s="406">
        <f>VLOOKUP($A28,'ANNEX 2_MUNICIPIS'!$A$4:$Q$313,8,0)</f>
        <v>6.369426751592357</v>
      </c>
      <c r="H28" s="407">
        <f>VLOOKUP($A28,'ANNEX 2_MUNICIPIS'!$A$4:$Q$313,9,0)</f>
        <v>3.42</v>
      </c>
      <c r="I28" s="408">
        <f>VLOOKUP($A28,'ANNEX 2_MUNICIPIS'!$A$4:$Q$313,10,0)</f>
        <v>80.075883455721581</v>
      </c>
      <c r="J28" s="409">
        <f>VLOOKUP($A28,'ANNEX 2_MUNICIPIS'!$A$4:$Q$313,11,0)</f>
        <v>124.47286448270383</v>
      </c>
      <c r="K28" s="410">
        <f>VLOOKUP($A28,'ANNEX 2_MUNICIPIS'!$A$4:$Q$313,12,0)</f>
        <v>84.780721955339061</v>
      </c>
      <c r="L28" s="410">
        <f>VLOOKUP($A28,'ANNEX 2_MUNICIPIS'!$A$4:$Q$313,13,0)</f>
        <v>113.03985891250737</v>
      </c>
      <c r="M28" s="411">
        <f>VLOOKUP($A28,'ANNEX 2_MUNICIPIS'!$A$4:$Q$313,14,0)</f>
        <v>45.635818060322308</v>
      </c>
      <c r="N28" s="410">
        <f>VLOOKUP($A28,'ANNEX 2_MUNICIPIS'!$A$4:$Q$313,15,0)</f>
        <v>317.75217245920095</v>
      </c>
      <c r="O28" s="412">
        <f>VLOOKUP($A28,'ANNEX 2_MUNICIPIS'!$A$4:$Q$313,16,0)</f>
        <v>96.628935030406424</v>
      </c>
      <c r="P28" s="413">
        <f>VLOOKUP($A28,'ANNEX 2_MUNICIPIS'!$A$4:$Q$313,17,0)</f>
        <v>90.277669135447169</v>
      </c>
      <c r="Q28" s="414">
        <f>VLOOKUP($A28,'ANNEX 2_MUNICIPIS'!$A$4:$R$313,18,0)</f>
        <v>281</v>
      </c>
      <c r="R28" s="415">
        <f>VLOOKUP($A28,'ANNEX 2_MUNICIPIS'!$A$4:$V$313,19,0)</f>
        <v>92.651009587207355</v>
      </c>
      <c r="S28" s="414">
        <f>VLOOKUP($A28,'ANNEX 2_MUNICIPIS'!$A$4:$V$313,20,0)</f>
        <v>222</v>
      </c>
      <c r="T28" s="415">
        <f>VLOOKUP($A28,'ANNEX 2_MUNICIPIS'!$A$4:$V$313,21,0)</f>
        <v>87.904328683686984</v>
      </c>
      <c r="U28" s="414">
        <f>VLOOKUP($A28,'ANNEX 2_MUNICIPIS'!$A$4:$V$313,22,0)</f>
        <v>281</v>
      </c>
    </row>
    <row r="29" spans="1:21" ht="15" customHeight="1">
      <c r="A29" s="400" t="s">
        <v>233</v>
      </c>
      <c r="B29" s="401" t="s">
        <v>234</v>
      </c>
      <c r="C29" s="402">
        <f>VLOOKUP($A29,'ANNEX 2_MUNICIPIS'!$A$4:$Q$313,4,0)</f>
        <v>3351</v>
      </c>
      <c r="D29" s="403">
        <f>VLOOKUP($A29,'ANNEX 2_MUNICIPIS'!$A$4:$Q$313,5,0)</f>
        <v>12.01</v>
      </c>
      <c r="E29" s="404">
        <f>VLOOKUP($A29,'ANNEX 2_MUNICIPIS'!$A$4:$Q$313,6,0)</f>
        <v>23962.111464968151</v>
      </c>
      <c r="F29" s="416">
        <f>VLOOKUP($A29,'ANNEX 2_MUNICIPIS'!$A$4:$Q$313,7,0)</f>
        <v>23.445888765743906</v>
      </c>
      <c r="G29" s="406">
        <f>VLOOKUP($A29,'ANNEX 2_MUNICIPIS'!$A$4:$Q$313,8,0)</f>
        <v>2.3276633840644583</v>
      </c>
      <c r="H29" s="407">
        <f>VLOOKUP($A29,'ANNEX 2_MUNICIPIS'!$A$4:$Q$313,9,0)</f>
        <v>3.36</v>
      </c>
      <c r="I29" s="408">
        <f>VLOOKUP($A29,'ANNEX 2_MUNICIPIS'!$A$4:$Q$313,10,0)</f>
        <v>53.030303030303031</v>
      </c>
      <c r="J29" s="409">
        <f>VLOOKUP($A29,'ANNEX 2_MUNICIPIS'!$A$4:$Q$313,11,0)</f>
        <v>86.332969287337463</v>
      </c>
      <c r="K29" s="410">
        <f>VLOOKUP($A29,'ANNEX 2_MUNICIPIS'!$A$4:$Q$313,12,0)</f>
        <v>94.475021348698291</v>
      </c>
      <c r="L29" s="410">
        <f>VLOOKUP($A29,'ANNEX 2_MUNICIPIS'!$A$4:$Q$313,13,0)</f>
        <v>148.3837947717993</v>
      </c>
      <c r="M29" s="411">
        <f>VLOOKUP($A29,'ANNEX 2_MUNICIPIS'!$A$4:$Q$313,14,0)</f>
        <v>124.8780224727585</v>
      </c>
      <c r="N29" s="410">
        <f>VLOOKUP($A29,'ANNEX 2_MUNICIPIS'!$A$4:$Q$313,15,0)</f>
        <v>323.42631839597243</v>
      </c>
      <c r="O29" s="412">
        <f>VLOOKUP($A29,'ANNEX 2_MUNICIPIS'!$A$4:$Q$313,16,0)</f>
        <v>63.992571608546868</v>
      </c>
      <c r="P29" s="413">
        <f>VLOOKUP($A29,'ANNEX 2_MUNICIPIS'!$A$4:$Q$313,17,0)</f>
        <v>89.776615124667387</v>
      </c>
      <c r="Q29" s="414">
        <f>VLOOKUP($A29,'ANNEX 2_MUNICIPIS'!$A$4:$R$313,18,0)</f>
        <v>284</v>
      </c>
      <c r="R29" s="415">
        <f>VLOOKUP($A29,'ANNEX 2_MUNICIPIS'!$A$4:$V$313,19,0)</f>
        <v>101.19899323235818</v>
      </c>
      <c r="S29" s="414">
        <f>VLOOKUP($A29,'ANNEX 2_MUNICIPIS'!$A$4:$V$313,20,0)</f>
        <v>127</v>
      </c>
      <c r="T29" s="415">
        <f>VLOOKUP($A29,'ANNEX 2_MUNICIPIS'!$A$4:$V$313,21,0)</f>
        <v>78.354237016976626</v>
      </c>
      <c r="U29" s="414">
        <f>VLOOKUP($A29,'ANNEX 2_MUNICIPIS'!$A$4:$V$313,22,0)</f>
        <v>308</v>
      </c>
    </row>
    <row r="30" spans="1:21" ht="15" customHeight="1">
      <c r="A30" s="400" t="s">
        <v>512</v>
      </c>
      <c r="B30" s="401" t="s">
        <v>513</v>
      </c>
      <c r="C30" s="402">
        <f>VLOOKUP($A30,'ANNEX 2_MUNICIPIS'!$A$4:$Q$313,4,0)</f>
        <v>9949</v>
      </c>
      <c r="D30" s="403">
        <f>VLOOKUP($A30,'ANNEX 2_MUNICIPIS'!$A$4:$Q$313,5,0)</f>
        <v>14.95</v>
      </c>
      <c r="E30" s="404">
        <f>VLOOKUP($A30,'ANNEX 2_MUNICIPIS'!$A$4:$Q$313,6,0)</f>
        <v>21399.283875667799</v>
      </c>
      <c r="F30" s="416">
        <f>VLOOKUP($A30,'ANNEX 2_MUNICIPIS'!$A$4:$Q$313,7,0)</f>
        <v>26.397755864666429</v>
      </c>
      <c r="G30" s="406">
        <f>VLOOKUP($A30,'ANNEX 2_MUNICIPIS'!$A$4:$Q$313,8,0)</f>
        <v>3.4877877173585285</v>
      </c>
      <c r="H30" s="407">
        <f>VLOOKUP($A30,'ANNEX 2_MUNICIPIS'!$A$4:$Q$313,9,0)</f>
        <v>12.16</v>
      </c>
      <c r="I30" s="408">
        <f>VLOOKUP($A30,'ANNEX 2_MUNICIPIS'!$A$4:$Q$313,10,0)</f>
        <v>80.808080808080803</v>
      </c>
      <c r="J30" s="409">
        <f>VLOOKUP($A30,'ANNEX 2_MUNICIPIS'!$A$4:$Q$313,11,0)</f>
        <v>69.355114457586822</v>
      </c>
      <c r="K30" s="410">
        <f>VLOOKUP($A30,'ANNEX 2_MUNICIPIS'!$A$4:$Q$313,12,0)</f>
        <v>84.370603314997027</v>
      </c>
      <c r="L30" s="410">
        <f>VLOOKUP($A30,'ANNEX 2_MUNICIPIS'!$A$4:$Q$313,13,0)</f>
        <v>131.79112515072654</v>
      </c>
      <c r="M30" s="411">
        <f>VLOOKUP($A30,'ANNEX 2_MUNICIPIS'!$A$4:$Q$313,14,0)</f>
        <v>83.340508064051591</v>
      </c>
      <c r="N30" s="410">
        <f>VLOOKUP($A30,'ANNEX 2_MUNICIPIS'!$A$4:$Q$313,15,0)</f>
        <v>89.367798504150272</v>
      </c>
      <c r="O30" s="412">
        <f>VLOOKUP($A30,'ANNEX 2_MUNICIPIS'!$A$4:$Q$313,16,0)</f>
        <v>97.512490070166649</v>
      </c>
      <c r="P30" s="413">
        <f>VLOOKUP($A30,'ANNEX 2_MUNICIPIS'!$A$4:$Q$313,17,0)</f>
        <v>91.973207299826868</v>
      </c>
      <c r="Q30" s="414">
        <f>VLOOKUP($A30,'ANNEX 2_MUNICIPIS'!$A$4:$R$313,18,0)</f>
        <v>269</v>
      </c>
      <c r="R30" s="415">
        <f>VLOOKUP($A30,'ANNEX 2_MUNICIPIS'!$A$4:$V$313,19,0)</f>
        <v>91.859786744972254</v>
      </c>
      <c r="S30" s="521">
        <f>VLOOKUP($A30,'ANNEX 2_MUNICIPIS'!$A$4:$V$313,20,0)</f>
        <v>236</v>
      </c>
      <c r="T30" s="415">
        <f>VLOOKUP($A30,'ANNEX 2_MUNICIPIS'!$A$4:$V$313,21,0)</f>
        <v>92.08662785468151</v>
      </c>
      <c r="U30" s="521">
        <f>VLOOKUP($A30,'ANNEX 2_MUNICIPIS'!$A$4:$V$313,22,0)</f>
        <v>251</v>
      </c>
    </row>
    <row r="31" spans="1:21" ht="15" customHeight="1">
      <c r="A31" s="424" t="s">
        <v>384</v>
      </c>
      <c r="B31" s="425" t="s">
        <v>385</v>
      </c>
      <c r="C31" s="423">
        <f>VLOOKUP($A31,'ANNEX 2_MUNICIPIS'!$A$4:$Q$313,4,0)</f>
        <v>7612</v>
      </c>
      <c r="D31" s="403">
        <f>VLOOKUP($A31,'ANNEX 2_MUNICIPIS'!$A$4:$Q$313,5,0)</f>
        <v>6.69</v>
      </c>
      <c r="E31" s="404">
        <f>VLOOKUP($A31,'ANNEX 2_MUNICIPIS'!$A$4:$Q$313,6,0)</f>
        <v>26669.432238193018</v>
      </c>
      <c r="F31" s="416">
        <f>VLOOKUP($A31,'ANNEX 2_MUNICIPIS'!$A$4:$Q$313,7,0)</f>
        <v>24.227680169769158</v>
      </c>
      <c r="G31" s="406">
        <f>VLOOKUP($A31,'ANNEX 2_MUNICIPIS'!$A$4:$Q$313,8,0)</f>
        <v>3.192327903310562</v>
      </c>
      <c r="H31" s="407">
        <f>VLOOKUP($A31,'ANNEX 2_MUNICIPIS'!$A$4:$Q$313,9,0)</f>
        <v>3.9</v>
      </c>
      <c r="I31" s="408">
        <f>VLOOKUP($A31,'ANNEX 2_MUNICIPIS'!$A$4:$Q$313,10,0)</f>
        <v>91.150442477876098</v>
      </c>
      <c r="J31" s="409">
        <f>VLOOKUP($A31,'ANNEX 2_MUNICIPIS'!$A$4:$Q$313,11,0)</f>
        <v>154.986391799839</v>
      </c>
      <c r="K31" s="410">
        <f>VLOOKUP($A31,'ANNEX 2_MUNICIPIS'!$A$4:$Q$313,12,0)</f>
        <v>105.14913027362034</v>
      </c>
      <c r="L31" s="410">
        <f>VLOOKUP($A31,'ANNEX 2_MUNICIPIS'!$A$4:$Q$313,13,0)</f>
        <v>143.59566918831942</v>
      </c>
      <c r="M31" s="411">
        <f>VLOOKUP($A31,'ANNEX 2_MUNICIPIS'!$A$4:$Q$313,14,0)</f>
        <v>91.053929667681956</v>
      </c>
      <c r="N31" s="410">
        <f>VLOOKUP($A31,'ANNEX 2_MUNICIPIS'!$A$4:$Q$313,15,0)</f>
        <v>278.64421277191468</v>
      </c>
      <c r="O31" s="412">
        <f>VLOOKUP($A31,'ANNEX 2_MUNICIPIS'!$A$4:$Q$313,16,0)</f>
        <v>109.99279438556297</v>
      </c>
      <c r="P31" s="413">
        <f>VLOOKUP($A31,'ANNEX 2_MUNICIPIS'!$A$4:$Q$313,17,0)</f>
        <v>106.87007108401741</v>
      </c>
      <c r="Q31" s="414">
        <f>VLOOKUP($A31,'ANNEX 2_MUNICIPIS'!$A$4:$R$313,18,0)</f>
        <v>50</v>
      </c>
      <c r="R31" s="415">
        <f>VLOOKUP($A31,'ANNEX 2_MUNICIPIS'!$A$4:$V$313,19,0)</f>
        <v>110.41413711960142</v>
      </c>
      <c r="S31" s="414">
        <f>VLOOKUP($A31,'ANNEX 2_MUNICIPIS'!$A$4:$V$313,20,0)</f>
        <v>45</v>
      </c>
      <c r="T31" s="415">
        <f>VLOOKUP($A31,'ANNEX 2_MUNICIPIS'!$A$4:$V$313,21,0)</f>
        <v>103.32600504843344</v>
      </c>
      <c r="U31" s="414">
        <f>VLOOKUP($A31,'ANNEX 2_MUNICIPIS'!$A$4:$V$313,22,0)</f>
        <v>93</v>
      </c>
    </row>
    <row r="32" spans="1:21" ht="15" customHeight="1">
      <c r="A32" s="400" t="s">
        <v>533</v>
      </c>
      <c r="B32" s="401" t="s">
        <v>534</v>
      </c>
      <c r="C32" s="402">
        <f>VLOOKUP($A32,'ANNEX 2_MUNICIPIS'!$A$4:$Q$313,4,0)</f>
        <v>5921</v>
      </c>
      <c r="D32" s="403">
        <f>VLOOKUP($A32,'ANNEX 2_MUNICIPIS'!$A$4:$Q$313,5,0)</f>
        <v>10.57</v>
      </c>
      <c r="E32" s="404">
        <f>VLOOKUP($A32,'ANNEX 2_MUNICIPIS'!$A$4:$Q$313,6,0)</f>
        <v>24742.31863799283</v>
      </c>
      <c r="F32" s="416">
        <f>VLOOKUP($A32,'ANNEX 2_MUNICIPIS'!$A$4:$Q$313,7,0)</f>
        <v>22.125123564703472</v>
      </c>
      <c r="G32" s="406">
        <f>VLOOKUP($A32,'ANNEX 2_MUNICIPIS'!$A$4:$Q$313,8,0)</f>
        <v>5.6071609525418005</v>
      </c>
      <c r="H32" s="407">
        <f>VLOOKUP($A32,'ANNEX 2_MUNICIPIS'!$A$4:$Q$313,9,0)</f>
        <v>7.78</v>
      </c>
      <c r="I32" s="408">
        <f>VLOOKUP($A32,'ANNEX 2_MUNICIPIS'!$A$4:$Q$313,10,0)</f>
        <v>87.5</v>
      </c>
      <c r="J32" s="409">
        <f>VLOOKUP($A32,'ANNEX 2_MUNICIPIS'!$A$4:$Q$313,11,0)</f>
        <v>98.09450909564076</v>
      </c>
      <c r="K32" s="410">
        <f>VLOOKUP($A32,'ANNEX 2_MUNICIPIS'!$A$4:$Q$313,12,0)</f>
        <v>97.551131291500099</v>
      </c>
      <c r="L32" s="410">
        <f>VLOOKUP($A32,'ANNEX 2_MUNICIPIS'!$A$4:$Q$313,13,0)</f>
        <v>157.24160530378512</v>
      </c>
      <c r="M32" s="411">
        <f>VLOOKUP($A32,'ANNEX 2_MUNICIPIS'!$A$4:$Q$313,14,0)</f>
        <v>51.839781815510776</v>
      </c>
      <c r="N32" s="410">
        <f>VLOOKUP($A32,'ANNEX 2_MUNICIPIS'!$A$4:$Q$313,15,0)</f>
        <v>139.68026090108833</v>
      </c>
      <c r="O32" s="412">
        <f>VLOOKUP($A32,'ANNEX 2_MUNICIPIS'!$A$4:$Q$313,16,0)</f>
        <v>105.58774315410233</v>
      </c>
      <c r="P32" s="413">
        <f>VLOOKUP($A32,'ANNEX 2_MUNICIPIS'!$A$4:$Q$313,17,0)</f>
        <v>99.364109336630534</v>
      </c>
      <c r="Q32" s="414">
        <f>VLOOKUP($A32,'ANNEX 2_MUNICIPIS'!$A$4:$R$313,18,0)</f>
        <v>137</v>
      </c>
      <c r="R32" s="415">
        <f>VLOOKUP($A32,'ANNEX 2_MUNICIPIS'!$A$4:$V$313,19,0)</f>
        <v>105.60379125315656</v>
      </c>
      <c r="S32" s="414">
        <f>VLOOKUP($A32,'ANNEX 2_MUNICIPIS'!$A$4:$V$313,20,0)</f>
        <v>73</v>
      </c>
      <c r="T32" s="415">
        <f>VLOOKUP($A32,'ANNEX 2_MUNICIPIS'!$A$4:$V$313,21,0)</f>
        <v>93.12442742010451</v>
      </c>
      <c r="U32" s="414">
        <f>VLOOKUP($A32,'ANNEX 2_MUNICIPIS'!$A$4:$V$313,22,0)</f>
        <v>241</v>
      </c>
    </row>
    <row r="33" spans="1:21" ht="15" customHeight="1" thickBot="1">
      <c r="A33" s="417" t="s">
        <v>539</v>
      </c>
      <c r="B33" s="426" t="s">
        <v>540</v>
      </c>
      <c r="C33" s="402">
        <f>VLOOKUP($A33,'ANNEX 2_MUNICIPIS'!$A$4:$Q$313,4,0)</f>
        <v>219</v>
      </c>
      <c r="D33" s="403">
        <f>VLOOKUP($A33,'ANNEX 2_MUNICIPIS'!$A$4:$Q$313,5,0)</f>
        <v>14.29</v>
      </c>
      <c r="E33" s="404">
        <f>VLOOKUP($A33,'ANNEX 2_MUNICIPIS'!$A$4:$Q$313,6,0)</f>
        <v>28927.946666666667</v>
      </c>
      <c r="F33" s="405">
        <f>VLOOKUP($A33,'ANNEX 2_MUNICIPIS'!$A$4:$Q$313,7,0)</f>
        <v>18.789534099301004</v>
      </c>
      <c r="G33" s="406">
        <f>VLOOKUP($A33,'ANNEX 2_MUNICIPIS'!$A$4:$Q$313,8,0)</f>
        <v>1.8264840182648401</v>
      </c>
      <c r="H33" s="407">
        <f>VLOOKUP($A33,'ANNEX 2_MUNICIPIS'!$A$4:$Q$313,9,0)</f>
        <v>0.9</v>
      </c>
      <c r="I33" s="408">
        <f>VLOOKUP($A33,'ANNEX 2_MUNICIPIS'!$A$4:$Q$313,10,0)</f>
        <v>80.075883455721581</v>
      </c>
      <c r="J33" s="409">
        <f>VLOOKUP($A33,'ANNEX 2_MUNICIPIS'!$A$4:$Q$313,11,0)</f>
        <v>72.558359771933027</v>
      </c>
      <c r="K33" s="410">
        <f>VLOOKUP($A33,'ANNEX 2_MUNICIPIS'!$A$4:$Q$313,12,0)</f>
        <v>114.05373783119455</v>
      </c>
      <c r="L33" s="410">
        <f>VLOOKUP($A33,'ANNEX 2_MUNICIPIS'!$A$4:$Q$313,13,0)</f>
        <v>185.15573235996317</v>
      </c>
      <c r="M33" s="411">
        <f>VLOOKUP($A33,'ANNEX 2_MUNICIPIS'!$A$4:$Q$313,14,0)</f>
        <v>159.14401521035964</v>
      </c>
      <c r="N33" s="410">
        <f>VLOOKUP($A33,'ANNEX 2_MUNICIPIS'!$A$4:$Q$313,15,0)</f>
        <v>1207.4582553449636</v>
      </c>
      <c r="O33" s="412">
        <f>VLOOKUP($A33,'ANNEX 2_MUNICIPIS'!$A$4:$Q$313,16,0)</f>
        <v>96.628935030406424</v>
      </c>
      <c r="P33" s="413">
        <f>VLOOKUP($A33,'ANNEX 2_MUNICIPIS'!$A$4:$Q$313,17,0)</f>
        <v>114.76746304579223</v>
      </c>
      <c r="Q33" s="442">
        <f>VLOOKUP($A33,'ANNEX 2_MUNICIPIS'!$A$4:$R$313,18,0)</f>
        <v>22</v>
      </c>
      <c r="R33" s="415">
        <f>VLOOKUP($A33,'ANNEX 2_MUNICIPIS'!$A$4:$V$313,19,0)</f>
        <v>115.98778926440094</v>
      </c>
      <c r="S33" s="442">
        <f>VLOOKUP($A33,'ANNEX 2_MUNICIPIS'!$A$4:$V$313,20,0)</f>
        <v>27</v>
      </c>
      <c r="T33" s="415">
        <f>VLOOKUP($A33,'ANNEX 2_MUNICIPIS'!$A$4:$V$313,21,0)</f>
        <v>113.54713682718351</v>
      </c>
      <c r="U33" s="442">
        <f>VLOOKUP($A33,'ANNEX 2_MUNICIPIS'!$A$4:$V$313,22,0)</f>
        <v>27</v>
      </c>
    </row>
    <row r="34" spans="1:21" ht="15.75" customHeight="1" thickBot="1">
      <c r="A34" s="538" t="s">
        <v>1026</v>
      </c>
      <c r="B34" s="539"/>
      <c r="C34" s="540"/>
      <c r="D34" s="504">
        <v>11.209534535281662</v>
      </c>
      <c r="E34" s="505">
        <v>23728.428878431259</v>
      </c>
      <c r="F34" s="506">
        <v>24.740764551348882</v>
      </c>
      <c r="G34" s="507">
        <v>3.8203601421992226</v>
      </c>
      <c r="H34" s="508">
        <v>11.807553532036295</v>
      </c>
      <c r="I34" s="509">
        <v>86.409549985470704</v>
      </c>
      <c r="J34" s="510">
        <v>92.497949658609059</v>
      </c>
      <c r="K34" s="511">
        <v>93.553684871978859</v>
      </c>
      <c r="L34" s="511">
        <v>140.61772180233217</v>
      </c>
      <c r="M34" s="512">
        <v>76.085497064391831</v>
      </c>
      <c r="N34" s="511">
        <v>92.035359133625391</v>
      </c>
      <c r="O34" s="513">
        <v>104.27187851345654</v>
      </c>
      <c r="P34" s="514">
        <v>98.302020666496134</v>
      </c>
      <c r="Q34" s="453"/>
      <c r="R34" s="514">
        <v>102.18401372971921</v>
      </c>
      <c r="S34" s="453"/>
      <c r="T34" s="514">
        <v>94.420027603273056</v>
      </c>
      <c r="U34" s="453"/>
    </row>
    <row r="35" spans="1:21" ht="15.75" customHeight="1" thickBot="1">
      <c r="A35" s="538" t="s">
        <v>1044</v>
      </c>
      <c r="B35" s="539"/>
      <c r="C35" s="540"/>
      <c r="D35" s="473">
        <f>'ANNEX 2_MUNICIPIS'!$E$314</f>
        <v>10.368589611409229</v>
      </c>
      <c r="E35" s="474">
        <f>'ANNEX 2_MUNICIPIS'!$F$314</f>
        <v>25363.435882725324</v>
      </c>
      <c r="F35" s="475">
        <f>'ANNEX 2_MUNICIPIS'!$G$314</f>
        <v>34.789899468585787</v>
      </c>
      <c r="G35" s="476">
        <f>'ANNEX 2_MUNICIPIS'!$H$314</f>
        <v>2.9067400038421849</v>
      </c>
      <c r="H35" s="477">
        <f>'ANNEX 2_MUNICIPIS'!$I$314</f>
        <v>10.867124298104672</v>
      </c>
      <c r="I35" s="478">
        <f>'ANNEX 2_MUNICIPIS'!$J$314</f>
        <v>82.86946702923295</v>
      </c>
      <c r="J35" s="515">
        <v>100</v>
      </c>
      <c r="K35" s="516">
        <v>100</v>
      </c>
      <c r="L35" s="516">
        <v>100</v>
      </c>
      <c r="M35" s="517">
        <v>100</v>
      </c>
      <c r="N35" s="516">
        <v>100</v>
      </c>
      <c r="O35" s="518">
        <v>100</v>
      </c>
      <c r="P35" s="519">
        <v>100</v>
      </c>
      <c r="Q35" s="453"/>
      <c r="R35" s="519">
        <v>100</v>
      </c>
      <c r="S35" s="453"/>
      <c r="T35" s="519">
        <v>100</v>
      </c>
      <c r="U35" s="453"/>
    </row>
    <row r="36" spans="1:21" ht="9" customHeight="1">
      <c r="A36" s="288"/>
      <c r="B36" s="291"/>
      <c r="C36" s="292"/>
      <c r="D36" s="293"/>
      <c r="E36" s="294"/>
      <c r="F36" s="295"/>
      <c r="G36" s="296"/>
      <c r="H36" s="293"/>
      <c r="I36" s="297"/>
      <c r="J36" s="298"/>
      <c r="K36" s="298"/>
      <c r="L36" s="298"/>
      <c r="M36" s="299"/>
      <c r="N36" s="298"/>
      <c r="O36" s="299"/>
      <c r="P36" s="92"/>
      <c r="Q36" s="289"/>
      <c r="R36" s="92"/>
      <c r="S36" s="289"/>
      <c r="T36" s="92"/>
      <c r="U36" s="289"/>
    </row>
    <row r="37" spans="1:21" ht="32.15" customHeight="1">
      <c r="A37" s="541" t="s">
        <v>1043</v>
      </c>
      <c r="B37" s="541"/>
      <c r="C37" s="541"/>
      <c r="D37" s="541"/>
      <c r="E37" s="541"/>
      <c r="F37" s="541"/>
      <c r="G37" s="541"/>
      <c r="H37" s="541"/>
      <c r="I37" s="541"/>
      <c r="J37" s="541"/>
      <c r="K37" s="541"/>
      <c r="L37" s="541"/>
      <c r="M37" s="541"/>
      <c r="N37" s="541"/>
      <c r="O37" s="541"/>
      <c r="P37" s="541"/>
      <c r="Q37" s="541"/>
      <c r="U37" s="289"/>
    </row>
    <row r="38" spans="1:21" ht="15.75" customHeight="1">
      <c r="B38" s="291"/>
      <c r="C38" s="292"/>
      <c r="D38" s="293"/>
      <c r="E38" s="294"/>
      <c r="F38" s="295"/>
      <c r="G38" s="296"/>
      <c r="H38" s="293"/>
      <c r="I38" s="297"/>
      <c r="J38" s="298"/>
      <c r="K38" s="298"/>
      <c r="L38" s="298"/>
      <c r="M38" s="299"/>
      <c r="N38" s="298"/>
      <c r="O38" s="299"/>
      <c r="P38" s="92"/>
      <c r="Q38" s="289"/>
    </row>
    <row r="39" spans="1:21" ht="15.75" customHeight="1">
      <c r="A39" s="288"/>
      <c r="B39" s="291"/>
      <c r="C39" s="292"/>
      <c r="D39" s="293"/>
      <c r="E39" s="294"/>
      <c r="F39" s="295"/>
      <c r="G39" s="296"/>
      <c r="H39" s="293"/>
      <c r="I39" s="297"/>
      <c r="J39" s="298"/>
      <c r="K39" s="298"/>
      <c r="L39" s="298"/>
      <c r="M39" s="299"/>
      <c r="N39" s="298"/>
      <c r="O39" s="299"/>
      <c r="P39" s="92"/>
      <c r="Q39" s="289"/>
    </row>
    <row r="40" spans="1:21" ht="15.75" customHeight="1">
      <c r="A40" s="288"/>
      <c r="B40" s="291"/>
      <c r="C40" s="292"/>
      <c r="D40" s="293"/>
      <c r="E40" s="294"/>
      <c r="F40" s="295"/>
      <c r="G40" s="296"/>
      <c r="H40" s="293"/>
      <c r="I40" s="297"/>
      <c r="J40" s="298"/>
      <c r="K40" s="298"/>
      <c r="L40" s="298"/>
      <c r="M40" s="299"/>
      <c r="N40" s="298"/>
      <c r="O40" s="299"/>
      <c r="P40" s="92"/>
      <c r="Q40" s="289"/>
    </row>
    <row r="41" spans="1:21" ht="15" customHeight="1">
      <c r="A41" s="301"/>
      <c r="D41" s="31"/>
      <c r="E41" s="31"/>
      <c r="F41" s="31"/>
      <c r="G41" s="31"/>
      <c r="H41" s="31"/>
      <c r="I41" s="31"/>
      <c r="R41"/>
      <c r="T41"/>
    </row>
    <row r="42" spans="1:21" ht="15" customHeight="1">
      <c r="A42" s="301"/>
    </row>
    <row r="43" spans="1:21" ht="15" customHeight="1">
      <c r="A43" s="301"/>
    </row>
    <row r="44" spans="1:21">
      <c r="D44"/>
      <c r="E44"/>
      <c r="F44"/>
      <c r="G44"/>
      <c r="H44"/>
      <c r="I44"/>
      <c r="M44"/>
      <c r="O44"/>
      <c r="P44"/>
    </row>
    <row r="45" spans="1:21">
      <c r="C45" s="33"/>
      <c r="F45"/>
    </row>
  </sheetData>
  <mergeCells count="5">
    <mergeCell ref="D2:I2"/>
    <mergeCell ref="A34:C34"/>
    <mergeCell ref="A35:C35"/>
    <mergeCell ref="A37:Q37"/>
    <mergeCell ref="J2:U2"/>
  </mergeCells>
  <conditionalFormatting sqref="J4:P33">
    <cfRule type="cellIs" dxfId="263" priority="40" operator="greaterThanOrEqual">
      <formula>110</formula>
    </cfRule>
    <cfRule type="cellIs" dxfId="262" priority="41" operator="between">
      <formula>100.0001</formula>
      <formula>110</formula>
    </cfRule>
    <cfRule type="cellIs" dxfId="261" priority="42" operator="between">
      <formula>90.0001</formula>
      <formula>100</formula>
    </cfRule>
    <cfRule type="cellIs" dxfId="260" priority="43" operator="lessThanOrEqual">
      <formula>90</formula>
    </cfRule>
  </conditionalFormatting>
  <conditionalFormatting sqref="R4:R33">
    <cfRule type="cellIs" dxfId="259" priority="5" operator="greaterThanOrEqual">
      <formula>110</formula>
    </cfRule>
    <cfRule type="cellIs" dxfId="258" priority="6" operator="between">
      <formula>100.0001</formula>
      <formula>110</formula>
    </cfRule>
    <cfRule type="cellIs" dxfId="257" priority="7" operator="between">
      <formula>90.0001</formula>
      <formula>100</formula>
    </cfRule>
    <cfRule type="cellIs" dxfId="256" priority="8" operator="lessThanOrEqual">
      <formula>90</formula>
    </cfRule>
  </conditionalFormatting>
  <conditionalFormatting sqref="T4:T33">
    <cfRule type="cellIs" dxfId="255" priority="1" operator="greaterThanOrEqual">
      <formula>110</formula>
    </cfRule>
    <cfRule type="cellIs" dxfId="254" priority="2" operator="between">
      <formula>100.0001</formula>
      <formula>110</formula>
    </cfRule>
    <cfRule type="cellIs" dxfId="253" priority="3" operator="between">
      <formula>90.0001</formula>
      <formula>100</formula>
    </cfRule>
    <cfRule type="cellIs" dxfId="252" priority="4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73" fitToHeight="5" orientation="landscape" r:id="rId1"/>
  <headerFooter>
    <oddHeader>&amp;L&amp;"Arial Rounded MT Bold,Negreta"&amp;16&amp;K08-019Annex 4: Valor dels municipis a l'Índex de Vulnerabilitat Social (per comarques). 2022</oddHeader>
    <oddFooter>&amp;LEls municipis apareixen per ordre alfabètic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W45"/>
  <sheetViews>
    <sheetView zoomScale="85" zoomScaleNormal="85" workbookViewId="0">
      <pane xSplit="3" ySplit="3" topLeftCell="D24" activePane="bottomRight" state="frozen"/>
      <selection activeCell="D14" sqref="D14"/>
      <selection pane="topRight" activeCell="D14" sqref="D14"/>
      <selection pane="bottomLeft" activeCell="D14" sqref="D14"/>
      <selection pane="bottomRight" activeCell="A34" sqref="A34:XFD34"/>
    </sheetView>
  </sheetViews>
  <sheetFormatPr defaultColWidth="9.1796875" defaultRowHeight="14.5"/>
  <cols>
    <col min="1" max="1" width="11.7265625" style="300" customWidth="1"/>
    <col min="2" max="2" width="33.453125" customWidth="1"/>
    <col min="3" max="3" width="11" customWidth="1"/>
    <col min="4" max="6" width="13" style="10" customWidth="1"/>
    <col min="7" max="7" width="13" style="48" customWidth="1"/>
    <col min="8" max="8" width="13" style="10" customWidth="1"/>
    <col min="9" max="9" width="13.54296875" style="10" customWidth="1"/>
    <col min="10" max="12" width="13.1796875" customWidth="1"/>
    <col min="13" max="13" width="13.1796875" style="53" customWidth="1"/>
    <col min="14" max="14" width="14" customWidth="1"/>
    <col min="15" max="15" width="13.6328125" style="53" customWidth="1"/>
    <col min="16" max="16" width="15.26953125" style="53" customWidth="1"/>
    <col min="17" max="17" width="7.7265625" customWidth="1"/>
    <col min="18" max="18" width="14" style="53" customWidth="1"/>
    <col min="19" max="19" width="7.7265625" customWidth="1"/>
    <col min="20" max="20" width="14" style="53" customWidth="1"/>
    <col min="21" max="21" width="7.7265625" customWidth="1"/>
  </cols>
  <sheetData>
    <row r="1" spans="1:23" ht="21.5" thickBot="1">
      <c r="A1" s="522" t="s">
        <v>632</v>
      </c>
      <c r="B1" s="369"/>
      <c r="C1" s="369"/>
      <c r="D1" s="460"/>
      <c r="E1" s="460"/>
      <c r="F1" s="460"/>
      <c r="G1" s="461"/>
      <c r="H1" s="460"/>
      <c r="I1" s="460"/>
      <c r="J1" s="369"/>
      <c r="K1" s="369"/>
      <c r="L1" s="369"/>
      <c r="M1" s="462"/>
      <c r="N1" s="369"/>
      <c r="O1" s="462"/>
      <c r="P1" s="462"/>
      <c r="Q1" s="369"/>
      <c r="R1" s="462"/>
      <c r="S1" s="369"/>
      <c r="T1" s="462"/>
      <c r="U1" s="369"/>
    </row>
    <row r="2" spans="1:23" ht="15.75" customHeight="1" thickBot="1">
      <c r="A2" s="368"/>
      <c r="B2" s="369"/>
      <c r="C2" s="369"/>
      <c r="D2" s="536" t="s">
        <v>1017</v>
      </c>
      <c r="E2" s="537"/>
      <c r="F2" s="537"/>
      <c r="G2" s="537"/>
      <c r="H2" s="537"/>
      <c r="I2" s="537"/>
      <c r="J2" s="542" t="s">
        <v>1046</v>
      </c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4"/>
    </row>
    <row r="3" spans="1:23" ht="70.5" customHeight="1" thickBot="1">
      <c r="A3" s="370" t="s">
        <v>57</v>
      </c>
      <c r="B3" s="371" t="s">
        <v>1021</v>
      </c>
      <c r="C3" s="372" t="s">
        <v>644</v>
      </c>
      <c r="D3" s="373" t="s">
        <v>2</v>
      </c>
      <c r="E3" s="374" t="s">
        <v>3</v>
      </c>
      <c r="F3" s="374" t="s">
        <v>4</v>
      </c>
      <c r="G3" s="375" t="s">
        <v>1037</v>
      </c>
      <c r="H3" s="374" t="s">
        <v>1039</v>
      </c>
      <c r="I3" s="374" t="s">
        <v>645</v>
      </c>
      <c r="J3" s="376" t="s">
        <v>1051</v>
      </c>
      <c r="K3" s="377" t="s">
        <v>1049</v>
      </c>
      <c r="L3" s="377" t="s">
        <v>1023</v>
      </c>
      <c r="M3" s="378" t="s">
        <v>1038</v>
      </c>
      <c r="N3" s="377" t="s">
        <v>1040</v>
      </c>
      <c r="O3" s="379" t="s">
        <v>1020</v>
      </c>
      <c r="P3" s="381" t="s">
        <v>1032</v>
      </c>
      <c r="Q3" s="381" t="s">
        <v>1016</v>
      </c>
      <c r="R3" s="382" t="s">
        <v>1041</v>
      </c>
      <c r="S3" s="383" t="s">
        <v>1016</v>
      </c>
      <c r="T3" s="384" t="s">
        <v>1042</v>
      </c>
      <c r="U3" s="385" t="s">
        <v>1016</v>
      </c>
    </row>
    <row r="4" spans="1:23" ht="15" customHeight="1">
      <c r="A4" s="386" t="s">
        <v>58</v>
      </c>
      <c r="B4" s="387" t="s">
        <v>59</v>
      </c>
      <c r="C4" s="388">
        <f>VLOOKUP($A4,'ANNEX 2_MUNICIPIS'!$A$4:$Q$313,4,0)</f>
        <v>12697</v>
      </c>
      <c r="D4" s="523">
        <f>VLOOKUP($A4,'ANNEX 2_MUNICIPIS'!$A$4:$Q$313,5,0)</f>
        <v>8.75</v>
      </c>
      <c r="E4" s="524">
        <f>VLOOKUP($A4,'ANNEX 2_MUNICIPIS'!$A$4:$Q$313,6,0)</f>
        <v>25494.007236117664</v>
      </c>
      <c r="F4" s="466">
        <f>VLOOKUP($A4,'ANNEX 2_MUNICIPIS'!$A$4:$Q$313,7,0)</f>
        <v>32.235209934372918</v>
      </c>
      <c r="G4" s="486">
        <f>VLOOKUP($A4,'ANNEX 2_MUNICIPIS'!$A$4:$Q$313,8,0)</f>
        <v>1.7878238954083643</v>
      </c>
      <c r="H4" s="467">
        <f>VLOOKUP($A4,'ANNEX 2_MUNICIPIS'!$A$4:$Q$313,9,0)</f>
        <v>5.76</v>
      </c>
      <c r="I4" s="392">
        <f>VLOOKUP($A4,'ANNEX 2_MUNICIPIS'!$A$4:$Q$313,10,0)</f>
        <v>81.707317073170728</v>
      </c>
      <c r="J4" s="393">
        <f>VLOOKUP($A4,'ANNEX 2_MUNICIPIS'!$A$4:$Q$313,11,0)</f>
        <v>118.49816698753405</v>
      </c>
      <c r="K4" s="394">
        <f>VLOOKUP($A4,'ANNEX 2_MUNICIPIS'!$A$4:$Q$313,12,0)</f>
        <v>100.5148015197786</v>
      </c>
      <c r="L4" s="394">
        <f>VLOOKUP($A4,'ANNEX 2_MUNICIPIS'!$A$4:$Q$313,13,0)</f>
        <v>107.92515246345197</v>
      </c>
      <c r="M4" s="395">
        <f>VLOOKUP($A4,'ANNEX 2_MUNICIPIS'!$A$4:$Q$313,14,0)</f>
        <v>162.58536488451199</v>
      </c>
      <c r="N4" s="394">
        <f>VLOOKUP($A4,'ANNEX 2_MUNICIPIS'!$A$4:$Q$313,15,0)</f>
        <v>188.66535239765057</v>
      </c>
      <c r="O4" s="396">
        <f>VLOOKUP($A4,'ANNEX 2_MUNICIPIS'!$A$4:$Q$313,16,0)</f>
        <v>98.597613816374292</v>
      </c>
      <c r="P4" s="397">
        <f>VLOOKUP($A4,'ANNEX 2_MUNICIPIS'!$A$4:$Q$313,17,0)</f>
        <v>101.15958800880566</v>
      </c>
      <c r="Q4" s="398">
        <f>VLOOKUP($A4,'ANNEX 2_MUNICIPIS'!$A$4:$R$313,18,0)</f>
        <v>119</v>
      </c>
      <c r="R4" s="415">
        <f>VLOOKUP($A4,'ANNEX 2_MUNICIPIS'!$A$4:$V$313,19,0)</f>
        <v>96.512473529362197</v>
      </c>
      <c r="S4" s="398">
        <f>VLOOKUP($A4,'ANNEX 2_MUNICIPIS'!$A$4:$V$313,20,0)</f>
        <v>175</v>
      </c>
      <c r="T4" s="415">
        <f>VLOOKUP($A4,'ANNEX 2_MUNICIPIS'!$A$4:$V$313,21,0)</f>
        <v>105.80670248824913</v>
      </c>
      <c r="U4" s="398">
        <f>VLOOKUP($A4,'ANNEX 2_MUNICIPIS'!$A$4:$V$313,22,0)</f>
        <v>70</v>
      </c>
      <c r="W4" s="290"/>
    </row>
    <row r="5" spans="1:23" ht="15" customHeight="1">
      <c r="A5" s="400" t="s">
        <v>92</v>
      </c>
      <c r="B5" s="401" t="s">
        <v>93</v>
      </c>
      <c r="C5" s="402">
        <f>VLOOKUP($A5,'ANNEX 2_MUNICIPIS'!$A$4:$Q$313,4,0)</f>
        <v>7450</v>
      </c>
      <c r="D5" s="403">
        <f>VLOOKUP($A5,'ANNEX 2_MUNICIPIS'!$A$4:$Q$313,5,0)</f>
        <v>6.3299999999999992</v>
      </c>
      <c r="E5" s="404">
        <f>VLOOKUP($A5,'ANNEX 2_MUNICIPIS'!$A$4:$Q$313,6,0)</f>
        <v>34490.43593096234</v>
      </c>
      <c r="F5" s="416">
        <f>VLOOKUP($A5,'ANNEX 2_MUNICIPIS'!$A$4:$Q$313,7,0)</f>
        <v>34.668500412726722</v>
      </c>
      <c r="G5" s="406">
        <f>VLOOKUP($A5,'ANNEX 2_MUNICIPIS'!$A$4:$Q$313,8,0)</f>
        <v>1.9865771812080535</v>
      </c>
      <c r="H5" s="407">
        <f>VLOOKUP($A5,'ANNEX 2_MUNICIPIS'!$A$4:$Q$313,9,0)</f>
        <v>4.2699999999999996</v>
      </c>
      <c r="I5" s="408">
        <f>VLOOKUP($A5,'ANNEX 2_MUNICIPIS'!$A$4:$Q$313,10,0)</f>
        <v>90.697674418604635</v>
      </c>
      <c r="J5" s="409">
        <f>VLOOKUP($A5,'ANNEX 2_MUNICIPIS'!$A$4:$Q$313,11,0)</f>
        <v>163.80078375054077</v>
      </c>
      <c r="K5" s="410">
        <f>VLOOKUP($A5,'ANNEX 2_MUNICIPIS'!$A$4:$Q$313,12,0)</f>
        <v>135.98487243778075</v>
      </c>
      <c r="L5" s="410">
        <f>VLOOKUP($A5,'ANNEX 2_MUNICIPIS'!$A$4:$Q$313,13,0)</f>
        <v>100.35017106137795</v>
      </c>
      <c r="M5" s="411">
        <f>VLOOKUP($A5,'ANNEX 2_MUNICIPIS'!$A$4:$Q$313,14,0)</f>
        <v>146.31900695016407</v>
      </c>
      <c r="N5" s="410">
        <f>VLOOKUP($A5,'ANNEX 2_MUNICIPIS'!$A$4:$Q$313,15,0)</f>
        <v>254.49939808207665</v>
      </c>
      <c r="O5" s="412">
        <f>VLOOKUP($A5,'ANNEX 2_MUNICIPIS'!$A$4:$Q$313,16,0)</f>
        <v>109.44643144212598</v>
      </c>
      <c r="P5" s="413">
        <f>VLOOKUP($A5,'ANNEX 2_MUNICIPIS'!$A$4:$Q$313,17,0)</f>
        <v>111.46645532782085</v>
      </c>
      <c r="Q5" s="414">
        <f>VLOOKUP($A5,'ANNEX 2_MUNICIPIS'!$A$4:$R$313,18,0)</f>
        <v>31</v>
      </c>
      <c r="R5" s="415">
        <f>VLOOKUP($A5,'ANNEX 2_MUNICIPIS'!$A$4:$V$313,19,0)</f>
        <v>111.78126064922316</v>
      </c>
      <c r="S5" s="414">
        <f>VLOOKUP($A5,'ANNEX 2_MUNICIPIS'!$A$4:$V$313,20,0)</f>
        <v>39</v>
      </c>
      <c r="T5" s="415">
        <f>VLOOKUP($A5,'ANNEX 2_MUNICIPIS'!$A$4:$V$313,21,0)</f>
        <v>111.15165000641856</v>
      </c>
      <c r="U5" s="414">
        <f>VLOOKUP($A5,'ANNEX 2_MUNICIPIS'!$A$4:$V$313,22,0)</f>
        <v>32</v>
      </c>
    </row>
    <row r="6" spans="1:23" ht="15" customHeight="1">
      <c r="A6" s="400" t="s">
        <v>159</v>
      </c>
      <c r="B6" s="401" t="s">
        <v>23</v>
      </c>
      <c r="C6" s="402">
        <f>VLOOKUP($A6,'ANNEX 2_MUNICIPIS'!$A$4:$Q$313,4,0)</f>
        <v>67307</v>
      </c>
      <c r="D6" s="403">
        <f>VLOOKUP($A6,'ANNEX 2_MUNICIPIS'!$A$4:$Q$313,5,0)</f>
        <v>8.6</v>
      </c>
      <c r="E6" s="404">
        <f>VLOOKUP($A6,'ANNEX 2_MUNICIPIS'!$A$4:$Q$313,6,0)</f>
        <v>35097.944439070008</v>
      </c>
      <c r="F6" s="416">
        <f>VLOOKUP($A6,'ANNEX 2_MUNICIPIS'!$A$4:$Q$313,7,0)</f>
        <v>35.556037287109511</v>
      </c>
      <c r="G6" s="406">
        <f>VLOOKUP($A6,'ANNEX 2_MUNICIPIS'!$A$4:$Q$313,8,0)</f>
        <v>2.2419659173637214</v>
      </c>
      <c r="H6" s="407">
        <f>VLOOKUP($A6,'ANNEX 2_MUNICIPIS'!$A$4:$Q$313,9,0)</f>
        <v>11.37</v>
      </c>
      <c r="I6" s="408">
        <f>VLOOKUP($A6,'ANNEX 2_MUNICIPIS'!$A$4:$Q$313,10,0)</f>
        <v>76.434676434676433</v>
      </c>
      <c r="J6" s="409">
        <f>VLOOKUP($A6,'ANNEX 2_MUNICIPIS'!$A$4:$Q$313,11,0)</f>
        <v>120.56499548150268</v>
      </c>
      <c r="K6" s="410">
        <f>VLOOKUP($A6,'ANNEX 2_MUNICIPIS'!$A$4:$Q$313,12,0)</f>
        <v>138.38008620501896</v>
      </c>
      <c r="L6" s="410">
        <f>VLOOKUP($A6,'ANNEX 2_MUNICIPIS'!$A$4:$Q$313,13,0)</f>
        <v>97.845266579238626</v>
      </c>
      <c r="M6" s="411">
        <f>VLOOKUP($A6,'ANNEX 2_MUNICIPIS'!$A$4:$Q$313,14,0)</f>
        <v>129.6513912780689</v>
      </c>
      <c r="N6" s="410">
        <f>VLOOKUP($A6,'ANNEX 2_MUNICIPIS'!$A$4:$Q$313,15,0)</f>
        <v>95.577170607780772</v>
      </c>
      <c r="O6" s="412">
        <f>VLOOKUP($A6,'ANNEX 2_MUNICIPIS'!$A$4:$Q$313,16,0)</f>
        <v>92.235028382303227</v>
      </c>
      <c r="P6" s="413">
        <f>VLOOKUP($A6,'ANNEX 2_MUNICIPIS'!$A$4:$Q$313,17,0)</f>
        <v>101.80507202074558</v>
      </c>
      <c r="Q6" s="414">
        <f>VLOOKUP($A6,'ANNEX 2_MUNICIPIS'!$A$4:$R$313,18,0)</f>
        <v>107</v>
      </c>
      <c r="R6" s="415">
        <f>VLOOKUP($A6,'ANNEX 2_MUNICIPIS'!$A$4:$V$313,19,0)</f>
        <v>107.91747775495276</v>
      </c>
      <c r="S6" s="414">
        <f>VLOOKUP($A6,'ANNEX 2_MUNICIPIS'!$A$4:$V$313,20,0)</f>
        <v>56</v>
      </c>
      <c r="T6" s="415">
        <f>VLOOKUP($A6,'ANNEX 2_MUNICIPIS'!$A$4:$V$313,21,0)</f>
        <v>95.692666286538397</v>
      </c>
      <c r="U6" s="414">
        <f>VLOOKUP($A6,'ANNEX 2_MUNICIPIS'!$A$4:$V$313,22,0)</f>
        <v>199</v>
      </c>
    </row>
    <row r="7" spans="1:23" ht="15" customHeight="1">
      <c r="A7" s="400" t="s">
        <v>178</v>
      </c>
      <c r="B7" s="401" t="s">
        <v>179</v>
      </c>
      <c r="C7" s="402">
        <f>VLOOKUP($A7,'ANNEX 2_MUNICIPIS'!$A$4:$Q$313,4,0)</f>
        <v>2096</v>
      </c>
      <c r="D7" s="403">
        <f>VLOOKUP($A7,'ANNEX 2_MUNICIPIS'!$A$4:$Q$313,5,0)</f>
        <v>7.4499999999999993</v>
      </c>
      <c r="E7" s="404">
        <f>VLOOKUP($A7,'ANNEX 2_MUNICIPIS'!$A$4:$Q$313,6,0)</f>
        <v>29809.559808612441</v>
      </c>
      <c r="F7" s="416">
        <f>VLOOKUP($A7,'ANNEX 2_MUNICIPIS'!$A$4:$Q$313,7,0)</f>
        <v>29.970251346746924</v>
      </c>
      <c r="G7" s="406">
        <f>VLOOKUP($A7,'ANNEX 2_MUNICIPIS'!$A$4:$Q$313,8,0)</f>
        <v>3.6736641221374047</v>
      </c>
      <c r="H7" s="407">
        <f>VLOOKUP($A7,'ANNEX 2_MUNICIPIS'!$A$4:$Q$313,9,0)</f>
        <v>4.3099999999999996</v>
      </c>
      <c r="I7" s="408">
        <f>VLOOKUP($A7,'ANNEX 2_MUNICIPIS'!$A$4:$Q$313,10,0)</f>
        <v>91.666666666666657</v>
      </c>
      <c r="J7" s="409">
        <f>VLOOKUP($A7,'ANNEX 2_MUNICIPIS'!$A$4:$Q$313,11,0)</f>
        <v>139.1756994820031</v>
      </c>
      <c r="K7" s="410">
        <f>VLOOKUP($A7,'ANNEX 2_MUNICIPIS'!$A$4:$Q$313,12,0)</f>
        <v>117.52965941383088</v>
      </c>
      <c r="L7" s="410">
        <f>VLOOKUP($A7,'ANNEX 2_MUNICIPIS'!$A$4:$Q$313,13,0)</f>
        <v>116.08144044598413</v>
      </c>
      <c r="M7" s="411">
        <f>VLOOKUP($A7,'ANNEX 2_MUNICIPIS'!$A$4:$Q$313,14,0)</f>
        <v>79.12372789679506</v>
      </c>
      <c r="N7" s="410">
        <f>VLOOKUP($A7,'ANNEX 2_MUNICIPIS'!$A$4:$Q$313,15,0)</f>
        <v>252.13745471240543</v>
      </c>
      <c r="O7" s="412">
        <f>VLOOKUP($A7,'ANNEX 2_MUNICIPIS'!$A$4:$Q$313,16,0)</f>
        <v>110.61573092334528</v>
      </c>
      <c r="P7" s="413">
        <f>VLOOKUP($A7,'ANNEX 2_MUNICIPIS'!$A$4:$Q$313,17,0)</f>
        <v>104.15208610940033</v>
      </c>
      <c r="Q7" s="414">
        <f>VLOOKUP($A7,'ANNEX 2_MUNICIPIS'!$A$4:$R$313,18,0)</f>
        <v>82</v>
      </c>
      <c r="R7" s="415">
        <f>VLOOKUP($A7,'ANNEX 2_MUNICIPIS'!$A$4:$V$313,19,0)</f>
        <v>106.63020726945467</v>
      </c>
      <c r="S7" s="414">
        <f>VLOOKUP($A7,'ANNEX 2_MUNICIPIS'!$A$4:$V$313,20,0)</f>
        <v>65</v>
      </c>
      <c r="T7" s="415">
        <f>VLOOKUP($A7,'ANNEX 2_MUNICIPIS'!$A$4:$V$313,21,0)</f>
        <v>101.67396494934603</v>
      </c>
      <c r="U7" s="414">
        <f>VLOOKUP($A7,'ANNEX 2_MUNICIPIS'!$A$4:$V$313,22,0)</f>
        <v>118</v>
      </c>
    </row>
    <row r="8" spans="1:23" ht="15" customHeight="1">
      <c r="A8" s="400" t="s">
        <v>182</v>
      </c>
      <c r="B8" s="401" t="s">
        <v>183</v>
      </c>
      <c r="C8" s="402">
        <f>VLOOKUP($A8,'ANNEX 2_MUNICIPIS'!$A$4:$Q$313,4,0)</f>
        <v>9307</v>
      </c>
      <c r="D8" s="403">
        <f>VLOOKUP($A8,'ANNEX 2_MUNICIPIS'!$A$4:$Q$313,5,0)</f>
        <v>8.9</v>
      </c>
      <c r="E8" s="404">
        <f>VLOOKUP($A8,'ANNEX 2_MUNICIPIS'!$A$4:$Q$313,6,0)</f>
        <v>28053.837127483443</v>
      </c>
      <c r="F8" s="416">
        <f>VLOOKUP($A8,'ANNEX 2_MUNICIPIS'!$A$4:$Q$313,7,0)</f>
        <v>33.270415711333335</v>
      </c>
      <c r="G8" s="406">
        <f>VLOOKUP($A8,'ANNEX 2_MUNICIPIS'!$A$4:$Q$313,8,0)</f>
        <v>2.7291286128720316</v>
      </c>
      <c r="H8" s="407">
        <f>VLOOKUP($A8,'ANNEX 2_MUNICIPIS'!$A$4:$Q$313,9,0)</f>
        <v>4.34</v>
      </c>
      <c r="I8" s="408">
        <f>VLOOKUP($A8,'ANNEX 2_MUNICIPIS'!$A$4:$Q$313,10,0)</f>
        <v>88.775510204081641</v>
      </c>
      <c r="J8" s="409">
        <f>VLOOKUP($A8,'ANNEX 2_MUNICIPIS'!$A$4:$Q$313,11,0)</f>
        <v>116.50100686976661</v>
      </c>
      <c r="K8" s="410">
        <f>VLOOKUP($A8,'ANNEX 2_MUNICIPIS'!$A$4:$Q$313,12,0)</f>
        <v>110.6074005793139</v>
      </c>
      <c r="L8" s="410">
        <f>VLOOKUP($A8,'ANNEX 2_MUNICIPIS'!$A$4:$Q$313,13,0)</f>
        <v>104.56707175057885</v>
      </c>
      <c r="M8" s="411">
        <f>VLOOKUP($A8,'ANNEX 2_MUNICIPIS'!$A$4:$Q$313,14,0)</f>
        <v>106.50798903842212</v>
      </c>
      <c r="N8" s="410">
        <f>VLOOKUP($A8,'ANNEX 2_MUNICIPIS'!$A$4:$Q$313,15,0)</f>
        <v>250.39456908075283</v>
      </c>
      <c r="O8" s="412">
        <f>VLOOKUP($A8,'ANNEX 2_MUNICIPIS'!$A$4:$Q$313,16,0)</f>
        <v>107.12692308346243</v>
      </c>
      <c r="P8" s="413">
        <f>VLOOKUP($A8,'ANNEX 2_MUNICIPIS'!$A$4:$Q$313,17,0)</f>
        <v>101.32801659568428</v>
      </c>
      <c r="Q8" s="414">
        <f>VLOOKUP($A8,'ANNEX 2_MUNICIPIS'!$A$4:$R$313,18,0)</f>
        <v>113</v>
      </c>
      <c r="R8" s="415">
        <f>VLOOKUP($A8,'ANNEX 2_MUNICIPIS'!$A$4:$V$313,19,0)</f>
        <v>99.14509489391078</v>
      </c>
      <c r="S8" s="414">
        <f>VLOOKUP($A8,'ANNEX 2_MUNICIPIS'!$A$4:$V$313,20,0)</f>
        <v>145</v>
      </c>
      <c r="T8" s="415">
        <f>VLOOKUP($A8,'ANNEX 2_MUNICIPIS'!$A$4:$V$313,21,0)</f>
        <v>103.5109382974578</v>
      </c>
      <c r="U8" s="414">
        <f>VLOOKUP($A8,'ANNEX 2_MUNICIPIS'!$A$4:$V$313,22,0)</f>
        <v>89</v>
      </c>
    </row>
    <row r="9" spans="1:23" ht="15" customHeight="1">
      <c r="A9" s="400" t="s">
        <v>184</v>
      </c>
      <c r="B9" s="401" t="s">
        <v>185</v>
      </c>
      <c r="C9" s="402">
        <f>VLOOKUP($A9,'ANNEX 2_MUNICIPIS'!$A$4:$Q$313,4,0)</f>
        <v>4726</v>
      </c>
      <c r="D9" s="403">
        <f>VLOOKUP($A9,'ANNEX 2_MUNICIPIS'!$A$4:$Q$313,5,0)</f>
        <v>7.9699999999999989</v>
      </c>
      <c r="E9" s="404">
        <f>VLOOKUP($A9,'ANNEX 2_MUNICIPIS'!$A$4:$Q$313,6,0)</f>
        <v>32396.652067130577</v>
      </c>
      <c r="F9" s="416">
        <f>VLOOKUP($A9,'ANNEX 2_MUNICIPIS'!$A$4:$Q$313,7,0)</f>
        <v>33.719919507002217</v>
      </c>
      <c r="G9" s="406">
        <f>VLOOKUP($A9,'ANNEX 2_MUNICIPIS'!$A$4:$Q$313,8,0)</f>
        <v>1.8408802369868811</v>
      </c>
      <c r="H9" s="407">
        <f>VLOOKUP($A9,'ANNEX 2_MUNICIPIS'!$A$4:$Q$313,9,0)</f>
        <v>2.2599999999999998</v>
      </c>
      <c r="I9" s="408">
        <f>VLOOKUP($A9,'ANNEX 2_MUNICIPIS'!$A$4:$Q$313,10,0)</f>
        <v>92.857142857142861</v>
      </c>
      <c r="J9" s="409">
        <f>VLOOKUP($A9,'ANNEX 2_MUNICIPIS'!$A$4:$Q$313,11,0)</f>
        <v>130.09522724478333</v>
      </c>
      <c r="K9" s="410">
        <f>VLOOKUP($A9,'ANNEX 2_MUNICIPIS'!$A$4:$Q$313,12,0)</f>
        <v>127.72974535833876</v>
      </c>
      <c r="L9" s="410">
        <f>VLOOKUP($A9,'ANNEX 2_MUNICIPIS'!$A$4:$Q$313,13,0)</f>
        <v>103.17313913326922</v>
      </c>
      <c r="M9" s="411">
        <f>VLOOKUP($A9,'ANNEX 2_MUNICIPIS'!$A$4:$Q$313,14,0)</f>
        <v>157.89946273745019</v>
      </c>
      <c r="N9" s="410">
        <f>VLOOKUP($A9,'ANNEX 2_MUNICIPIS'!$A$4:$Q$313,15,0)</f>
        <v>480.84620788073778</v>
      </c>
      <c r="O9" s="412">
        <f>VLOOKUP($A9,'ANNEX 2_MUNICIPIS'!$A$4:$Q$313,16,0)</f>
        <v>112.05229885741473</v>
      </c>
      <c r="P9" s="413">
        <f>VLOOKUP($A9,'ANNEX 2_MUNICIPIS'!$A$4:$Q$313,17,0)</f>
        <v>111.52771472333671</v>
      </c>
      <c r="Q9" s="414">
        <f>VLOOKUP($A9,'ANNEX 2_MUNICIPIS'!$A$4:$R$313,18,0)</f>
        <v>30</v>
      </c>
      <c r="R9" s="415">
        <f>VLOOKUP($A9,'ANNEX 2_MUNICIPIS'!$A$4:$V$313,19,0)</f>
        <v>106.28365031225208</v>
      </c>
      <c r="S9" s="414">
        <f>VLOOKUP($A9,'ANNEX 2_MUNICIPIS'!$A$4:$V$313,20,0)</f>
        <v>68</v>
      </c>
      <c r="T9" s="415">
        <f>VLOOKUP($A9,'ANNEX 2_MUNICIPIS'!$A$4:$V$313,21,0)</f>
        <v>116.77177913442135</v>
      </c>
      <c r="U9" s="414">
        <f>VLOOKUP($A9,'ANNEX 2_MUNICIPIS'!$A$4:$V$313,22,0)</f>
        <v>18</v>
      </c>
    </row>
    <row r="10" spans="1:23" ht="15" customHeight="1">
      <c r="A10" s="400" t="s">
        <v>190</v>
      </c>
      <c r="B10" s="401" t="s">
        <v>191</v>
      </c>
      <c r="C10" s="402">
        <f>VLOOKUP($A10,'ANNEX 2_MUNICIPIS'!$A$4:$Q$313,4,0)</f>
        <v>15210</v>
      </c>
      <c r="D10" s="403">
        <f>VLOOKUP($A10,'ANNEX 2_MUNICIPIS'!$A$4:$Q$313,5,0)</f>
        <v>7.5399999999999991</v>
      </c>
      <c r="E10" s="404">
        <f>VLOOKUP($A10,'ANNEX 2_MUNICIPIS'!$A$4:$Q$313,6,0)</f>
        <v>28428.485458612977</v>
      </c>
      <c r="F10" s="416">
        <f>VLOOKUP($A10,'ANNEX 2_MUNICIPIS'!$A$4:$Q$313,7,0)</f>
        <v>31.289596695370118</v>
      </c>
      <c r="G10" s="406">
        <f>VLOOKUP($A10,'ANNEX 2_MUNICIPIS'!$A$4:$Q$313,8,0)</f>
        <v>2.4326101249178174</v>
      </c>
      <c r="H10" s="407">
        <f>VLOOKUP($A10,'ANNEX 2_MUNICIPIS'!$A$4:$Q$313,9,0)</f>
        <v>6.69</v>
      </c>
      <c r="I10" s="408">
        <f>VLOOKUP($A10,'ANNEX 2_MUNICIPIS'!$A$4:$Q$313,10,0)</f>
        <v>86.069651741293526</v>
      </c>
      <c r="J10" s="409">
        <f>VLOOKUP($A10,'ANNEX 2_MUNICIPIS'!$A$4:$Q$313,11,0)</f>
        <v>137.51445107969801</v>
      </c>
      <c r="K10" s="410">
        <f>VLOOKUP($A10,'ANNEX 2_MUNICIPIS'!$A$4:$Q$313,12,0)</f>
        <v>112.08452037042511</v>
      </c>
      <c r="L10" s="410">
        <f>VLOOKUP($A10,'ANNEX 2_MUNICIPIS'!$A$4:$Q$313,13,0)</f>
        <v>111.18679415172393</v>
      </c>
      <c r="M10" s="411">
        <f>VLOOKUP($A10,'ANNEX 2_MUNICIPIS'!$A$4:$Q$313,14,0)</f>
        <v>119.49058232010712</v>
      </c>
      <c r="N10" s="410">
        <f>VLOOKUP($A10,'ANNEX 2_MUNICIPIS'!$A$4:$Q$313,15,0)</f>
        <v>162.43833031546595</v>
      </c>
      <c r="O10" s="412">
        <f>VLOOKUP($A10,'ANNEX 2_MUNICIPIS'!$A$4:$Q$313,16,0)</f>
        <v>103.86171750197414</v>
      </c>
      <c r="P10" s="413">
        <f>VLOOKUP($A10,'ANNEX 2_MUNICIPIS'!$A$4:$Q$313,17,0)</f>
        <v>102.89835232207616</v>
      </c>
      <c r="Q10" s="414">
        <f>VLOOKUP($A10,'ANNEX 2_MUNICIPIS'!$A$4:$R$313,18,0)</f>
        <v>92</v>
      </c>
      <c r="R10" s="415">
        <f>VLOOKUP($A10,'ANNEX 2_MUNICIPIS'!$A$4:$V$313,19,0)</f>
        <v>103.30325841288527</v>
      </c>
      <c r="S10" s="414">
        <f>VLOOKUP($A10,'ANNEX 2_MUNICIPIS'!$A$4:$V$313,20,0)</f>
        <v>96</v>
      </c>
      <c r="T10" s="415">
        <f>VLOOKUP($A10,'ANNEX 2_MUNICIPIS'!$A$4:$V$313,21,0)</f>
        <v>102.49344623126707</v>
      </c>
      <c r="U10" s="414">
        <f>VLOOKUP($A10,'ANNEX 2_MUNICIPIS'!$A$4:$V$313,22,0)</f>
        <v>109</v>
      </c>
    </row>
    <row r="11" spans="1:23" ht="15" customHeight="1">
      <c r="A11" s="419" t="s">
        <v>192</v>
      </c>
      <c r="B11" s="420" t="s">
        <v>51</v>
      </c>
      <c r="C11" s="402">
        <f>VLOOKUP($A11,'ANNEX 2_MUNICIPIS'!$A$4:$Q$313,4,0)</f>
        <v>89039</v>
      </c>
      <c r="D11" s="403">
        <f>VLOOKUP($A11,'ANNEX 2_MUNICIPIS'!$A$4:$Q$313,5,0)</f>
        <v>9.73</v>
      </c>
      <c r="E11" s="404">
        <f>VLOOKUP($A11,'ANNEX 2_MUNICIPIS'!$A$4:$Q$313,6,0)</f>
        <v>22842.040444324826</v>
      </c>
      <c r="F11" s="416">
        <f>VLOOKUP($A11,'ANNEX 2_MUNICIPIS'!$A$4:$Q$313,7,0)</f>
        <v>37.994788760144637</v>
      </c>
      <c r="G11" s="406">
        <f>VLOOKUP($A11,'ANNEX 2_MUNICIPIS'!$A$4:$Q$313,8,0)</f>
        <v>3.4052493851009107</v>
      </c>
      <c r="H11" s="407">
        <f>VLOOKUP($A11,'ANNEX 2_MUNICIPIS'!$A$4:$Q$313,9,0)</f>
        <v>14.54</v>
      </c>
      <c r="I11" s="408">
        <f>VLOOKUP($A11,'ANNEX 2_MUNICIPIS'!$A$4:$Q$313,10,0)</f>
        <v>83.771929824561411</v>
      </c>
      <c r="J11" s="409">
        <f>VLOOKUP($A11,'ANNEX 2_MUNICIPIS'!$A$4:$Q$313,11,0)</f>
        <v>106.56309980893349</v>
      </c>
      <c r="K11" s="410">
        <f>VLOOKUP($A11,'ANNEX 2_MUNICIPIS'!$A$4:$Q$313,12,0)</f>
        <v>90.058935823762809</v>
      </c>
      <c r="L11" s="410">
        <f>VLOOKUP($A11,'ANNEX 2_MUNICIPIS'!$A$4:$Q$313,13,0)</f>
        <v>91.564924043160673</v>
      </c>
      <c r="M11" s="411">
        <f>VLOOKUP($A11,'ANNEX 2_MUNICIPIS'!$A$4:$Q$313,14,0)</f>
        <v>85.360561742118847</v>
      </c>
      <c r="N11" s="410">
        <f>VLOOKUP($A11,'ANNEX 2_MUNICIPIS'!$A$4:$Q$313,15,0)</f>
        <v>74.739506864543827</v>
      </c>
      <c r="O11" s="412">
        <f>VLOOKUP($A11,'ANNEX 2_MUNICIPIS'!$A$4:$Q$313,16,0)</f>
        <v>101.089017255306</v>
      </c>
      <c r="P11" s="413">
        <f>VLOOKUP($A11,'ANNEX 2_MUNICIPIS'!$A$4:$Q$313,17,0)</f>
        <v>91.107361372448096</v>
      </c>
      <c r="Q11" s="414">
        <f>VLOOKUP($A11,'ANNEX 2_MUNICIPIS'!$A$4:$R$313,18,0)</f>
        <v>277</v>
      </c>
      <c r="R11" s="415">
        <f>VLOOKUP($A11,'ANNEX 2_MUNICIPIS'!$A$4:$V$313,19,0)</f>
        <v>87.583214623962292</v>
      </c>
      <c r="S11" s="414">
        <f>VLOOKUP($A11,'ANNEX 2_MUNICIPIS'!$A$4:$V$313,20,0)</f>
        <v>279</v>
      </c>
      <c r="T11" s="415">
        <f>VLOOKUP($A11,'ANNEX 2_MUNICIPIS'!$A$4:$V$313,21,0)</f>
        <v>94.63150812093393</v>
      </c>
      <c r="U11" s="414">
        <f>VLOOKUP($A11,'ANNEX 2_MUNICIPIS'!$A$4:$V$313,22,0)</f>
        <v>220</v>
      </c>
    </row>
    <row r="12" spans="1:23" ht="15" customHeight="1">
      <c r="A12" s="424" t="s">
        <v>197</v>
      </c>
      <c r="B12" s="425" t="s">
        <v>198</v>
      </c>
      <c r="C12" s="423">
        <f>VLOOKUP($A12,'ANNEX 2_MUNICIPIS'!$A$4:$Q$313,4,0)</f>
        <v>22365</v>
      </c>
      <c r="D12" s="403">
        <f>VLOOKUP($A12,'ANNEX 2_MUNICIPIS'!$A$4:$Q$313,5,0)</f>
        <v>10.95</v>
      </c>
      <c r="E12" s="404">
        <f>VLOOKUP($A12,'ANNEX 2_MUNICIPIS'!$A$4:$Q$313,6,0)</f>
        <v>24200.930543933053</v>
      </c>
      <c r="F12" s="416">
        <f>VLOOKUP($A12,'ANNEX 2_MUNICIPIS'!$A$4:$Q$313,7,0)</f>
        <v>32.282976807520228</v>
      </c>
      <c r="G12" s="406">
        <f>VLOOKUP($A12,'ANNEX 2_MUNICIPIS'!$A$4:$Q$313,8,0)</f>
        <v>2.4994410909903868</v>
      </c>
      <c r="H12" s="407">
        <f>VLOOKUP($A12,'ANNEX 2_MUNICIPIS'!$A$4:$Q$313,9,0)</f>
        <v>7.17</v>
      </c>
      <c r="I12" s="408">
        <f>VLOOKUP($A12,'ANNEX 2_MUNICIPIS'!$A$4:$Q$313,10,0)</f>
        <v>83.520599250936328</v>
      </c>
      <c r="J12" s="409">
        <f>VLOOKUP($A12,'ANNEX 2_MUNICIPIS'!$A$4:$Q$313,11,0)</f>
        <v>94.690316085929041</v>
      </c>
      <c r="K12" s="410">
        <f>VLOOKUP($A12,'ANNEX 2_MUNICIPIS'!$A$4:$Q$313,12,0)</f>
        <v>95.41660938932948</v>
      </c>
      <c r="L12" s="410">
        <f>VLOOKUP($A12,'ANNEX 2_MUNICIPIS'!$A$4:$Q$313,13,0)</f>
        <v>107.76546312941494</v>
      </c>
      <c r="M12" s="411">
        <f>VLOOKUP($A12,'ANNEX 2_MUNICIPIS'!$A$4:$Q$313,14,0)</f>
        <v>116.29559961704913</v>
      </c>
      <c r="N12" s="410">
        <f>VLOOKUP($A12,'ANNEX 2_MUNICIPIS'!$A$4:$Q$313,15,0)</f>
        <v>151.56379774204564</v>
      </c>
      <c r="O12" s="412">
        <f>VLOOKUP($A12,'ANNEX 2_MUNICIPIS'!$A$4:$Q$313,16,0)</f>
        <v>100.78573236325229</v>
      </c>
      <c r="P12" s="413">
        <f>VLOOKUP($A12,'ANNEX 2_MUNICIPIS'!$A$4:$Q$313,17,0)</f>
        <v>96.113928198966207</v>
      </c>
      <c r="Q12" s="414">
        <f>VLOOKUP($A12,'ANNEX 2_MUNICIPIS'!$A$4:$R$313,18,0)</f>
        <v>196</v>
      </c>
      <c r="R12" s="415">
        <f>VLOOKUP($A12,'ANNEX 2_MUNICIPIS'!$A$4:$V$313,19,0)</f>
        <v>92.365451343829989</v>
      </c>
      <c r="S12" s="414">
        <f>VLOOKUP($A12,'ANNEX 2_MUNICIPIS'!$A$4:$V$313,20,0)</f>
        <v>229</v>
      </c>
      <c r="T12" s="415">
        <f>VLOOKUP($A12,'ANNEX 2_MUNICIPIS'!$A$4:$V$313,21,0)</f>
        <v>99.862405054102439</v>
      </c>
      <c r="U12" s="414">
        <f>VLOOKUP($A12,'ANNEX 2_MUNICIPIS'!$A$4:$V$313,22,0)</f>
        <v>144</v>
      </c>
    </row>
    <row r="13" spans="1:23" ht="15" customHeight="1">
      <c r="A13" s="400" t="s">
        <v>199</v>
      </c>
      <c r="B13" s="401" t="s">
        <v>38</v>
      </c>
      <c r="C13" s="402">
        <f>VLOOKUP($A13,'ANNEX 2_MUNICIPIS'!$A$4:$Q$313,4,0)</f>
        <v>46414</v>
      </c>
      <c r="D13" s="403">
        <f>VLOOKUP($A13,'ANNEX 2_MUNICIPIS'!$A$4:$Q$313,5,0)</f>
        <v>7.89</v>
      </c>
      <c r="E13" s="404">
        <f>VLOOKUP($A13,'ANNEX 2_MUNICIPIS'!$A$4:$Q$313,6,0)</f>
        <v>30256.613608100906</v>
      </c>
      <c r="F13" s="416">
        <f>VLOOKUP($A13,'ANNEX 2_MUNICIPIS'!$A$4:$Q$313,7,0)</f>
        <v>35.730393357467619</v>
      </c>
      <c r="G13" s="406">
        <f>VLOOKUP($A13,'ANNEX 2_MUNICIPIS'!$A$4:$Q$313,8,0)</f>
        <v>3.6023613564872665</v>
      </c>
      <c r="H13" s="407">
        <f>VLOOKUP($A13,'ANNEX 2_MUNICIPIS'!$A$4:$Q$313,9,0)</f>
        <v>10.17</v>
      </c>
      <c r="I13" s="408">
        <f>VLOOKUP($A13,'ANNEX 2_MUNICIPIS'!$A$4:$Q$313,10,0)</f>
        <v>79.596412556053792</v>
      </c>
      <c r="J13" s="409">
        <f>VLOOKUP($A13,'ANNEX 2_MUNICIPIS'!$A$4:$Q$313,11,0)</f>
        <v>131.4143170013844</v>
      </c>
      <c r="K13" s="410">
        <f>VLOOKUP($A13,'ANNEX 2_MUNICIPIS'!$A$4:$Q$313,12,0)</f>
        <v>119.29225104989919</v>
      </c>
      <c r="L13" s="410">
        <f>VLOOKUP($A13,'ANNEX 2_MUNICIPIS'!$A$4:$Q$313,13,0)</f>
        <v>97.367804268280551</v>
      </c>
      <c r="M13" s="411">
        <f>VLOOKUP($A13,'ANNEX 2_MUNICIPIS'!$A$4:$Q$313,14,0)</f>
        <v>80.689850800437313</v>
      </c>
      <c r="N13" s="410">
        <f>VLOOKUP($A13,'ANNEX 2_MUNICIPIS'!$A$4:$Q$313,15,0)</f>
        <v>106.85471286238617</v>
      </c>
      <c r="O13" s="412">
        <f>VLOOKUP($A13,'ANNEX 2_MUNICIPIS'!$A$4:$Q$313,16,0)</f>
        <v>96.050349313789411</v>
      </c>
      <c r="P13" s="413">
        <f>VLOOKUP($A13,'ANNEX 2_MUNICIPIS'!$A$4:$Q$313,17,0)</f>
        <v>96.406013873484497</v>
      </c>
      <c r="Q13" s="414">
        <f>VLOOKUP($A13,'ANNEX 2_MUNICIPIS'!$A$4:$R$313,18,0)</f>
        <v>189</v>
      </c>
      <c r="R13" s="415">
        <f>VLOOKUP($A13,'ANNEX 2_MUNICIPIS'!$A$4:$V$313,19,0)</f>
        <v>101.93554968123628</v>
      </c>
      <c r="S13" s="414">
        <f>VLOOKUP($A13,'ANNEX 2_MUNICIPIS'!$A$4:$V$313,20,0)</f>
        <v>110</v>
      </c>
      <c r="T13" s="415">
        <f>VLOOKUP($A13,'ANNEX 2_MUNICIPIS'!$A$4:$V$313,21,0)</f>
        <v>90.876478065732726</v>
      </c>
      <c r="U13" s="414">
        <f>VLOOKUP($A13,'ANNEX 2_MUNICIPIS'!$A$4:$V$313,22,0)</f>
        <v>257</v>
      </c>
    </row>
    <row r="14" spans="1:23" ht="15" customHeight="1">
      <c r="A14" s="400" t="s">
        <v>218</v>
      </c>
      <c r="B14" s="401" t="s">
        <v>33</v>
      </c>
      <c r="C14" s="402">
        <f>VLOOKUP($A14,'ANNEX 2_MUNICIPIS'!$A$4:$Q$313,4,0)</f>
        <v>46974</v>
      </c>
      <c r="D14" s="403">
        <f>VLOOKUP($A14,'ANNEX 2_MUNICIPIS'!$A$4:$Q$313,5,0)</f>
        <v>9.09</v>
      </c>
      <c r="E14" s="404">
        <f>VLOOKUP($A14,'ANNEX 2_MUNICIPIS'!$A$4:$Q$313,6,0)</f>
        <v>27407.094940718616</v>
      </c>
      <c r="F14" s="416">
        <f>VLOOKUP($A14,'ANNEX 2_MUNICIPIS'!$A$4:$Q$313,7,0)</f>
        <v>40.695052623750549</v>
      </c>
      <c r="G14" s="406">
        <f>VLOOKUP($A14,'ANNEX 2_MUNICIPIS'!$A$4:$Q$313,8,0)</f>
        <v>2.7823902584408398</v>
      </c>
      <c r="H14" s="407">
        <f>VLOOKUP($A14,'ANNEX 2_MUNICIPIS'!$A$4:$Q$313,9,0)</f>
        <v>7.91</v>
      </c>
      <c r="I14" s="408">
        <f>VLOOKUP($A14,'ANNEX 2_MUNICIPIS'!$A$4:$Q$313,10,0)</f>
        <v>79.017013232514174</v>
      </c>
      <c r="J14" s="409">
        <f>VLOOKUP($A14,'ANNEX 2_MUNICIPIS'!$A$4:$Q$313,11,0)</f>
        <v>114.06589231473299</v>
      </c>
      <c r="K14" s="410">
        <f>VLOOKUP($A14,'ANNEX 2_MUNICIPIS'!$A$4:$Q$313,12,0)</f>
        <v>108.05750083483446</v>
      </c>
      <c r="L14" s="410">
        <f>VLOOKUP($A14,'ANNEX 2_MUNICIPIS'!$A$4:$Q$313,13,0)</f>
        <v>85.489260304535435</v>
      </c>
      <c r="M14" s="411">
        <f>VLOOKUP($A14,'ANNEX 2_MUNICIPIS'!$A$4:$Q$313,14,0)</f>
        <v>104.46916980909165</v>
      </c>
      <c r="N14" s="410">
        <f>VLOOKUP($A14,'ANNEX 2_MUNICIPIS'!$A$4:$Q$313,15,0)</f>
        <v>137.38463082306791</v>
      </c>
      <c r="O14" s="412">
        <f>VLOOKUP($A14,'ANNEX 2_MUNICIPIS'!$A$4:$Q$313,16,0)</f>
        <v>95.351178262845849</v>
      </c>
      <c r="P14" s="413">
        <f>VLOOKUP($A14,'ANNEX 2_MUNICIPIS'!$A$4:$Q$313,17,0)</f>
        <v>93.814809969655471</v>
      </c>
      <c r="Q14" s="414">
        <f>VLOOKUP($A14,'ANNEX 2_MUNICIPIS'!$A$4:$R$313,18,0)</f>
        <v>242</v>
      </c>
      <c r="R14" s="415">
        <f>VLOOKUP($A14,'ANNEX 2_MUNICIPIS'!$A$4:$V$313,19,0)</f>
        <v>93.309647277006619</v>
      </c>
      <c r="S14" s="414">
        <f>VLOOKUP($A14,'ANNEX 2_MUNICIPIS'!$A$4:$V$313,20,0)</f>
        <v>217</v>
      </c>
      <c r="T14" s="415">
        <f>VLOOKUP($A14,'ANNEX 2_MUNICIPIS'!$A$4:$V$313,21,0)</f>
        <v>94.319972662304352</v>
      </c>
      <c r="U14" s="414">
        <f>VLOOKUP($A14,'ANNEX 2_MUNICIPIS'!$A$4:$V$313,22,0)</f>
        <v>226</v>
      </c>
    </row>
    <row r="15" spans="1:23" ht="15" customHeight="1">
      <c r="A15" s="400" t="s">
        <v>259</v>
      </c>
      <c r="B15" s="401" t="s">
        <v>48</v>
      </c>
      <c r="C15" s="402">
        <f>VLOOKUP($A15,'ANNEX 2_MUNICIPIS'!$A$4:$Q$313,4,0)</f>
        <v>28684</v>
      </c>
      <c r="D15" s="403">
        <f>VLOOKUP($A15,'ANNEX 2_MUNICIPIS'!$A$4:$Q$313,5,0)</f>
        <v>11.3</v>
      </c>
      <c r="E15" s="404">
        <f>VLOOKUP($A15,'ANNEX 2_MUNICIPIS'!$A$4:$Q$313,6,0)</f>
        <v>24116.195036589244</v>
      </c>
      <c r="F15" s="416">
        <f>VLOOKUP($A15,'ANNEX 2_MUNICIPIS'!$A$4:$Q$313,7,0)</f>
        <v>32.429818013564486</v>
      </c>
      <c r="G15" s="406">
        <f>VLOOKUP($A15,'ANNEX 2_MUNICIPIS'!$A$4:$Q$313,8,0)</f>
        <v>2.8657091061218796</v>
      </c>
      <c r="H15" s="407">
        <f>VLOOKUP($A15,'ANNEX 2_MUNICIPIS'!$A$4:$Q$313,9,0)</f>
        <v>17.22</v>
      </c>
      <c r="I15" s="408">
        <f>VLOOKUP($A15,'ANNEX 2_MUNICIPIS'!$A$4:$Q$313,10,0)</f>
        <v>84.659090909090907</v>
      </c>
      <c r="J15" s="409">
        <f>VLOOKUP($A15,'ANNEX 2_MUNICIPIS'!$A$4:$Q$313,11,0)</f>
        <v>91.757430189462198</v>
      </c>
      <c r="K15" s="410">
        <f>VLOOKUP($A15,'ANNEX 2_MUNICIPIS'!$A$4:$Q$313,12,0)</f>
        <v>95.082524103189186</v>
      </c>
      <c r="L15" s="410">
        <f>VLOOKUP($A15,'ANNEX 2_MUNICIPIS'!$A$4:$Q$313,13,0)</f>
        <v>107.27750446836964</v>
      </c>
      <c r="M15" s="411">
        <f>VLOOKUP($A15,'ANNEX 2_MUNICIPIS'!$A$4:$Q$313,14,0)</f>
        <v>101.4317886498896</v>
      </c>
      <c r="N15" s="410">
        <f>VLOOKUP($A15,'ANNEX 2_MUNICIPIS'!$A$4:$Q$313,15,0)</f>
        <v>63.107574321165352</v>
      </c>
      <c r="O15" s="412">
        <f>VLOOKUP($A15,'ANNEX 2_MUNICIPIS'!$A$4:$Q$313,16,0)</f>
        <v>102.15956967507302</v>
      </c>
      <c r="P15" s="413">
        <f>VLOOKUP($A15,'ANNEX 2_MUNICIPIS'!$A$4:$Q$313,17,0)</f>
        <v>94.763044540231803</v>
      </c>
      <c r="Q15" s="414">
        <f>VLOOKUP($A15,'ANNEX 2_MUNICIPIS'!$A$4:$R$313,18,0)</f>
        <v>224</v>
      </c>
      <c r="R15" s="415">
        <f>VLOOKUP($A15,'ANNEX 2_MUNICIPIS'!$A$4:$V$313,19,0)</f>
        <v>91.845866847736417</v>
      </c>
      <c r="S15" s="414">
        <f>VLOOKUP($A15,'ANNEX 2_MUNICIPIS'!$A$4:$V$313,20,0)</f>
        <v>237</v>
      </c>
      <c r="T15" s="415">
        <f>VLOOKUP($A15,'ANNEX 2_MUNICIPIS'!$A$4:$V$313,21,0)</f>
        <v>97.680222232727189</v>
      </c>
      <c r="U15" s="414">
        <f>VLOOKUP($A15,'ANNEX 2_MUNICIPIS'!$A$4:$V$313,22,0)</f>
        <v>172</v>
      </c>
    </row>
    <row r="16" spans="1:23" ht="15" customHeight="1">
      <c r="A16" s="400" t="s">
        <v>271</v>
      </c>
      <c r="B16" s="401" t="s">
        <v>13</v>
      </c>
      <c r="C16" s="402">
        <f>VLOOKUP($A16,'ANNEX 2_MUNICIPIS'!$A$4:$Q$313,4,0)</f>
        <v>26242</v>
      </c>
      <c r="D16" s="403">
        <f>VLOOKUP($A16,'ANNEX 2_MUNICIPIS'!$A$4:$Q$313,5,0)</f>
        <v>7.55</v>
      </c>
      <c r="E16" s="404">
        <f>VLOOKUP($A16,'ANNEX 2_MUNICIPIS'!$A$4:$Q$313,6,0)</f>
        <v>28759.869620065303</v>
      </c>
      <c r="F16" s="416">
        <f>VLOOKUP($A16,'ANNEX 2_MUNICIPIS'!$A$4:$Q$313,7,0)</f>
        <v>31.72100152097606</v>
      </c>
      <c r="G16" s="406">
        <f>VLOOKUP($A16,'ANNEX 2_MUNICIPIS'!$A$4:$Q$313,8,0)</f>
        <v>2.7627467418641869</v>
      </c>
      <c r="H16" s="407">
        <f>VLOOKUP($A16,'ANNEX 2_MUNICIPIS'!$A$4:$Q$313,9,0)</f>
        <v>4.9800000000000004</v>
      </c>
      <c r="I16" s="408">
        <f>VLOOKUP($A16,'ANNEX 2_MUNICIPIS'!$A$4:$Q$313,10,0)</f>
        <v>89.057750759878417</v>
      </c>
      <c r="J16" s="409">
        <f>VLOOKUP($A16,'ANNEX 2_MUNICIPIS'!$A$4:$Q$313,11,0)</f>
        <v>137.33231273389708</v>
      </c>
      <c r="K16" s="410">
        <f>VLOOKUP($A16,'ANNEX 2_MUNICIPIS'!$A$4:$Q$313,12,0)</f>
        <v>113.39106323387851</v>
      </c>
      <c r="L16" s="410">
        <f>VLOOKUP($A16,'ANNEX 2_MUNICIPIS'!$A$4:$Q$313,13,0)</f>
        <v>109.67465653813095</v>
      </c>
      <c r="M16" s="411">
        <f>VLOOKUP($A16,'ANNEX 2_MUNICIPIS'!$A$4:$Q$313,14,0)</f>
        <v>105.21196024941604</v>
      </c>
      <c r="N16" s="410">
        <f>VLOOKUP($A16,'ANNEX 2_MUNICIPIS'!$A$4:$Q$313,15,0)</f>
        <v>218.21534735149942</v>
      </c>
      <c r="O16" s="412">
        <f>VLOOKUP($A16,'ANNEX 2_MUNICIPIS'!$A$4:$Q$313,16,0)</f>
        <v>107.46750757846976</v>
      </c>
      <c r="P16" s="413">
        <f>VLOOKUP($A16,'ANNEX 2_MUNICIPIS'!$A$4:$Q$313,17,0)</f>
        <v>103.31215400882182</v>
      </c>
      <c r="Q16" s="414">
        <f>VLOOKUP($A16,'ANNEX 2_MUNICIPIS'!$A$4:$R$313,18,0)</f>
        <v>87</v>
      </c>
      <c r="R16" s="415">
        <f>VLOOKUP($A16,'ANNEX 2_MUNICIPIS'!$A$4:$V$313,19,0)</f>
        <v>103.38690315956002</v>
      </c>
      <c r="S16" s="414">
        <f>VLOOKUP($A16,'ANNEX 2_MUNICIPIS'!$A$4:$V$313,20,0)</f>
        <v>93</v>
      </c>
      <c r="T16" s="415">
        <f>VLOOKUP($A16,'ANNEX 2_MUNICIPIS'!$A$4:$V$313,21,0)</f>
        <v>103.23740485808365</v>
      </c>
      <c r="U16" s="414">
        <f>VLOOKUP($A16,'ANNEX 2_MUNICIPIS'!$A$4:$V$313,22,0)</f>
        <v>95</v>
      </c>
    </row>
    <row r="17" spans="1:21" ht="15" customHeight="1">
      <c r="A17" s="400" t="s">
        <v>314</v>
      </c>
      <c r="B17" s="401" t="s">
        <v>28</v>
      </c>
      <c r="C17" s="402">
        <f>VLOOKUP($A17,'ANNEX 2_MUNICIPIS'!$A$4:$Q$313,4,0)</f>
        <v>24272</v>
      </c>
      <c r="D17" s="403">
        <f>VLOOKUP($A17,'ANNEX 2_MUNICIPIS'!$A$4:$Q$313,5,0)</f>
        <v>10.93</v>
      </c>
      <c r="E17" s="404">
        <f>VLOOKUP($A17,'ANNEX 2_MUNICIPIS'!$A$4:$Q$313,6,0)</f>
        <v>23846.112470298336</v>
      </c>
      <c r="F17" s="416">
        <f>VLOOKUP($A17,'ANNEX 2_MUNICIPIS'!$A$4:$Q$313,7,0)</f>
        <v>32.128452490654546</v>
      </c>
      <c r="G17" s="406">
        <f>VLOOKUP($A17,'ANNEX 2_MUNICIPIS'!$A$4:$Q$313,8,0)</f>
        <v>2.8963414634146343</v>
      </c>
      <c r="H17" s="407">
        <f>VLOOKUP($A17,'ANNEX 2_MUNICIPIS'!$A$4:$Q$313,9,0)</f>
        <v>8.3699999999999992</v>
      </c>
      <c r="I17" s="408">
        <f>VLOOKUP($A17,'ANNEX 2_MUNICIPIS'!$A$4:$Q$313,10,0)</f>
        <v>84.952978056426332</v>
      </c>
      <c r="J17" s="409">
        <f>VLOOKUP($A17,'ANNEX 2_MUNICIPIS'!$A$4:$Q$313,11,0)</f>
        <v>94.863582904018571</v>
      </c>
      <c r="K17" s="410">
        <f>VLOOKUP($A17,'ANNEX 2_MUNICIPIS'!$A$4:$Q$313,12,0)</f>
        <v>94.017674027120208</v>
      </c>
      <c r="L17" s="410">
        <f>VLOOKUP($A17,'ANNEX 2_MUNICIPIS'!$A$4:$Q$313,13,0)</f>
        <v>108.28376959240535</v>
      </c>
      <c r="M17" s="411">
        <f>VLOOKUP($A17,'ANNEX 2_MUNICIPIS'!$A$4:$Q$313,14,0)</f>
        <v>100.35902329055124</v>
      </c>
      <c r="N17" s="410">
        <f>VLOOKUP($A17,'ANNEX 2_MUNICIPIS'!$A$4:$Q$313,15,0)</f>
        <v>129.8342210048348</v>
      </c>
      <c r="O17" s="412">
        <f>VLOOKUP($A17,'ANNEX 2_MUNICIPIS'!$A$4:$Q$313,16,0)</f>
        <v>102.51420831083468</v>
      </c>
      <c r="P17" s="413">
        <f>VLOOKUP($A17,'ANNEX 2_MUNICIPIS'!$A$4:$Q$313,17,0)</f>
        <v>95.191449749980535</v>
      </c>
      <c r="Q17" s="414">
        <f>VLOOKUP($A17,'ANNEX 2_MUNICIPIS'!$A$4:$R$313,18,0)</f>
        <v>210</v>
      </c>
      <c r="R17" s="415">
        <f>VLOOKUP($A17,'ANNEX 2_MUNICIPIS'!$A$4:$V$313,19,0)</f>
        <v>92.003657906933896</v>
      </c>
      <c r="S17" s="414">
        <f>VLOOKUP($A17,'ANNEX 2_MUNICIPIS'!$A$4:$V$313,20,0)</f>
        <v>234</v>
      </c>
      <c r="T17" s="415">
        <f>VLOOKUP($A17,'ANNEX 2_MUNICIPIS'!$A$4:$V$313,21,0)</f>
        <v>98.379241593027174</v>
      </c>
      <c r="U17" s="414">
        <f>VLOOKUP($A17,'ANNEX 2_MUNICIPIS'!$A$4:$V$313,22,0)</f>
        <v>162</v>
      </c>
    </row>
    <row r="18" spans="1:21" ht="15" customHeight="1">
      <c r="A18" s="400" t="s">
        <v>332</v>
      </c>
      <c r="B18" s="401" t="s">
        <v>333</v>
      </c>
      <c r="C18" s="402">
        <f>VLOOKUP($A18,'ANNEX 2_MUNICIPIS'!$A$4:$Q$313,4,0)</f>
        <v>11593</v>
      </c>
      <c r="D18" s="403">
        <f>VLOOKUP($A18,'ANNEX 2_MUNICIPIS'!$A$4:$Q$313,5,0)</f>
        <v>7.32</v>
      </c>
      <c r="E18" s="404">
        <f>VLOOKUP($A18,'ANNEX 2_MUNICIPIS'!$A$4:$Q$313,6,0)</f>
        <v>28218.275581198031</v>
      </c>
      <c r="F18" s="416">
        <f>VLOOKUP($A18,'ANNEX 2_MUNICIPIS'!$A$4:$Q$313,7,0)</f>
        <v>32.21759997835774</v>
      </c>
      <c r="G18" s="406">
        <f>VLOOKUP($A18,'ANNEX 2_MUNICIPIS'!$A$4:$Q$313,8,0)</f>
        <v>2.6050202708531009</v>
      </c>
      <c r="H18" s="407">
        <f>VLOOKUP($A18,'ANNEX 2_MUNICIPIS'!$A$4:$Q$313,9,0)</f>
        <v>4.6100000000000003</v>
      </c>
      <c r="I18" s="408">
        <f>VLOOKUP($A18,'ANNEX 2_MUNICIPIS'!$A$4:$Q$313,10,0)</f>
        <v>95.774647887323937</v>
      </c>
      <c r="J18" s="409">
        <f>VLOOKUP($A18,'ANNEX 2_MUNICIPIS'!$A$4:$Q$313,11,0)</f>
        <v>141.64739906296759</v>
      </c>
      <c r="K18" s="410">
        <f>VLOOKUP($A18,'ANNEX 2_MUNICIPIS'!$A$4:$Q$313,12,0)</f>
        <v>111.25572935651475</v>
      </c>
      <c r="L18" s="410">
        <f>VLOOKUP($A18,'ANNEX 2_MUNICIPIS'!$A$4:$Q$313,13,0)</f>
        <v>107.98414373496473</v>
      </c>
      <c r="M18" s="411">
        <f>VLOOKUP($A18,'ANNEX 2_MUNICIPIS'!$A$4:$Q$313,14,0)</f>
        <v>111.58224127331938</v>
      </c>
      <c r="N18" s="410">
        <f>VLOOKUP($A18,'ANNEX 2_MUNICIPIS'!$A$4:$Q$313,15,0)</f>
        <v>235.72937739923367</v>
      </c>
      <c r="O18" s="412">
        <f>VLOOKUP($A18,'ANNEX 2_MUNICIPIS'!$A$4:$Q$313,16,0)</f>
        <v>115.57290196344398</v>
      </c>
      <c r="P18" s="413">
        <f>VLOOKUP($A18,'ANNEX 2_MUNICIPIS'!$A$4:$Q$313,17,0)</f>
        <v>106.18238783297853</v>
      </c>
      <c r="Q18" s="414">
        <f>VLOOKUP($A18,'ANNEX 2_MUNICIPIS'!$A$4:$R$313,18,0)</f>
        <v>57</v>
      </c>
      <c r="R18" s="415">
        <f>VLOOKUP($A18,'ANNEX 2_MUNICIPIS'!$A$4:$V$313,19,0)</f>
        <v>102.61105271752751</v>
      </c>
      <c r="S18" s="414">
        <f>VLOOKUP($A18,'ANNEX 2_MUNICIPIS'!$A$4:$V$313,20,0)</f>
        <v>106</v>
      </c>
      <c r="T18" s="415">
        <f>VLOOKUP($A18,'ANNEX 2_MUNICIPIS'!$A$4:$V$313,21,0)</f>
        <v>109.75372294842957</v>
      </c>
      <c r="U18" s="414">
        <f>VLOOKUP($A18,'ANNEX 2_MUNICIPIS'!$A$4:$V$313,22,0)</f>
        <v>40</v>
      </c>
    </row>
    <row r="19" spans="1:21" ht="15" customHeight="1">
      <c r="A19" s="421" t="s">
        <v>602</v>
      </c>
      <c r="B19" s="420" t="s">
        <v>628</v>
      </c>
      <c r="C19" s="402">
        <f>VLOOKUP($A19,'ANNEX 2_MUNICIPIS'!$A$4:$Q$313,4,0)</f>
        <v>3026</v>
      </c>
      <c r="D19" s="403">
        <f>VLOOKUP($A19,'ANNEX 2_MUNICIPIS'!$A$4:$Q$313,5,0)</f>
        <v>7.37</v>
      </c>
      <c r="E19" s="404">
        <f>VLOOKUP($A19,'ANNEX 2_MUNICIPIS'!$A$4:$Q$313,6,0)</f>
        <v>28114.634569377991</v>
      </c>
      <c r="F19" s="416">
        <f>VLOOKUP($A19,'ANNEX 2_MUNICIPIS'!$A$4:$Q$313,7,0)</f>
        <v>29.529976566164123</v>
      </c>
      <c r="G19" s="406">
        <f>VLOOKUP($A19,'ANNEX 2_MUNICIPIS'!$A$4:$Q$313,8,0)</f>
        <v>2.8089887640449436</v>
      </c>
      <c r="H19" s="407">
        <f>VLOOKUP($A19,'ANNEX 2_MUNICIPIS'!$A$4:$Q$313,9,0)</f>
        <v>4.4400000000000004</v>
      </c>
      <c r="I19" s="408">
        <f>VLOOKUP($A19,'ANNEX 2_MUNICIPIS'!$A$4:$Q$313,10,0)</f>
        <v>84.615384615384613</v>
      </c>
      <c r="J19" s="409">
        <f>VLOOKUP($A19,'ANNEX 2_MUNICIPIS'!$A$4:$Q$313,11,0)</f>
        <v>140.68642620636675</v>
      </c>
      <c r="K19" s="410">
        <f>VLOOKUP($A19,'ANNEX 2_MUNICIPIS'!$A$4:$Q$313,12,0)</f>
        <v>110.84710564993472</v>
      </c>
      <c r="L19" s="410">
        <f>VLOOKUP($A19,'ANNEX 2_MUNICIPIS'!$A$4:$Q$313,13,0)</f>
        <v>117.81214722821203</v>
      </c>
      <c r="M19" s="411">
        <f>VLOOKUP($A19,'ANNEX 2_MUNICIPIS'!$A$4:$Q$313,14,0)</f>
        <v>103.4799441367818</v>
      </c>
      <c r="N19" s="410">
        <f>VLOOKUP($A19,'ANNEX 2_MUNICIPIS'!$A$4:$Q$313,15,0)</f>
        <v>244.75505175911422</v>
      </c>
      <c r="O19" s="412">
        <f>VLOOKUP($A19,'ANNEX 2_MUNICIPIS'!$A$4:$Q$313,16,0)</f>
        <v>102.10682854462642</v>
      </c>
      <c r="P19" s="413">
        <f>VLOOKUP($A19,'ANNEX 2_MUNICIPIS'!$A$4:$Q$313,17,0)</f>
        <v>102.22386684354939</v>
      </c>
      <c r="Q19" s="414">
        <f>VLOOKUP($A19,'ANNEX 2_MUNICIPIS'!$A$4:$R$313,18,0)</f>
        <v>101</v>
      </c>
      <c r="R19" s="415">
        <f>VLOOKUP($A19,'ANNEX 2_MUNICIPIS'!$A$4:$V$313,19,0)</f>
        <v>104.7840703367757</v>
      </c>
      <c r="S19" s="414">
        <f>VLOOKUP($A19,'ANNEX 2_MUNICIPIS'!$A$4:$V$313,20,0)</f>
        <v>80</v>
      </c>
      <c r="T19" s="415">
        <f>VLOOKUP($A19,'ANNEX 2_MUNICIPIS'!$A$4:$V$313,21,0)</f>
        <v>99.66366335032312</v>
      </c>
      <c r="U19" s="414">
        <f>VLOOKUP($A19,'ANNEX 2_MUNICIPIS'!$A$4:$V$313,22,0)</f>
        <v>148</v>
      </c>
    </row>
    <row r="20" spans="1:21" ht="15" customHeight="1">
      <c r="A20" s="400" t="s">
        <v>334</v>
      </c>
      <c r="B20" s="401" t="s">
        <v>618</v>
      </c>
      <c r="C20" s="402">
        <f>VLOOKUP($A20,'ANNEX 2_MUNICIPIS'!$A$4:$Q$313,4,0)</f>
        <v>4274</v>
      </c>
      <c r="D20" s="403">
        <f>VLOOKUP($A20,'ANNEX 2_MUNICIPIS'!$A$4:$Q$313,5,0)</f>
        <v>8.25</v>
      </c>
      <c r="E20" s="404">
        <f>VLOOKUP($A20,'ANNEX 2_MUNICIPIS'!$A$4:$Q$313,6,0)</f>
        <v>26369.337729627885</v>
      </c>
      <c r="F20" s="416">
        <f>VLOOKUP($A20,'ANNEX 2_MUNICIPIS'!$A$4:$Q$313,7,0)</f>
        <v>38.814019923224038</v>
      </c>
      <c r="G20" s="406">
        <f>VLOOKUP($A20,'ANNEX 2_MUNICIPIS'!$A$4:$Q$313,8,0)</f>
        <v>2.6906878802058958</v>
      </c>
      <c r="H20" s="407">
        <f>VLOOKUP($A20,'ANNEX 2_MUNICIPIS'!$A$4:$Q$313,9,0)</f>
        <v>6.03</v>
      </c>
      <c r="I20" s="408">
        <f>VLOOKUP($A20,'ANNEX 2_MUNICIPIS'!$A$4:$Q$313,10,0)</f>
        <v>96.226415094339629</v>
      </c>
      <c r="J20" s="409">
        <f>VLOOKUP($A20,'ANNEX 2_MUNICIPIS'!$A$4:$Q$313,11,0)</f>
        <v>125.67987407768763</v>
      </c>
      <c r="K20" s="410">
        <f>VLOOKUP($A20,'ANNEX 2_MUNICIPIS'!$A$4:$Q$313,12,0)</f>
        <v>103.96595260813093</v>
      </c>
      <c r="L20" s="410">
        <f>VLOOKUP($A20,'ANNEX 2_MUNICIPIS'!$A$4:$Q$313,13,0)</f>
        <v>89.632301774981954</v>
      </c>
      <c r="M20" s="411">
        <f>VLOOKUP($A20,'ANNEX 2_MUNICIPIS'!$A$4:$Q$313,14,0)</f>
        <v>108.02962414279565</v>
      </c>
      <c r="N20" s="410">
        <f>VLOOKUP($A20,'ANNEX 2_MUNICIPIS'!$A$4:$Q$313,15,0)</f>
        <v>180.21765005148711</v>
      </c>
      <c r="O20" s="412">
        <f>VLOOKUP($A20,'ANNEX 2_MUNICIPIS'!$A$4:$Q$313,16,0)</f>
        <v>116.11805716138477</v>
      </c>
      <c r="P20" s="413">
        <f>VLOOKUP($A20,'ANNEX 2_MUNICIPIS'!$A$4:$Q$313,17,0)</f>
        <v>101.50323689611034</v>
      </c>
      <c r="Q20" s="414">
        <f>VLOOKUP($A20,'ANNEX 2_MUNICIPIS'!$A$4:$R$313,18,0)</f>
        <v>111</v>
      </c>
      <c r="R20" s="415">
        <f>VLOOKUP($A20,'ANNEX 2_MUNICIPIS'!$A$4:$V$313,19,0)</f>
        <v>93.953277143302799</v>
      </c>
      <c r="S20" s="414">
        <f>VLOOKUP($A20,'ANNEX 2_MUNICIPIS'!$A$4:$V$313,20,0)</f>
        <v>214</v>
      </c>
      <c r="T20" s="415">
        <f>VLOOKUP($A20,'ANNEX 2_MUNICIPIS'!$A$4:$V$313,21,0)</f>
        <v>109.0531966489179</v>
      </c>
      <c r="U20" s="414">
        <f>VLOOKUP($A20,'ANNEX 2_MUNICIPIS'!$A$4:$V$313,22,0)</f>
        <v>44</v>
      </c>
    </row>
    <row r="21" spans="1:21" ht="15" customHeight="1">
      <c r="A21" s="400" t="s">
        <v>351</v>
      </c>
      <c r="B21" s="401" t="s">
        <v>29</v>
      </c>
      <c r="C21" s="402">
        <f>VLOOKUP($A21,'ANNEX 2_MUNICIPIS'!$A$4:$Q$313,4,0)</f>
        <v>65030</v>
      </c>
      <c r="D21" s="403">
        <f>VLOOKUP($A21,'ANNEX 2_MUNICIPIS'!$A$4:$Q$313,5,0)</f>
        <v>10.01</v>
      </c>
      <c r="E21" s="404">
        <f>VLOOKUP($A21,'ANNEX 2_MUNICIPIS'!$A$4:$Q$313,6,0)</f>
        <v>23403.989557145618</v>
      </c>
      <c r="F21" s="416">
        <f>VLOOKUP($A21,'ANNEX 2_MUNICIPIS'!$A$4:$Q$313,7,0)</f>
        <v>39.259633267226064</v>
      </c>
      <c r="G21" s="406">
        <f>VLOOKUP($A21,'ANNEX 2_MUNICIPIS'!$A$4:$Q$313,8,0)</f>
        <v>2.8002460402890974</v>
      </c>
      <c r="H21" s="407">
        <f>VLOOKUP($A21,'ANNEX 2_MUNICIPIS'!$A$4:$Q$313,9,0)</f>
        <v>8.02</v>
      </c>
      <c r="I21" s="408">
        <f>VLOOKUP($A21,'ANNEX 2_MUNICIPIS'!$A$4:$Q$313,10,0)</f>
        <v>81.723625557206532</v>
      </c>
      <c r="J21" s="409">
        <f>VLOOKUP($A21,'ANNEX 2_MUNICIPIS'!$A$4:$Q$313,11,0)</f>
        <v>103.582313800292</v>
      </c>
      <c r="K21" s="410">
        <f>VLOOKUP($A21,'ANNEX 2_MUNICIPIS'!$A$4:$Q$313,12,0)</f>
        <v>92.274523315217493</v>
      </c>
      <c r="L21" s="410">
        <f>VLOOKUP($A21,'ANNEX 2_MUNICIPIS'!$A$4:$Q$313,13,0)</f>
        <v>88.614937464605376</v>
      </c>
      <c r="M21" s="411">
        <f>VLOOKUP($A21,'ANNEX 2_MUNICIPIS'!$A$4:$Q$313,14,0)</f>
        <v>103.80302166384256</v>
      </c>
      <c r="N21" s="410">
        <f>VLOOKUP($A21,'ANNEX 2_MUNICIPIS'!$A$4:$Q$313,15,0)</f>
        <v>135.50030296888619</v>
      </c>
      <c r="O21" s="412">
        <f>VLOOKUP($A21,'ANNEX 2_MUNICIPIS'!$A$4:$Q$313,16,0)</f>
        <v>98.617293542358354</v>
      </c>
      <c r="P21" s="413">
        <f>VLOOKUP($A21,'ANNEX 2_MUNICIPIS'!$A$4:$Q$313,17,0)</f>
        <v>91.872777758921472</v>
      </c>
      <c r="Q21" s="414">
        <f>VLOOKUP($A21,'ANNEX 2_MUNICIPIS'!$A$4:$R$313,18,0)</f>
        <v>271</v>
      </c>
      <c r="R21" s="415">
        <f>VLOOKUP($A21,'ANNEX 2_MUNICIPIS'!$A$4:$V$313,19,0)</f>
        <v>87.37610780437673</v>
      </c>
      <c r="S21" s="414">
        <f>VLOOKUP($A21,'ANNEX 2_MUNICIPIS'!$A$4:$V$313,20,0)</f>
        <v>281</v>
      </c>
      <c r="T21" s="415">
        <f>VLOOKUP($A21,'ANNEX 2_MUNICIPIS'!$A$4:$V$313,21,0)</f>
        <v>96.369447713466187</v>
      </c>
      <c r="U21" s="414">
        <f>VLOOKUP($A21,'ANNEX 2_MUNICIPIS'!$A$4:$V$313,22,0)</f>
        <v>192</v>
      </c>
    </row>
    <row r="22" spans="1:21" ht="15" customHeight="1">
      <c r="A22" s="400" t="s">
        <v>391</v>
      </c>
      <c r="B22" s="401" t="s">
        <v>24</v>
      </c>
      <c r="C22" s="402">
        <f>VLOOKUP($A22,'ANNEX 2_MUNICIPIS'!$A$4:$Q$313,4,0)</f>
        <v>26965</v>
      </c>
      <c r="D22" s="403">
        <f>VLOOKUP($A22,'ANNEX 2_MUNICIPIS'!$A$4:$Q$313,5,0)</f>
        <v>10.02</v>
      </c>
      <c r="E22" s="404">
        <f>VLOOKUP($A22,'ANNEX 2_MUNICIPIS'!$A$4:$Q$313,6,0)</f>
        <v>23810.331518357187</v>
      </c>
      <c r="F22" s="416">
        <f>VLOOKUP($A22,'ANNEX 2_MUNICIPIS'!$A$4:$Q$313,7,0)</f>
        <v>34.341491383285998</v>
      </c>
      <c r="G22" s="406">
        <f>VLOOKUP($A22,'ANNEX 2_MUNICIPIS'!$A$4:$Q$313,8,0)</f>
        <v>2.1806044872983499</v>
      </c>
      <c r="H22" s="407">
        <f>VLOOKUP($A22,'ANNEX 2_MUNICIPIS'!$A$4:$Q$313,9,0)</f>
        <v>8.8000000000000007</v>
      </c>
      <c r="I22" s="408">
        <f>VLOOKUP($A22,'ANNEX 2_MUNICIPIS'!$A$4:$Q$313,10,0)</f>
        <v>87.833827893175069</v>
      </c>
      <c r="J22" s="409">
        <f>VLOOKUP($A22,'ANNEX 2_MUNICIPIS'!$A$4:$Q$313,11,0)</f>
        <v>103.47893823761706</v>
      </c>
      <c r="K22" s="410">
        <f>VLOOKUP($A22,'ANNEX 2_MUNICIPIS'!$A$4:$Q$313,12,0)</f>
        <v>93.87660105851063</v>
      </c>
      <c r="L22" s="410">
        <f>VLOOKUP($A22,'ANNEX 2_MUNICIPIS'!$A$4:$Q$313,13,0)</f>
        <v>101.30573270768907</v>
      </c>
      <c r="M22" s="411">
        <f>VLOOKUP($A22,'ANNEX 2_MUNICIPIS'!$A$4:$Q$313,14,0)</f>
        <v>133.29973504014373</v>
      </c>
      <c r="N22" s="410">
        <f>VLOOKUP($A22,'ANNEX 2_MUNICIPIS'!$A$4:$Q$313,15,0)</f>
        <v>123.49004884209855</v>
      </c>
      <c r="O22" s="412">
        <f>VLOOKUP($A22,'ANNEX 2_MUNICIPIS'!$A$4:$Q$313,16,0)</f>
        <v>105.99057896944227</v>
      </c>
      <c r="P22" s="413">
        <f>VLOOKUP($A22,'ANNEX 2_MUNICIPIS'!$A$4:$Q$313,17,0)</f>
        <v>98.351836550224846</v>
      </c>
      <c r="Q22" s="414">
        <f>VLOOKUP($A22,'ANNEX 2_MUNICIPIS'!$A$4:$R$313,18,0)</f>
        <v>153</v>
      </c>
      <c r="R22" s="415">
        <f>VLOOKUP($A22,'ANNEX 2_MUNICIPIS'!$A$4:$V$313,19,0)</f>
        <v>91.059909870804063</v>
      </c>
      <c r="S22" s="414">
        <f>VLOOKUP($A22,'ANNEX 2_MUNICIPIS'!$A$4:$V$313,20,0)</f>
        <v>247</v>
      </c>
      <c r="T22" s="415">
        <f>VLOOKUP($A22,'ANNEX 2_MUNICIPIS'!$A$4:$V$313,21,0)</f>
        <v>105.64376322964567</v>
      </c>
      <c r="U22" s="414">
        <f>VLOOKUP($A22,'ANNEX 2_MUNICIPIS'!$A$4:$V$313,22,0)</f>
        <v>72</v>
      </c>
    </row>
    <row r="23" spans="1:21" ht="15" customHeight="1">
      <c r="A23" s="400" t="s">
        <v>398</v>
      </c>
      <c r="B23" s="401" t="s">
        <v>35</v>
      </c>
      <c r="C23" s="402">
        <f>VLOOKUP($A23,'ANNEX 2_MUNICIPIS'!$A$4:$Q$313,4,0)</f>
        <v>83371</v>
      </c>
      <c r="D23" s="403">
        <f>VLOOKUP($A23,'ANNEX 2_MUNICIPIS'!$A$4:$Q$313,5,0)</f>
        <v>9.74</v>
      </c>
      <c r="E23" s="404">
        <f>VLOOKUP($A23,'ANNEX 2_MUNICIPIS'!$A$4:$Q$313,6,0)</f>
        <v>23170.075297496922</v>
      </c>
      <c r="F23" s="416">
        <f>VLOOKUP($A23,'ANNEX 2_MUNICIPIS'!$A$4:$Q$313,7,0)</f>
        <v>38.270391959986561</v>
      </c>
      <c r="G23" s="406">
        <f>VLOOKUP($A23,'ANNEX 2_MUNICIPIS'!$A$4:$Q$313,8,0)</f>
        <v>2.7935373211308487</v>
      </c>
      <c r="H23" s="407">
        <f>VLOOKUP($A23,'ANNEX 2_MUNICIPIS'!$A$4:$Q$313,9,0)</f>
        <v>9.07</v>
      </c>
      <c r="I23" s="408">
        <f>VLOOKUP($A23,'ANNEX 2_MUNICIPIS'!$A$4:$Q$313,10,0)</f>
        <v>85.379464285714292</v>
      </c>
      <c r="J23" s="409">
        <f>VLOOKUP($A23,'ANNEX 2_MUNICIPIS'!$A$4:$Q$313,11,0)</f>
        <v>106.45369210892433</v>
      </c>
      <c r="K23" s="410">
        <f>VLOOKUP($A23,'ANNEX 2_MUNICIPIS'!$A$4:$Q$313,12,0)</f>
        <v>91.352273424744212</v>
      </c>
      <c r="L23" s="410">
        <f>VLOOKUP($A23,'ANNEX 2_MUNICIPIS'!$A$4:$Q$313,13,0)</f>
        <v>90.905521701894799</v>
      </c>
      <c r="M23" s="411">
        <f>VLOOKUP($A23,'ANNEX 2_MUNICIPIS'!$A$4:$Q$313,14,0)</f>
        <v>104.05230608000294</v>
      </c>
      <c r="N23" s="410">
        <f>VLOOKUP($A23,'ANNEX 2_MUNICIPIS'!$A$4:$Q$313,15,0)</f>
        <v>119.81393933963255</v>
      </c>
      <c r="O23" s="412">
        <f>VLOOKUP($A23,'ANNEX 2_MUNICIPIS'!$A$4:$Q$313,16,0)</f>
        <v>103.02885652154119</v>
      </c>
      <c r="P23" s="413">
        <f>VLOOKUP($A23,'ANNEX 2_MUNICIPIS'!$A$4:$Q$313,17,0)</f>
        <v>93.533745573579608</v>
      </c>
      <c r="Q23" s="414">
        <f>VLOOKUP($A23,'ANNEX 2_MUNICIPIS'!$A$4:$R$313,18,0)</f>
        <v>248</v>
      </c>
      <c r="R23" s="415">
        <f>VLOOKUP($A23,'ANNEX 2_MUNICIPIS'!$A$4:$V$313,19,0)</f>
        <v>87.878298769599112</v>
      </c>
      <c r="S23" s="414">
        <f>VLOOKUP($A23,'ANNEX 2_MUNICIPIS'!$A$4:$V$313,20,0)</f>
        <v>277</v>
      </c>
      <c r="T23" s="415">
        <f>VLOOKUP($A23,'ANNEX 2_MUNICIPIS'!$A$4:$V$313,21,0)</f>
        <v>99.189192377560076</v>
      </c>
      <c r="U23" s="414">
        <f>VLOOKUP($A23,'ANNEX 2_MUNICIPIS'!$A$4:$V$313,22,0)</f>
        <v>153</v>
      </c>
    </row>
    <row r="24" spans="1:21" ht="15" customHeight="1">
      <c r="A24" s="400" t="s">
        <v>405</v>
      </c>
      <c r="B24" s="401" t="s">
        <v>406</v>
      </c>
      <c r="C24" s="402">
        <f>VLOOKUP($A24,'ANNEX 2_MUNICIPIS'!$A$4:$Q$313,4,0)</f>
        <v>4170</v>
      </c>
      <c r="D24" s="403">
        <f>VLOOKUP($A24,'ANNEX 2_MUNICIPIS'!$A$4:$Q$313,5,0)</f>
        <v>7.88</v>
      </c>
      <c r="E24" s="404">
        <f>VLOOKUP($A24,'ANNEX 2_MUNICIPIS'!$A$4:$Q$313,6,0)</f>
        <v>26740.522381172126</v>
      </c>
      <c r="F24" s="416">
        <f>VLOOKUP($A24,'ANNEX 2_MUNICIPIS'!$A$4:$Q$313,7,0)</f>
        <v>36.516773981492285</v>
      </c>
      <c r="G24" s="406">
        <f>VLOOKUP($A24,'ANNEX 2_MUNICIPIS'!$A$4:$Q$313,8,0)</f>
        <v>2.0383693045563551</v>
      </c>
      <c r="H24" s="407">
        <f>VLOOKUP($A24,'ANNEX 2_MUNICIPIS'!$A$4:$Q$313,9,0)</f>
        <v>2.4300000000000002</v>
      </c>
      <c r="I24" s="408">
        <f>VLOOKUP($A24,'ANNEX 2_MUNICIPIS'!$A$4:$Q$313,10,0)</f>
        <v>84.313725490196077</v>
      </c>
      <c r="J24" s="409">
        <f>VLOOKUP($A24,'ANNEX 2_MUNICIPIS'!$A$4:$Q$313,11,0)</f>
        <v>131.58108643920343</v>
      </c>
      <c r="K24" s="410">
        <f>VLOOKUP($A24,'ANNEX 2_MUNICIPIS'!$A$4:$Q$313,12,0)</f>
        <v>105.42941620691349</v>
      </c>
      <c r="L24" s="410">
        <f>VLOOKUP($A24,'ANNEX 2_MUNICIPIS'!$A$4:$Q$313,13,0)</f>
        <v>95.271010210864389</v>
      </c>
      <c r="M24" s="411">
        <f>VLOOKUP($A24,'ANNEX 2_MUNICIPIS'!$A$4:$Q$313,14,0)</f>
        <v>142.60124489437541</v>
      </c>
      <c r="N24" s="410">
        <f>VLOOKUP($A24,'ANNEX 2_MUNICIPIS'!$A$4:$Q$313,15,0)</f>
        <v>447.2067612388754</v>
      </c>
      <c r="O24" s="412">
        <f>VLOOKUP($A24,'ANNEX 2_MUNICIPIS'!$A$4:$Q$313,16,0)</f>
        <v>101.7428113305636</v>
      </c>
      <c r="P24" s="413">
        <f>VLOOKUP($A24,'ANNEX 2_MUNICIPIS'!$A$4:$Q$313,17,0)</f>
        <v>101.85431691927147</v>
      </c>
      <c r="Q24" s="414">
        <f>VLOOKUP($A24,'ANNEX 2_MUNICIPIS'!$A$4:$R$313,18,0)</f>
        <v>106</v>
      </c>
      <c r="R24" s="415">
        <f>VLOOKUP($A24,'ANNEX 2_MUNICIPIS'!$A$4:$V$313,19,0)</f>
        <v>96.427594693904439</v>
      </c>
      <c r="S24" s="414">
        <f>VLOOKUP($A24,'ANNEX 2_MUNICIPIS'!$A$4:$V$313,20,0)</f>
        <v>177</v>
      </c>
      <c r="T24" s="415">
        <f>VLOOKUP($A24,'ANNEX 2_MUNICIPIS'!$A$4:$V$313,21,0)</f>
        <v>107.2810391446385</v>
      </c>
      <c r="U24" s="414">
        <f>VLOOKUP($A24,'ANNEX 2_MUNICIPIS'!$A$4:$V$313,22,0)</f>
        <v>59</v>
      </c>
    </row>
    <row r="25" spans="1:21" ht="15" customHeight="1">
      <c r="A25" s="424" t="s">
        <v>412</v>
      </c>
      <c r="B25" s="425" t="s">
        <v>413</v>
      </c>
      <c r="C25" s="423">
        <f>VLOOKUP($A25,'ANNEX 2_MUNICIPIS'!$A$4:$Q$313,4,0)</f>
        <v>7889</v>
      </c>
      <c r="D25" s="403">
        <f>VLOOKUP($A25,'ANNEX 2_MUNICIPIS'!$A$4:$Q$313,5,0)</f>
        <v>6.69</v>
      </c>
      <c r="E25" s="404">
        <f>VLOOKUP($A25,'ANNEX 2_MUNICIPIS'!$A$4:$Q$313,6,0)</f>
        <v>30222.208772359714</v>
      </c>
      <c r="F25" s="416">
        <f>VLOOKUP($A25,'ANNEX 2_MUNICIPIS'!$A$4:$Q$313,7,0)</f>
        <v>32.108683920041685</v>
      </c>
      <c r="G25" s="406">
        <f>VLOOKUP($A25,'ANNEX 2_MUNICIPIS'!$A$4:$Q$313,8,0)</f>
        <v>2.7253137279756623</v>
      </c>
      <c r="H25" s="407">
        <f>VLOOKUP($A25,'ANNEX 2_MUNICIPIS'!$A$4:$Q$313,9,0)</f>
        <v>3.51</v>
      </c>
      <c r="I25" s="408">
        <f>VLOOKUP($A25,'ANNEX 2_MUNICIPIS'!$A$4:$Q$313,10,0)</f>
        <v>89.898989898989896</v>
      </c>
      <c r="J25" s="409">
        <f>VLOOKUP($A25,'ANNEX 2_MUNICIPIS'!$A$4:$Q$313,11,0)</f>
        <v>154.986391799839</v>
      </c>
      <c r="K25" s="410">
        <f>VLOOKUP($A25,'ANNEX 2_MUNICIPIS'!$A$4:$Q$313,12,0)</f>
        <v>119.15660367191667</v>
      </c>
      <c r="L25" s="410">
        <f>VLOOKUP($A25,'ANNEX 2_MUNICIPIS'!$A$4:$Q$313,13,0)</f>
        <v>108.35043739326399</v>
      </c>
      <c r="M25" s="411">
        <f>VLOOKUP($A25,'ANNEX 2_MUNICIPIS'!$A$4:$Q$313,14,0)</f>
        <v>106.65707855958604</v>
      </c>
      <c r="N25" s="410">
        <f>VLOOKUP($A25,'ANNEX 2_MUNICIPIS'!$A$4:$Q$313,15,0)</f>
        <v>309.60468085768298</v>
      </c>
      <c r="O25" s="412">
        <f>VLOOKUP($A25,'ANNEX 2_MUNICIPIS'!$A$4:$Q$313,16,0)</f>
        <v>108.4826452030604</v>
      </c>
      <c r="P25" s="413">
        <f>VLOOKUP($A25,'ANNEX 2_MUNICIPIS'!$A$4:$Q$313,17,0)</f>
        <v>105.90766655827959</v>
      </c>
      <c r="Q25" s="414">
        <f>VLOOKUP($A25,'ANNEX 2_MUNICIPIS'!$A$4:$R$313,18,0)</f>
        <v>62</v>
      </c>
      <c r="R25" s="415">
        <f>VLOOKUP($A25,'ANNEX 2_MUNICIPIS'!$A$4:$V$313,19,0)</f>
        <v>106.8252481196338</v>
      </c>
      <c r="S25" s="414">
        <f>VLOOKUP($A25,'ANNEX 2_MUNICIPIS'!$A$4:$V$313,20,0)</f>
        <v>64</v>
      </c>
      <c r="T25" s="415">
        <f>VLOOKUP($A25,'ANNEX 2_MUNICIPIS'!$A$4:$V$313,21,0)</f>
        <v>104.99008499692536</v>
      </c>
      <c r="U25" s="414">
        <f>VLOOKUP($A25,'ANNEX 2_MUNICIPIS'!$A$4:$V$313,22,0)</f>
        <v>77</v>
      </c>
    </row>
    <row r="26" spans="1:21" ht="15" customHeight="1">
      <c r="A26" s="400" t="s">
        <v>418</v>
      </c>
      <c r="B26" s="401" t="s">
        <v>18</v>
      </c>
      <c r="C26" s="402">
        <f>VLOOKUP($A26,'ANNEX 2_MUNICIPIS'!$A$4:$Q$313,4,0)</f>
        <v>45642</v>
      </c>
      <c r="D26" s="403">
        <f>VLOOKUP($A26,'ANNEX 2_MUNICIPIS'!$A$4:$Q$313,5,0)</f>
        <v>7.3599999999999994</v>
      </c>
      <c r="E26" s="404">
        <f>VLOOKUP($A26,'ANNEX 2_MUNICIPIS'!$A$4:$Q$313,6,0)</f>
        <v>27769.127524977095</v>
      </c>
      <c r="F26" s="416">
        <f>VLOOKUP($A26,'ANNEX 2_MUNICIPIS'!$A$4:$Q$313,7,0)</f>
        <v>35.702144087125113</v>
      </c>
      <c r="G26" s="406">
        <f>VLOOKUP($A26,'ANNEX 2_MUNICIPIS'!$A$4:$Q$313,8,0)</f>
        <v>2.8197712633101091</v>
      </c>
      <c r="H26" s="407">
        <f>VLOOKUP($A26,'ANNEX 2_MUNICIPIS'!$A$4:$Q$313,9,0)</f>
        <v>6.63</v>
      </c>
      <c r="I26" s="408">
        <f>VLOOKUP($A26,'ANNEX 2_MUNICIPIS'!$A$4:$Q$313,10,0)</f>
        <v>86.971235194585446</v>
      </c>
      <c r="J26" s="409">
        <f>VLOOKUP($A26,'ANNEX 2_MUNICIPIS'!$A$4:$Q$313,11,0)</f>
        <v>140.87757624197323</v>
      </c>
      <c r="K26" s="410">
        <f>VLOOKUP($A26,'ANNEX 2_MUNICIPIS'!$A$4:$Q$313,12,0)</f>
        <v>109.48488072899561</v>
      </c>
      <c r="L26" s="410">
        <f>VLOOKUP($A26,'ANNEX 2_MUNICIPIS'!$A$4:$Q$313,13,0)</f>
        <v>97.444846403865412</v>
      </c>
      <c r="M26" s="411">
        <f>VLOOKUP($A26,'ANNEX 2_MUNICIPIS'!$A$4:$Q$313,14,0)</f>
        <v>103.08424806166668</v>
      </c>
      <c r="N26" s="410">
        <f>VLOOKUP($A26,'ANNEX 2_MUNICIPIS'!$A$4:$Q$313,15,0)</f>
        <v>163.90836045406746</v>
      </c>
      <c r="O26" s="412">
        <f>VLOOKUP($A26,'ANNEX 2_MUNICIPIS'!$A$4:$Q$313,16,0)</f>
        <v>104.949673640239</v>
      </c>
      <c r="P26" s="413">
        <f>VLOOKUP($A26,'ANNEX 2_MUNICIPIS'!$A$4:$Q$313,17,0)</f>
        <v>100.02132245637634</v>
      </c>
      <c r="Q26" s="414">
        <f>VLOOKUP($A26,'ANNEX 2_MUNICIPIS'!$A$4:$R$313,18,0)</f>
        <v>132</v>
      </c>
      <c r="R26" s="415">
        <f>VLOOKUP($A26,'ANNEX 2_MUNICIPIS'!$A$4:$V$313,19,0)</f>
        <v>99.311219328606569</v>
      </c>
      <c r="S26" s="414">
        <f>VLOOKUP($A26,'ANNEX 2_MUNICIPIS'!$A$4:$V$313,20,0)</f>
        <v>143</v>
      </c>
      <c r="T26" s="415">
        <f>VLOOKUP($A26,'ANNEX 2_MUNICIPIS'!$A$4:$V$313,21,0)</f>
        <v>100.73142558414611</v>
      </c>
      <c r="U26" s="414">
        <f>VLOOKUP($A26,'ANNEX 2_MUNICIPIS'!$A$4:$V$313,22,0)</f>
        <v>130</v>
      </c>
    </row>
    <row r="27" spans="1:21" ht="15" customHeight="1">
      <c r="A27" s="400" t="s">
        <v>429</v>
      </c>
      <c r="B27" s="401" t="s">
        <v>15</v>
      </c>
      <c r="C27" s="402">
        <f>VLOOKUP($A27,'ANNEX 2_MUNICIPIS'!$A$4:$Q$313,4,0)</f>
        <v>34039</v>
      </c>
      <c r="D27" s="403">
        <f>VLOOKUP($A27,'ANNEX 2_MUNICIPIS'!$A$4:$Q$313,5,0)</f>
        <v>7.7</v>
      </c>
      <c r="E27" s="404">
        <f>VLOOKUP($A27,'ANNEX 2_MUNICIPIS'!$A$4:$Q$313,6,0)</f>
        <v>29703.14242687518</v>
      </c>
      <c r="F27" s="416">
        <f>VLOOKUP($A27,'ANNEX 2_MUNICIPIS'!$A$4:$Q$313,7,0)</f>
        <v>36.061247241439112</v>
      </c>
      <c r="G27" s="406">
        <f>VLOOKUP($A27,'ANNEX 2_MUNICIPIS'!$A$4:$Q$313,8,0)</f>
        <v>2.4031258262581159</v>
      </c>
      <c r="H27" s="407">
        <f>VLOOKUP($A27,'ANNEX 2_MUNICIPIS'!$A$4:$Q$313,9,0)</f>
        <v>6.72</v>
      </c>
      <c r="I27" s="408">
        <f>VLOOKUP($A27,'ANNEX 2_MUNICIPIS'!$A$4:$Q$313,10,0)</f>
        <v>87.290167865707431</v>
      </c>
      <c r="J27" s="409">
        <f>VLOOKUP($A27,'ANNEX 2_MUNICIPIS'!$A$4:$Q$313,11,0)</f>
        <v>134.6570079403796</v>
      </c>
      <c r="K27" s="410">
        <f>VLOOKUP($A27,'ANNEX 2_MUNICIPIS'!$A$4:$Q$313,12,0)</f>
        <v>117.11008935940562</v>
      </c>
      <c r="L27" s="410">
        <f>VLOOKUP($A27,'ANNEX 2_MUNICIPIS'!$A$4:$Q$313,13,0)</f>
        <v>96.474476425229184</v>
      </c>
      <c r="M27" s="411">
        <f>VLOOKUP($A27,'ANNEX 2_MUNICIPIS'!$A$4:$Q$313,14,0)</f>
        <v>120.95662957308573</v>
      </c>
      <c r="N27" s="410">
        <f>VLOOKUP($A27,'ANNEX 2_MUNICIPIS'!$A$4:$Q$313,15,0)</f>
        <v>161.71315919798622</v>
      </c>
      <c r="O27" s="412">
        <f>VLOOKUP($A27,'ANNEX 2_MUNICIPIS'!$A$4:$Q$313,16,0)</f>
        <v>105.3345351369462</v>
      </c>
      <c r="P27" s="413">
        <f>VLOOKUP($A27,'ANNEX 2_MUNICIPIS'!$A$4:$Q$313,17,0)</f>
        <v>102.46208096251367</v>
      </c>
      <c r="Q27" s="414">
        <f>VLOOKUP($A27,'ANNEX 2_MUNICIPIS'!$A$4:$R$313,18,0)</f>
        <v>95</v>
      </c>
      <c r="R27" s="415">
        <f>VLOOKUP($A27,'ANNEX 2_MUNICIPIS'!$A$4:$V$313,19,0)</f>
        <v>101.23638097146902</v>
      </c>
      <c r="S27" s="414">
        <f>VLOOKUP($A27,'ANNEX 2_MUNICIPIS'!$A$4:$V$313,20,0)</f>
        <v>126</v>
      </c>
      <c r="T27" s="415">
        <f>VLOOKUP($A27,'ANNEX 2_MUNICIPIS'!$A$4:$V$313,21,0)</f>
        <v>103.68778095355833</v>
      </c>
      <c r="U27" s="414">
        <f>VLOOKUP($A27,'ANNEX 2_MUNICIPIS'!$A$4:$V$313,22,0)</f>
        <v>86</v>
      </c>
    </row>
    <row r="28" spans="1:21" ht="15" customHeight="1">
      <c r="A28" s="421" t="s">
        <v>436</v>
      </c>
      <c r="B28" s="422" t="s">
        <v>12</v>
      </c>
      <c r="C28" s="423">
        <f>VLOOKUP($A28,'ANNEX 2_MUNICIPIS'!$A$4:$Q$313,4,0)</f>
        <v>19806</v>
      </c>
      <c r="D28" s="403">
        <f>VLOOKUP($A28,'ANNEX 2_MUNICIPIS'!$A$4:$Q$313,5,0)</f>
        <v>6.08</v>
      </c>
      <c r="E28" s="404">
        <f>VLOOKUP($A28,'ANNEX 2_MUNICIPIS'!$A$4:$Q$313,6,0)</f>
        <v>45669.334900577924</v>
      </c>
      <c r="F28" s="416">
        <f>VLOOKUP($A28,'ANNEX 2_MUNICIPIS'!$A$4:$Q$313,7,0)</f>
        <v>32.285323233638266</v>
      </c>
      <c r="G28" s="406">
        <f>VLOOKUP($A28,'ANNEX 2_MUNICIPIS'!$A$4:$Q$313,8,0)</f>
        <v>2.8981116833282843</v>
      </c>
      <c r="H28" s="407">
        <f>VLOOKUP($A28,'ANNEX 2_MUNICIPIS'!$A$4:$Q$313,9,0)</f>
        <v>5.83</v>
      </c>
      <c r="I28" s="408">
        <f>VLOOKUP($A28,'ANNEX 2_MUNICIPIS'!$A$4:$Q$313,10,0)</f>
        <v>71.367521367521363</v>
      </c>
      <c r="J28" s="409">
        <f>VLOOKUP($A28,'ANNEX 2_MUNICIPIS'!$A$4:$Q$313,11,0)</f>
        <v>170.53601334554654</v>
      </c>
      <c r="K28" s="410">
        <f>VLOOKUP($A28,'ANNEX 2_MUNICIPIS'!$A$4:$Q$313,12,0)</f>
        <v>180.05973288375594</v>
      </c>
      <c r="L28" s="410">
        <f>VLOOKUP($A28,'ANNEX 2_MUNICIPIS'!$A$4:$Q$313,13,0)</f>
        <v>107.75763097312895</v>
      </c>
      <c r="M28" s="411">
        <f>VLOOKUP($A28,'ANNEX 2_MUNICIPIS'!$A$4:$Q$313,14,0)</f>
        <v>100.2977221534814</v>
      </c>
      <c r="N28" s="410">
        <f>VLOOKUP($A28,'ANNEX 2_MUNICIPIS'!$A$4:$Q$313,15,0)</f>
        <v>186.40007372392233</v>
      </c>
      <c r="O28" s="412">
        <f>VLOOKUP($A28,'ANNEX 2_MUNICIPIS'!$A$4:$Q$313,16,0)</f>
        <v>86.120405893700067</v>
      </c>
      <c r="P28" s="413">
        <f>VLOOKUP($A28,'ANNEX 2_MUNICIPIS'!$A$4:$Q$313,17,0)</f>
        <v>109.09128748962097</v>
      </c>
      <c r="Q28" s="414">
        <f>VLOOKUP($A28,'ANNEX 2_MUNICIPIS'!$A$4:$R$313,18,0)</f>
        <v>39</v>
      </c>
      <c r="R28" s="415">
        <f>VLOOKUP($A28,'ANNEX 2_MUNICIPIS'!$A$4:$V$313,19,0)</f>
        <v>130.16627608231488</v>
      </c>
      <c r="S28" s="414">
        <f>VLOOKUP($A28,'ANNEX 2_MUNICIPIS'!$A$4:$V$313,20,0)</f>
        <v>10</v>
      </c>
      <c r="T28" s="415">
        <f>VLOOKUP($A28,'ANNEX 2_MUNICIPIS'!$A$4:$V$313,21,0)</f>
        <v>88.016298896927069</v>
      </c>
      <c r="U28" s="414">
        <f>VLOOKUP($A28,'ANNEX 2_MUNICIPIS'!$A$4:$V$313,22,0)</f>
        <v>278</v>
      </c>
    </row>
    <row r="29" spans="1:21" ht="15" customHeight="1">
      <c r="A29" s="400" t="s">
        <v>514</v>
      </c>
      <c r="B29" s="401" t="s">
        <v>25</v>
      </c>
      <c r="C29" s="402">
        <f>VLOOKUP($A29,'ANNEX 2_MUNICIPIS'!$A$4:$Q$313,4,0)</f>
        <v>28079</v>
      </c>
      <c r="D29" s="403">
        <f>VLOOKUP($A29,'ANNEX 2_MUNICIPIS'!$A$4:$Q$313,5,0)</f>
        <v>10.95</v>
      </c>
      <c r="E29" s="404">
        <f>VLOOKUP($A29,'ANNEX 2_MUNICIPIS'!$A$4:$Q$313,6,0)</f>
        <v>22659.45327637501</v>
      </c>
      <c r="F29" s="416">
        <f>VLOOKUP($A29,'ANNEX 2_MUNICIPIS'!$A$4:$Q$313,7,0)</f>
        <v>38.301342296521561</v>
      </c>
      <c r="G29" s="406">
        <f>VLOOKUP($A29,'ANNEX 2_MUNICIPIS'!$A$4:$Q$313,8,0)</f>
        <v>2.7600698030556643</v>
      </c>
      <c r="H29" s="407">
        <f>VLOOKUP($A29,'ANNEX 2_MUNICIPIS'!$A$4:$Q$313,9,0)</f>
        <v>7</v>
      </c>
      <c r="I29" s="408">
        <f>VLOOKUP($A29,'ANNEX 2_MUNICIPIS'!$A$4:$Q$313,10,0)</f>
        <v>85.843373493975903</v>
      </c>
      <c r="J29" s="409">
        <f>VLOOKUP($A29,'ANNEX 2_MUNICIPIS'!$A$4:$Q$313,11,0)</f>
        <v>94.690316085929041</v>
      </c>
      <c r="K29" s="410">
        <f>VLOOKUP($A29,'ANNEX 2_MUNICIPIS'!$A$4:$Q$313,12,0)</f>
        <v>89.339052410513688</v>
      </c>
      <c r="L29" s="410">
        <f>VLOOKUP($A29,'ANNEX 2_MUNICIPIS'!$A$4:$Q$313,13,0)</f>
        <v>90.832063271436112</v>
      </c>
      <c r="M29" s="411">
        <f>VLOOKUP($A29,'ANNEX 2_MUNICIPIS'!$A$4:$Q$313,14,0)</f>
        <v>105.31400331339964</v>
      </c>
      <c r="N29" s="410">
        <f>VLOOKUP($A29,'ANNEX 2_MUNICIPIS'!$A$4:$Q$313,15,0)</f>
        <v>155.24463283006676</v>
      </c>
      <c r="O29" s="412">
        <f>VLOOKUP($A29,'ANNEX 2_MUNICIPIS'!$A$4:$Q$313,16,0)</f>
        <v>103.58866367958404</v>
      </c>
      <c r="P29" s="413">
        <f>VLOOKUP($A29,'ANNEX 2_MUNICIPIS'!$A$4:$Q$313,17,0)</f>
        <v>93.04962271868115</v>
      </c>
      <c r="Q29" s="414">
        <f>VLOOKUP($A29,'ANNEX 2_MUNICIPIS'!$A$4:$R$313,18,0)</f>
        <v>258</v>
      </c>
      <c r="R29" s="415">
        <f>VLOOKUP($A29,'ANNEX 2_MUNICIPIS'!$A$4:$V$313,19,0)</f>
        <v>86.013363597682869</v>
      </c>
      <c r="S29" s="414">
        <f>VLOOKUP($A29,'ANNEX 2_MUNICIPIS'!$A$4:$V$313,20,0)</f>
        <v>286</v>
      </c>
      <c r="T29" s="415">
        <f>VLOOKUP($A29,'ANNEX 2_MUNICIPIS'!$A$4:$V$313,21,0)</f>
        <v>100.08588183967943</v>
      </c>
      <c r="U29" s="414">
        <f>VLOOKUP($A29,'ANNEX 2_MUNICIPIS'!$A$4:$V$313,22,0)</f>
        <v>142</v>
      </c>
    </row>
    <row r="30" spans="1:21" ht="15" customHeight="1">
      <c r="A30" s="400" t="s">
        <v>480</v>
      </c>
      <c r="B30" s="401" t="s">
        <v>481</v>
      </c>
      <c r="C30" s="402">
        <f>VLOOKUP($A30,'ANNEX 2_MUNICIPIS'!$A$4:$Q$313,4,0)</f>
        <v>8309</v>
      </c>
      <c r="D30" s="403">
        <f>VLOOKUP($A30,'ANNEX 2_MUNICIPIS'!$A$4:$Q$313,5,0)</f>
        <v>6.34</v>
      </c>
      <c r="E30" s="404">
        <f>VLOOKUP($A30,'ANNEX 2_MUNICIPIS'!$A$4:$Q$313,6,0)</f>
        <v>28633.208391936241</v>
      </c>
      <c r="F30" s="416">
        <f>VLOOKUP($A30,'ANNEX 2_MUNICIPIS'!$A$4:$Q$313,7,0)</f>
        <v>34.9632321495993</v>
      </c>
      <c r="G30" s="406">
        <f>VLOOKUP($A30,'ANNEX 2_MUNICIPIS'!$A$4:$Q$313,8,0)</f>
        <v>2.6718016608496811</v>
      </c>
      <c r="H30" s="407">
        <f>VLOOKUP($A30,'ANNEX 2_MUNICIPIS'!$A$4:$Q$313,9,0)</f>
        <v>2.76</v>
      </c>
      <c r="I30" s="408">
        <f>VLOOKUP($A30,'ANNEX 2_MUNICIPIS'!$A$4:$Q$313,10,0)</f>
        <v>91.970802919708035</v>
      </c>
      <c r="J30" s="409">
        <f>VLOOKUP($A30,'ANNEX 2_MUNICIPIS'!$A$4:$Q$313,11,0)</f>
        <v>163.54242289289004</v>
      </c>
      <c r="K30" s="410">
        <f>VLOOKUP($A30,'ANNEX 2_MUNICIPIS'!$A$4:$Q$313,12,0)</f>
        <v>112.89167810043399</v>
      </c>
      <c r="L30" s="410">
        <f>VLOOKUP($A30,'ANNEX 2_MUNICIPIS'!$A$4:$Q$313,13,0)</f>
        <v>99.504242970810409</v>
      </c>
      <c r="M30" s="411">
        <f>VLOOKUP($A30,'ANNEX 2_MUNICIPIS'!$A$4:$Q$313,14,0)</f>
        <v>108.79325536903025</v>
      </c>
      <c r="N30" s="410">
        <f>VLOOKUP($A30,'ANNEX 2_MUNICIPIS'!$A$4:$Q$313,15,0)</f>
        <v>393.73638761248816</v>
      </c>
      <c r="O30" s="412">
        <f>VLOOKUP($A30,'ANNEX 2_MUNICIPIS'!$A$4:$Q$313,16,0)</f>
        <v>110.98273732985939</v>
      </c>
      <c r="P30" s="413">
        <f>VLOOKUP($A30,'ANNEX 2_MUNICIPIS'!$A$4:$Q$313,17,0)</f>
        <v>105.4851643317825</v>
      </c>
      <c r="Q30" s="414">
        <f>VLOOKUP($A30,'ANNEX 2_MUNICIPIS'!$A$4:$R$313,18,0)</f>
        <v>68</v>
      </c>
      <c r="R30" s="415">
        <f>VLOOKUP($A30,'ANNEX 2_MUNICIPIS'!$A$4:$V$313,19,0)</f>
        <v>103.2045510894784</v>
      </c>
      <c r="S30" s="521">
        <f>VLOOKUP($A30,'ANNEX 2_MUNICIPIS'!$A$4:$V$313,20,0)</f>
        <v>97</v>
      </c>
      <c r="T30" s="415">
        <f>VLOOKUP($A30,'ANNEX 2_MUNICIPIS'!$A$4:$V$313,21,0)</f>
        <v>107.76577757408661</v>
      </c>
      <c r="U30" s="521">
        <f>VLOOKUP($A30,'ANNEX 2_MUNICIPIS'!$A$4:$V$313,22,0)</f>
        <v>53</v>
      </c>
    </row>
    <row r="31" spans="1:21" ht="15" customHeight="1">
      <c r="A31" s="400" t="s">
        <v>558</v>
      </c>
      <c r="B31" s="401" t="s">
        <v>559</v>
      </c>
      <c r="C31" s="402">
        <f>VLOOKUP($A31,'ANNEX 2_MUNICIPIS'!$A$4:$Q$313,4,0)</f>
        <v>6186</v>
      </c>
      <c r="D31" s="403">
        <f>VLOOKUP($A31,'ANNEX 2_MUNICIPIS'!$A$4:$Q$313,5,0)</f>
        <v>7.6300000000000008</v>
      </c>
      <c r="E31" s="404">
        <f>VLOOKUP($A31,'ANNEX 2_MUNICIPIS'!$A$4:$Q$313,6,0)</f>
        <v>28683.163074039363</v>
      </c>
      <c r="F31" s="416">
        <f>VLOOKUP($A31,'ANNEX 2_MUNICIPIS'!$A$4:$Q$313,7,0)</f>
        <v>34.222802807082303</v>
      </c>
      <c r="G31" s="406">
        <f>VLOOKUP($A31,'ANNEX 2_MUNICIPIS'!$A$4:$Q$313,8,0)</f>
        <v>2.3440025864856127</v>
      </c>
      <c r="H31" s="407">
        <f>VLOOKUP($A31,'ANNEX 2_MUNICIPIS'!$A$4:$Q$313,9,0)</f>
        <v>3.09</v>
      </c>
      <c r="I31" s="408">
        <f>VLOOKUP($A31,'ANNEX 2_MUNICIPIS'!$A$4:$Q$313,10,0)</f>
        <v>88.571428571428569</v>
      </c>
      <c r="J31" s="409">
        <f>VLOOKUP($A31,'ANNEX 2_MUNICIPIS'!$A$4:$Q$313,11,0)</f>
        <v>135.89239333432803</v>
      </c>
      <c r="K31" s="410">
        <f>VLOOKUP($A31,'ANNEX 2_MUNICIPIS'!$A$4:$Q$313,12,0)</f>
        <v>113.08863360099828</v>
      </c>
      <c r="L31" s="410">
        <f>VLOOKUP($A31,'ANNEX 2_MUNICIPIS'!$A$4:$Q$313,13,0)</f>
        <v>101.65707252179276</v>
      </c>
      <c r="M31" s="411">
        <f>VLOOKUP($A31,'ANNEX 2_MUNICIPIS'!$A$4:$Q$313,14,0)</f>
        <v>124.00754250874316</v>
      </c>
      <c r="N31" s="410">
        <f>VLOOKUP($A31,'ANNEX 2_MUNICIPIS'!$A$4:$Q$313,15,0)</f>
        <v>351.68687048882435</v>
      </c>
      <c r="O31" s="412">
        <f>VLOOKUP($A31,'ANNEX 2_MUNICIPIS'!$A$4:$Q$313,16,0)</f>
        <v>106.8806542947648</v>
      </c>
      <c r="P31" s="413">
        <f>VLOOKUP($A31,'ANNEX 2_MUNICIPIS'!$A$4:$Q$313,17,0)</f>
        <v>104.06827550281986</v>
      </c>
      <c r="Q31" s="414">
        <f>VLOOKUP($A31,'ANNEX 2_MUNICIPIS'!$A$4:$R$313,18,0)</f>
        <v>84</v>
      </c>
      <c r="R31" s="415">
        <f>VLOOKUP($A31,'ANNEX 2_MUNICIPIS'!$A$4:$V$313,19,0)</f>
        <v>101.17281243703</v>
      </c>
      <c r="S31" s="414">
        <f>VLOOKUP($A31,'ANNEX 2_MUNICIPIS'!$A$4:$V$313,20,0)</f>
        <v>128</v>
      </c>
      <c r="T31" s="415">
        <f>VLOOKUP($A31,'ANNEX 2_MUNICIPIS'!$A$4:$V$313,21,0)</f>
        <v>106.96373856860976</v>
      </c>
      <c r="U31" s="414">
        <f>VLOOKUP($A31,'ANNEX 2_MUNICIPIS'!$A$4:$V$313,22,0)</f>
        <v>62</v>
      </c>
    </row>
    <row r="32" spans="1:21" ht="15" customHeight="1">
      <c r="A32" s="400" t="s">
        <v>570</v>
      </c>
      <c r="B32" s="401" t="s">
        <v>571</v>
      </c>
      <c r="C32" s="402">
        <f>VLOOKUP($A32,'ANNEX 2_MUNICIPIS'!$A$4:$Q$313,4,0)</f>
        <v>15658</v>
      </c>
      <c r="D32" s="403">
        <f>VLOOKUP($A32,'ANNEX 2_MUNICIPIS'!$A$4:$Q$313,5,0)</f>
        <v>10.029999999999999</v>
      </c>
      <c r="E32" s="404">
        <f>VLOOKUP($A32,'ANNEX 2_MUNICIPIS'!$A$4:$Q$313,6,0)</f>
        <v>25374.089292718003</v>
      </c>
      <c r="F32" s="416">
        <f>VLOOKUP($A32,'ANNEX 2_MUNICIPIS'!$A$4:$Q$313,7,0)</f>
        <v>36.374480853515919</v>
      </c>
      <c r="G32" s="406">
        <f>VLOOKUP($A32,'ANNEX 2_MUNICIPIS'!$A$4:$Q$313,8,0)</f>
        <v>2.3821688593690125</v>
      </c>
      <c r="H32" s="407">
        <f>VLOOKUP($A32,'ANNEX 2_MUNICIPIS'!$A$4:$Q$313,9,0)</f>
        <v>4.72</v>
      </c>
      <c r="I32" s="408">
        <f>VLOOKUP($A32,'ANNEX 2_MUNICIPIS'!$A$4:$Q$313,10,0)</f>
        <v>85.024154589371989</v>
      </c>
      <c r="J32" s="409">
        <f>VLOOKUP($A32,'ANNEX 2_MUNICIPIS'!$A$4:$Q$313,11,0)</f>
        <v>103.37576880766929</v>
      </c>
      <c r="K32" s="410">
        <f>VLOOKUP($A32,'ANNEX 2_MUNICIPIS'!$A$4:$Q$313,12,0)</f>
        <v>100.04200302373046</v>
      </c>
      <c r="L32" s="410">
        <f>VLOOKUP($A32,'ANNEX 2_MUNICIPIS'!$A$4:$Q$313,13,0)</f>
        <v>95.643700342249787</v>
      </c>
      <c r="M32" s="411">
        <f>VLOOKUP($A32,'ANNEX 2_MUNICIPIS'!$A$4:$Q$313,14,0)</f>
        <v>122.02073721222771</v>
      </c>
      <c r="N32" s="410">
        <f>VLOOKUP($A32,'ANNEX 2_MUNICIPIS'!$A$4:$Q$313,15,0)</f>
        <v>230.23568428187866</v>
      </c>
      <c r="O32" s="412">
        <f>VLOOKUP($A32,'ANNEX 2_MUNICIPIS'!$A$4:$Q$313,16,0)</f>
        <v>102.60009824774058</v>
      </c>
      <c r="P32" s="413">
        <f>VLOOKUP($A32,'ANNEX 2_MUNICIPIS'!$A$4:$Q$313,17,0)</f>
        <v>97.283120759563559</v>
      </c>
      <c r="Q32" s="414">
        <f>VLOOKUP($A32,'ANNEX 2_MUNICIPIS'!$A$4:$R$313,18,0)</f>
        <v>176</v>
      </c>
      <c r="R32" s="415">
        <f>VLOOKUP($A32,'ANNEX 2_MUNICIPIS'!$A$4:$V$313,19,0)</f>
        <v>91.888249142290661</v>
      </c>
      <c r="S32" s="414">
        <f>VLOOKUP($A32,'ANNEX 2_MUNICIPIS'!$A$4:$V$313,20,0)</f>
        <v>235</v>
      </c>
      <c r="T32" s="415">
        <f>VLOOKUP($A32,'ANNEX 2_MUNICIPIS'!$A$4:$V$313,21,0)</f>
        <v>102.67799237683643</v>
      </c>
      <c r="U32" s="414">
        <f>VLOOKUP($A32,'ANNEX 2_MUNICIPIS'!$A$4:$V$313,22,0)</f>
        <v>103</v>
      </c>
    </row>
    <row r="33" spans="1:21" ht="15" customHeight="1" thickBot="1">
      <c r="A33" s="400" t="s">
        <v>581</v>
      </c>
      <c r="B33" s="401" t="s">
        <v>19</v>
      </c>
      <c r="C33" s="402">
        <f>VLOOKUP($A33,'ANNEX 2_MUNICIPIS'!$A$4:$Q$313,4,0)</f>
        <v>66720</v>
      </c>
      <c r="D33" s="403">
        <f>VLOOKUP($A33,'ANNEX 2_MUNICIPIS'!$A$4:$Q$313,5,0)</f>
        <v>9.85</v>
      </c>
      <c r="E33" s="404">
        <f>VLOOKUP($A33,'ANNEX 2_MUNICIPIS'!$A$4:$Q$313,6,0)</f>
        <v>24064.132139172842</v>
      </c>
      <c r="F33" s="416">
        <f>VLOOKUP($A33,'ANNEX 2_MUNICIPIS'!$A$4:$Q$313,7,0)</f>
        <v>38.938229311518306</v>
      </c>
      <c r="G33" s="406">
        <f>VLOOKUP($A33,'ANNEX 2_MUNICIPIS'!$A$4:$Q$313,8,0)</f>
        <v>2.3456235011990407</v>
      </c>
      <c r="H33" s="407">
        <f>VLOOKUP($A33,'ANNEX 2_MUNICIPIS'!$A$4:$Q$313,9,0)</f>
        <v>6.93</v>
      </c>
      <c r="I33" s="408">
        <f>VLOOKUP($A33,'ANNEX 2_MUNICIPIS'!$A$4:$Q$313,10,0)</f>
        <v>85.536159600997507</v>
      </c>
      <c r="J33" s="409">
        <f>VLOOKUP($A33,'ANNEX 2_MUNICIPIS'!$A$4:$Q$313,11,0)</f>
        <v>105.26486915136273</v>
      </c>
      <c r="K33" s="410">
        <f>VLOOKUP($A33,'ANNEX 2_MUNICIPIS'!$A$4:$Q$313,12,0)</f>
        <v>94.877256576907953</v>
      </c>
      <c r="L33" s="410">
        <f>VLOOKUP($A33,'ANNEX 2_MUNICIPIS'!$A$4:$Q$313,13,0)</f>
        <v>89.346382934507488</v>
      </c>
      <c r="M33" s="411">
        <f>VLOOKUP($A33,'ANNEX 2_MUNICIPIS'!$A$4:$Q$313,14,0)</f>
        <v>123.92184859830709</v>
      </c>
      <c r="N33" s="410">
        <f>VLOOKUP($A33,'ANNEX 2_MUNICIPIS'!$A$4:$Q$313,15,0)</f>
        <v>156.81276043441088</v>
      </c>
      <c r="O33" s="412">
        <f>VLOOKUP($A33,'ANNEX 2_MUNICIPIS'!$A$4:$Q$313,16,0)</f>
        <v>103.21794343243918</v>
      </c>
      <c r="P33" s="413">
        <f>VLOOKUP($A33,'ANNEX 2_MUNICIPIS'!$A$4:$Q$313,17,0)</f>
        <v>95.672058694330048</v>
      </c>
      <c r="Q33" s="442">
        <f>VLOOKUP($A33,'ANNEX 2_MUNICIPIS'!$A$4:$R$313,18,0)</f>
        <v>206</v>
      </c>
      <c r="R33" s="415">
        <f>VLOOKUP($A33,'ANNEX 2_MUNICIPIS'!$A$4:$V$313,19,0)</f>
        <v>88.656219993377931</v>
      </c>
      <c r="S33" s="442">
        <f>VLOOKUP($A33,'ANNEX 2_MUNICIPIS'!$A$4:$V$313,20,0)</f>
        <v>268</v>
      </c>
      <c r="T33" s="415">
        <f>VLOOKUP($A33,'ANNEX 2_MUNICIPIS'!$A$4:$V$313,21,0)</f>
        <v>102.68789739528216</v>
      </c>
      <c r="U33" s="442">
        <f>VLOOKUP($A33,'ANNEX 2_MUNICIPIS'!$A$4:$V$313,22,0)</f>
        <v>101</v>
      </c>
    </row>
    <row r="34" spans="1:21" ht="15.75" customHeight="1" thickBot="1">
      <c r="A34" s="538" t="s">
        <v>1027</v>
      </c>
      <c r="B34" s="539"/>
      <c r="C34" s="540"/>
      <c r="D34" s="504">
        <v>9.0951293639177475</v>
      </c>
      <c r="E34" s="505">
        <v>26816.022699509238</v>
      </c>
      <c r="F34" s="506">
        <v>36.268979176759309</v>
      </c>
      <c r="G34" s="507">
        <v>2.7342419080068141</v>
      </c>
      <c r="H34" s="508">
        <v>8.6685985435611954</v>
      </c>
      <c r="I34" s="509">
        <v>83.906112664017698</v>
      </c>
      <c r="J34" s="510">
        <v>114.00156277648519</v>
      </c>
      <c r="K34" s="511">
        <v>105.72709006579528</v>
      </c>
      <c r="L34" s="511">
        <v>95.921915251694486</v>
      </c>
      <c r="M34" s="512">
        <v>106.30880886326248</v>
      </c>
      <c r="N34" s="511">
        <v>125.36195145611494</v>
      </c>
      <c r="O34" s="513">
        <v>101.25093797745683</v>
      </c>
      <c r="P34" s="514">
        <v>109.72329220814736</v>
      </c>
      <c r="Q34" s="453"/>
      <c r="R34" s="514">
        <v>108.87653381767841</v>
      </c>
      <c r="S34" s="453"/>
      <c r="T34" s="514">
        <v>110.57005059861633</v>
      </c>
      <c r="U34" s="453"/>
    </row>
    <row r="35" spans="1:21" ht="15.75" customHeight="1" thickBot="1">
      <c r="A35" s="538" t="s">
        <v>1044</v>
      </c>
      <c r="B35" s="539"/>
      <c r="C35" s="540"/>
      <c r="D35" s="473">
        <f>'ANNEX 2_MUNICIPIS'!$E$314</f>
        <v>10.368589611409229</v>
      </c>
      <c r="E35" s="474">
        <f>'ANNEX 2_MUNICIPIS'!$F$314</f>
        <v>25363.435882725324</v>
      </c>
      <c r="F35" s="475">
        <f>'ANNEX 2_MUNICIPIS'!$G$314</f>
        <v>34.789899468585787</v>
      </c>
      <c r="G35" s="476">
        <f>'ANNEX 2_MUNICIPIS'!$H$314</f>
        <v>2.9067400038421849</v>
      </c>
      <c r="H35" s="477">
        <f>'ANNEX 2_MUNICIPIS'!$I$314</f>
        <v>10.867124298104672</v>
      </c>
      <c r="I35" s="478">
        <f>'ANNEX 2_MUNICIPIS'!$J$314</f>
        <v>82.86946702923295</v>
      </c>
      <c r="J35" s="515">
        <v>100</v>
      </c>
      <c r="K35" s="516">
        <v>100</v>
      </c>
      <c r="L35" s="516">
        <v>100</v>
      </c>
      <c r="M35" s="517">
        <v>100</v>
      </c>
      <c r="N35" s="516">
        <v>100</v>
      </c>
      <c r="O35" s="518">
        <v>100</v>
      </c>
      <c r="P35" s="519">
        <v>100</v>
      </c>
      <c r="Q35" s="453"/>
      <c r="R35" s="519">
        <v>100</v>
      </c>
      <c r="S35" s="453"/>
      <c r="T35" s="519">
        <v>100</v>
      </c>
      <c r="U35" s="453"/>
    </row>
    <row r="36" spans="1:21" ht="9" customHeight="1">
      <c r="A36" s="288"/>
      <c r="B36" s="291"/>
      <c r="C36" s="292"/>
      <c r="D36" s="293"/>
      <c r="E36" s="294"/>
      <c r="F36" s="295"/>
      <c r="G36" s="296"/>
      <c r="H36" s="293"/>
      <c r="I36" s="297"/>
      <c r="J36" s="298"/>
      <c r="K36" s="298"/>
      <c r="L36" s="298"/>
      <c r="M36" s="299"/>
      <c r="N36" s="298"/>
      <c r="O36" s="299"/>
      <c r="P36" s="92"/>
      <c r="Q36" s="289"/>
      <c r="R36" s="92"/>
      <c r="S36" s="289"/>
      <c r="T36" s="92"/>
      <c r="U36" s="289"/>
    </row>
    <row r="37" spans="1:21" ht="33.5" customHeight="1">
      <c r="A37" s="541" t="s">
        <v>1043</v>
      </c>
      <c r="B37" s="541"/>
      <c r="C37" s="541"/>
      <c r="D37" s="541"/>
      <c r="E37" s="541"/>
      <c r="F37" s="541"/>
      <c r="G37" s="541"/>
      <c r="H37" s="541"/>
      <c r="I37" s="541"/>
      <c r="J37" s="541"/>
      <c r="K37" s="541"/>
      <c r="L37" s="541"/>
      <c r="M37" s="541"/>
      <c r="N37" s="541"/>
      <c r="O37" s="541"/>
      <c r="P37" s="541"/>
      <c r="Q37" s="541"/>
      <c r="U37" s="289"/>
    </row>
    <row r="38" spans="1:21" ht="15.75" customHeight="1">
      <c r="B38" s="291"/>
      <c r="C38" s="292"/>
      <c r="D38" s="293"/>
      <c r="E38" s="294"/>
      <c r="F38" s="295"/>
      <c r="G38" s="296"/>
      <c r="H38" s="293"/>
      <c r="I38" s="297"/>
      <c r="J38" s="298"/>
      <c r="K38" s="298"/>
      <c r="L38" s="298"/>
      <c r="M38" s="299"/>
      <c r="N38" s="298"/>
      <c r="O38" s="299"/>
      <c r="P38" s="92"/>
      <c r="Q38" s="289"/>
    </row>
    <row r="39" spans="1:21" ht="15.75" customHeight="1">
      <c r="A39" s="288"/>
      <c r="B39" s="291"/>
      <c r="C39" s="292"/>
      <c r="D39" s="293"/>
      <c r="E39" s="294"/>
      <c r="F39" s="295"/>
      <c r="G39" s="296"/>
      <c r="H39" s="293"/>
      <c r="I39" s="297"/>
      <c r="J39" s="298"/>
      <c r="K39" s="298"/>
      <c r="L39" s="298"/>
      <c r="M39" s="299"/>
      <c r="N39" s="298"/>
      <c r="O39" s="299"/>
      <c r="P39" s="92"/>
      <c r="Q39" s="289"/>
    </row>
    <row r="40" spans="1:21" ht="15.75" customHeight="1">
      <c r="A40" s="288"/>
      <c r="B40" s="291"/>
      <c r="C40" s="292"/>
      <c r="D40" s="293"/>
      <c r="E40" s="294"/>
      <c r="F40" s="295"/>
      <c r="G40" s="296"/>
      <c r="H40" s="293"/>
      <c r="I40" s="297"/>
      <c r="J40" s="298"/>
      <c r="K40" s="298"/>
      <c r="L40" s="298"/>
      <c r="M40" s="299"/>
      <c r="N40" s="298"/>
      <c r="O40" s="299"/>
      <c r="P40" s="92"/>
      <c r="Q40" s="289"/>
    </row>
    <row r="41" spans="1:21" ht="15" customHeight="1">
      <c r="A41" s="301"/>
      <c r="D41" s="31"/>
      <c r="E41" s="31"/>
      <c r="F41" s="31"/>
      <c r="G41" s="31"/>
      <c r="H41" s="31"/>
      <c r="I41" s="31"/>
      <c r="R41"/>
      <c r="T41"/>
    </row>
    <row r="42" spans="1:21" ht="15" customHeight="1">
      <c r="A42" s="301"/>
    </row>
    <row r="43" spans="1:21" ht="15" customHeight="1">
      <c r="A43" s="301"/>
    </row>
    <row r="44" spans="1:21">
      <c r="D44"/>
      <c r="E44"/>
      <c r="F44"/>
      <c r="G44"/>
      <c r="H44"/>
      <c r="I44"/>
      <c r="M44"/>
      <c r="O44"/>
      <c r="P44"/>
    </row>
    <row r="45" spans="1:21">
      <c r="C45" s="33"/>
      <c r="F45"/>
    </row>
  </sheetData>
  <mergeCells count="5">
    <mergeCell ref="D2:I2"/>
    <mergeCell ref="A34:C34"/>
    <mergeCell ref="A35:C35"/>
    <mergeCell ref="A37:Q37"/>
    <mergeCell ref="J2:U2"/>
  </mergeCells>
  <conditionalFormatting sqref="J4:P33">
    <cfRule type="cellIs" dxfId="251" priority="40" operator="greaterThanOrEqual">
      <formula>110</formula>
    </cfRule>
    <cfRule type="cellIs" dxfId="250" priority="41" operator="between">
      <formula>100.0001</formula>
      <formula>110</formula>
    </cfRule>
    <cfRule type="cellIs" dxfId="249" priority="42" operator="between">
      <formula>90.0001</formula>
      <formula>100</formula>
    </cfRule>
    <cfRule type="cellIs" dxfId="248" priority="43" operator="lessThanOrEqual">
      <formula>90</formula>
    </cfRule>
  </conditionalFormatting>
  <conditionalFormatting sqref="R4:R33">
    <cfRule type="cellIs" dxfId="247" priority="5" operator="greaterThanOrEqual">
      <formula>110</formula>
    </cfRule>
    <cfRule type="cellIs" dxfId="246" priority="6" operator="between">
      <formula>100.0001</formula>
      <formula>110</formula>
    </cfRule>
    <cfRule type="cellIs" dxfId="245" priority="7" operator="between">
      <formula>90.0001</formula>
      <formula>100</formula>
    </cfRule>
    <cfRule type="cellIs" dxfId="244" priority="8" operator="lessThanOrEqual">
      <formula>90</formula>
    </cfRule>
  </conditionalFormatting>
  <conditionalFormatting sqref="T4:T33">
    <cfRule type="cellIs" dxfId="243" priority="1" operator="greaterThanOrEqual">
      <formula>110</formula>
    </cfRule>
    <cfRule type="cellIs" dxfId="242" priority="2" operator="between">
      <formula>100.0001</formula>
      <formula>110</formula>
    </cfRule>
    <cfRule type="cellIs" dxfId="241" priority="3" operator="between">
      <formula>90.0001</formula>
      <formula>100</formula>
    </cfRule>
    <cfRule type="cellIs" dxfId="240" priority="4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73" fitToHeight="5" orientation="landscape" r:id="rId1"/>
  <headerFooter>
    <oddHeader>&amp;L&amp;"Arial Rounded MT Bold,Negreta"&amp;16&amp;K08-019Annex 4: Valor dels municipis a l'Índex de Vulnerabilitat Social (per comarques). 2022</oddHeader>
    <oddFooter>&amp;L&amp;"Segoe UI,Normal"Els municipis apareixen per ordre alfabètic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U41"/>
  <sheetViews>
    <sheetView zoomScale="85" zoomScaleNormal="85" workbookViewId="0">
      <pane xSplit="3" ySplit="3" topLeftCell="D4" activePane="bottomRight" state="frozen"/>
      <selection activeCell="D14" sqref="D14"/>
      <selection pane="topRight" activeCell="D14" sqref="D14"/>
      <selection pane="bottomLeft" activeCell="D14" sqref="D14"/>
      <selection pane="bottomRight" activeCell="A8" sqref="A8:XFD8"/>
    </sheetView>
  </sheetViews>
  <sheetFormatPr defaultColWidth="9.1796875" defaultRowHeight="13.5"/>
  <cols>
    <col min="1" max="1" width="11.7265625" style="368" customWidth="1"/>
    <col min="2" max="2" width="33.453125" style="369" customWidth="1"/>
    <col min="3" max="3" width="11" style="369" customWidth="1"/>
    <col min="4" max="6" width="13" style="460" customWidth="1"/>
    <col min="7" max="7" width="13" style="461" customWidth="1"/>
    <col min="8" max="8" width="13" style="460" customWidth="1"/>
    <col min="9" max="9" width="13.54296875" style="460" customWidth="1"/>
    <col min="10" max="12" width="13.1796875" style="369" customWidth="1"/>
    <col min="13" max="13" width="13.1796875" style="462" customWidth="1"/>
    <col min="14" max="14" width="13.1796875" style="369" customWidth="1"/>
    <col min="15" max="15" width="13.453125" style="462" customWidth="1"/>
    <col min="16" max="16" width="15.453125" style="462" customWidth="1"/>
    <col min="17" max="17" width="7.7265625" style="369" customWidth="1"/>
    <col min="18" max="18" width="14" style="462" customWidth="1"/>
    <col min="19" max="19" width="7.7265625" style="369" customWidth="1"/>
    <col min="20" max="20" width="14" style="462" customWidth="1"/>
    <col min="21" max="21" width="7.7265625" style="369" customWidth="1"/>
    <col min="22" max="16384" width="9.1796875" style="369"/>
  </cols>
  <sheetData>
    <row r="1" spans="1:21" ht="21.5" thickBot="1">
      <c r="A1" s="487" t="s">
        <v>640</v>
      </c>
    </row>
    <row r="2" spans="1:21" ht="15.75" customHeight="1" thickBot="1">
      <c r="D2" s="536" t="s">
        <v>1017</v>
      </c>
      <c r="E2" s="537"/>
      <c r="F2" s="537"/>
      <c r="G2" s="537"/>
      <c r="H2" s="537"/>
      <c r="I2" s="537"/>
      <c r="J2" s="542" t="s">
        <v>1046</v>
      </c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4"/>
    </row>
    <row r="3" spans="1:21" ht="79.5" customHeight="1" thickBot="1">
      <c r="A3" s="370" t="s">
        <v>57</v>
      </c>
      <c r="B3" s="371" t="s">
        <v>1021</v>
      </c>
      <c r="C3" s="372" t="s">
        <v>644</v>
      </c>
      <c r="D3" s="373" t="s">
        <v>2</v>
      </c>
      <c r="E3" s="374" t="s">
        <v>3</v>
      </c>
      <c r="F3" s="374" t="s">
        <v>4</v>
      </c>
      <c r="G3" s="375" t="s">
        <v>1037</v>
      </c>
      <c r="H3" s="374" t="s">
        <v>1039</v>
      </c>
      <c r="I3" s="374" t="s">
        <v>645</v>
      </c>
      <c r="J3" s="376" t="s">
        <v>1045</v>
      </c>
      <c r="K3" s="377" t="s">
        <v>1049</v>
      </c>
      <c r="L3" s="377" t="s">
        <v>1023</v>
      </c>
      <c r="M3" s="378" t="s">
        <v>1038</v>
      </c>
      <c r="N3" s="377" t="s">
        <v>1040</v>
      </c>
      <c r="O3" s="379" t="s">
        <v>1020</v>
      </c>
      <c r="P3" s="381" t="s">
        <v>1032</v>
      </c>
      <c r="Q3" s="381" t="s">
        <v>1016</v>
      </c>
      <c r="R3" s="382" t="s">
        <v>1041</v>
      </c>
      <c r="S3" s="383" t="s">
        <v>1016</v>
      </c>
      <c r="T3" s="384" t="s">
        <v>1042</v>
      </c>
      <c r="U3" s="385" t="s">
        <v>1016</v>
      </c>
    </row>
    <row r="4" spans="1:21" ht="15" customHeight="1">
      <c r="A4" s="400" t="s">
        <v>85</v>
      </c>
      <c r="B4" s="401" t="s">
        <v>50</v>
      </c>
      <c r="C4" s="402">
        <f>VLOOKUP($A4,'ANNEX 2_MUNICIPIS'!$A$4:$Q$313,4,0)</f>
        <v>223506</v>
      </c>
      <c r="D4" s="403">
        <f>VLOOKUP($A4,'ANNEX 2_MUNICIPIS'!$A$4:$Q$313,5,0)</f>
        <v>11.73</v>
      </c>
      <c r="E4" s="404">
        <f>VLOOKUP($A4,'ANNEX 2_MUNICIPIS'!$A$4:$Q$313,6,0)</f>
        <v>23183.978759375383</v>
      </c>
      <c r="F4" s="416">
        <f>VLOOKUP($A4,'ANNEX 2_MUNICIPIS'!$A$4:$Q$313,7,0)</f>
        <v>41.823081622193243</v>
      </c>
      <c r="G4" s="406">
        <f>VLOOKUP($A4,'ANNEX 2_MUNICIPIS'!$A$4:$Q$313,8,0)</f>
        <v>2.7654738575250777</v>
      </c>
      <c r="H4" s="407">
        <f>VLOOKUP($A4,'ANNEX 2_MUNICIPIS'!$A$4:$Q$313,9,0)</f>
        <v>14.07</v>
      </c>
      <c r="I4" s="408">
        <f>VLOOKUP($A4,'ANNEX 2_MUNICIPIS'!$A$4:$Q$313,10,0)</f>
        <v>79.207532365633597</v>
      </c>
      <c r="J4" s="409">
        <f>VLOOKUP($A4,'ANNEX 2_MUNICIPIS'!$A$4:$Q$313,11,0)</f>
        <v>88.393773328296916</v>
      </c>
      <c r="K4" s="410">
        <f>VLOOKUP($A4,'ANNEX 2_MUNICIPIS'!$A$4:$Q$313,12,0)</f>
        <v>91.407090374398607</v>
      </c>
      <c r="L4" s="410">
        <f>VLOOKUP($A4,'ANNEX 2_MUNICIPIS'!$A$4:$Q$313,13,0)</f>
        <v>83.183491314338426</v>
      </c>
      <c r="M4" s="411">
        <f>VLOOKUP($A4,'ANNEX 2_MUNICIPIS'!$A$4:$Q$313,14,0)</f>
        <v>105.10820761992419</v>
      </c>
      <c r="N4" s="410">
        <f>VLOOKUP($A4,'ANNEX 2_MUNICIPIS'!$A$4:$Q$313,15,0)</f>
        <v>77.236135736351613</v>
      </c>
      <c r="O4" s="412">
        <f>VLOOKUP($A4,'ANNEX 2_MUNICIPIS'!$A$4:$Q$313,16,0)</f>
        <v>95.581080951917343</v>
      </c>
      <c r="P4" s="413">
        <f>VLOOKUP($A4,'ANNEX 2_MUNICIPIS'!$A$4:$Q$313,17,0)</f>
        <v>89.144521321781994</v>
      </c>
      <c r="Q4" s="398">
        <f>VLOOKUP($A4,'ANNEX 2_MUNICIPIS'!$A$4:$R$313,18,0)</f>
        <v>287</v>
      </c>
      <c r="R4" s="415">
        <f>VLOOKUP($A4,'ANNEX 2_MUNICIPIS'!$A$4:$V$313,19,0)</f>
        <v>84.284211546924027</v>
      </c>
      <c r="S4" s="398">
        <f>VLOOKUP($A4,'ANNEX 2_MUNICIPIS'!$A$4:$V$313,20,0)</f>
        <v>294</v>
      </c>
      <c r="T4" s="415">
        <f>VLOOKUP($A4,'ANNEX 2_MUNICIPIS'!$A$4:$V$313,21,0)</f>
        <v>94.004831096639961</v>
      </c>
      <c r="U4" s="398">
        <f>VLOOKUP($A4,'ANNEX 2_MUNICIPIS'!$A$4:$V$313,22,0)</f>
        <v>231</v>
      </c>
    </row>
    <row r="5" spans="1:21" ht="15" customHeight="1">
      <c r="A5" s="400" t="s">
        <v>239</v>
      </c>
      <c r="B5" s="401" t="s">
        <v>56</v>
      </c>
      <c r="C5" s="402">
        <f>VLOOKUP($A5,'ANNEX 2_MUNICIPIS'!$A$4:$Q$313,4,0)</f>
        <v>265444</v>
      </c>
      <c r="D5" s="403">
        <f>VLOOKUP($A5,'ANNEX 2_MUNICIPIS'!$A$4:$Q$313,5,0)</f>
        <v>9.58</v>
      </c>
      <c r="E5" s="404">
        <f>VLOOKUP($A5,'ANNEX 2_MUNICIPIS'!$A$4:$Q$313,6,0)</f>
        <v>21259.121965885275</v>
      </c>
      <c r="F5" s="416">
        <f>VLOOKUP($A5,'ANNEX 2_MUNICIPIS'!$A$4:$Q$313,7,0)</f>
        <v>41.279973283923468</v>
      </c>
      <c r="G5" s="406">
        <f>VLOOKUP($A5,'ANNEX 2_MUNICIPIS'!$A$4:$Q$313,8,0)</f>
        <v>3.3886620153403353</v>
      </c>
      <c r="H5" s="407">
        <f>VLOOKUP($A5,'ANNEX 2_MUNICIPIS'!$A$4:$Q$313,9,0)</f>
        <v>20.66</v>
      </c>
      <c r="I5" s="408">
        <f>VLOOKUP($A5,'ANNEX 2_MUNICIPIS'!$A$4:$Q$313,10,0)</f>
        <v>82.640290674202674</v>
      </c>
      <c r="J5" s="409">
        <f>VLOOKUP($A5,'ANNEX 2_MUNICIPIS'!$A$4:$Q$313,11,0)</f>
        <v>108.23162433621324</v>
      </c>
      <c r="K5" s="410">
        <f>VLOOKUP($A5,'ANNEX 2_MUNICIPIS'!$A$4:$Q$313,12,0)</f>
        <v>83.817989266842829</v>
      </c>
      <c r="L5" s="410">
        <f>VLOOKUP($A5,'ANNEX 2_MUNICIPIS'!$A$4:$Q$313,13,0)</f>
        <v>84.27791178376259</v>
      </c>
      <c r="M5" s="411">
        <f>VLOOKUP($A5,'ANNEX 2_MUNICIPIS'!$A$4:$Q$313,14,0)</f>
        <v>85.77839839687438</v>
      </c>
      <c r="N5" s="410">
        <f>VLOOKUP($A5,'ANNEX 2_MUNICIPIS'!$A$4:$Q$313,15,0)</f>
        <v>52.59982719314943</v>
      </c>
      <c r="O5" s="412">
        <f>VLOOKUP($A5,'ANNEX 2_MUNICIPIS'!$A$4:$Q$313,16,0)</f>
        <v>99.723448981577945</v>
      </c>
      <c r="P5" s="413">
        <f>VLOOKUP($A5,'ANNEX 2_MUNICIPIS'!$A$4:$Q$313,17,0)</f>
        <v>88.639422162364909</v>
      </c>
      <c r="Q5" s="414">
        <f>VLOOKUP($A5,'ANNEX 2_MUNICIPIS'!$A$4:$R$313,18,0)</f>
        <v>289</v>
      </c>
      <c r="R5" s="415">
        <f>VLOOKUP($A5,'ANNEX 2_MUNICIPIS'!$A$4:$V$313,19,0)</f>
        <v>83.698415946903907</v>
      </c>
      <c r="S5" s="414">
        <f>VLOOKUP($A5,'ANNEX 2_MUNICIPIS'!$A$4:$V$313,20,0)</f>
        <v>296</v>
      </c>
      <c r="T5" s="415">
        <f>VLOOKUP($A5,'ANNEX 2_MUNICIPIS'!$A$4:$V$313,21,0)</f>
        <v>93.580428377825911</v>
      </c>
      <c r="U5" s="414">
        <f>VLOOKUP($A5,'ANNEX 2_MUNICIPIS'!$A$4:$V$313,22,0)</f>
        <v>234</v>
      </c>
    </row>
    <row r="6" spans="1:21" ht="15" customHeight="1">
      <c r="A6" s="421" t="s">
        <v>388</v>
      </c>
      <c r="B6" s="422" t="s">
        <v>52</v>
      </c>
      <c r="C6" s="423">
        <f>VLOOKUP($A6,'ANNEX 2_MUNICIPIS'!$A$4:$Q$313,4,0)</f>
        <v>36918</v>
      </c>
      <c r="D6" s="403">
        <f>VLOOKUP($A6,'ANNEX 2_MUNICIPIS'!$A$4:$Q$313,5,0)</f>
        <v>15</v>
      </c>
      <c r="E6" s="404">
        <f>VLOOKUP($A6,'ANNEX 2_MUNICIPIS'!$A$4:$Q$313,6,0)</f>
        <v>21568.843796813293</v>
      </c>
      <c r="F6" s="416">
        <f>VLOOKUP($A6,'ANNEX 2_MUNICIPIS'!$A$4:$Q$313,7,0)</f>
        <v>46.573630608089431</v>
      </c>
      <c r="G6" s="406">
        <f>VLOOKUP($A6,'ANNEX 2_MUNICIPIS'!$A$4:$Q$313,8,0)</f>
        <v>2.8305975404951513</v>
      </c>
      <c r="H6" s="407">
        <f>VLOOKUP($A6,'ANNEX 2_MUNICIPIS'!$A$4:$Q$313,9,0)</f>
        <v>13.37</v>
      </c>
      <c r="I6" s="408">
        <f>VLOOKUP($A6,'ANNEX 2_MUNICIPIS'!$A$4:$Q$313,10,0)</f>
        <v>70.35175879396985</v>
      </c>
      <c r="J6" s="409">
        <f>VLOOKUP($A6,'ANNEX 2_MUNICIPIS'!$A$4:$Q$313,11,0)</f>
        <v>69.123930742728191</v>
      </c>
      <c r="K6" s="410">
        <f>VLOOKUP($A6,'ANNEX 2_MUNICIPIS'!$A$4:$Q$313,12,0)</f>
        <v>85.039124417301551</v>
      </c>
      <c r="L6" s="410">
        <f>VLOOKUP($A6,'ANNEX 2_MUNICIPIS'!$A$4:$Q$313,13,0)</f>
        <v>74.69870614412244</v>
      </c>
      <c r="M6" s="411">
        <f>VLOOKUP($A6,'ANNEX 2_MUNICIPIS'!$A$4:$Q$313,14,0)</f>
        <v>102.68997843238832</v>
      </c>
      <c r="N6" s="410">
        <f>VLOOKUP($A6,'ANNEX 2_MUNICIPIS'!$A$4:$Q$313,15,0)</f>
        <v>81.279912476474749</v>
      </c>
      <c r="O6" s="412">
        <f>VLOOKUP($A6,'ANNEX 2_MUNICIPIS'!$A$4:$Q$313,16,0)</f>
        <v>84.894667862594829</v>
      </c>
      <c r="P6" s="413">
        <f>VLOOKUP($A6,'ANNEX 2_MUNICIPIS'!$A$4:$Q$313,17,0)</f>
        <v>82.323035518129075</v>
      </c>
      <c r="Q6" s="414">
        <f>VLOOKUP($A6,'ANNEX 2_MUNICIPIS'!$A$4:$R$313,18,0)</f>
        <v>309</v>
      </c>
      <c r="R6" s="415">
        <f>VLOOKUP($A6,'ANNEX 2_MUNICIPIS'!$A$4:$V$313,19,0)</f>
        <v>78.066966962766273</v>
      </c>
      <c r="S6" s="414">
        <f>VLOOKUP($A6,'ANNEX 2_MUNICIPIS'!$A$4:$V$313,20,0)</f>
        <v>306</v>
      </c>
      <c r="T6" s="415">
        <f>VLOOKUP($A6,'ANNEX 2_MUNICIPIS'!$A$4:$V$313,21,0)</f>
        <v>86.579104073491862</v>
      </c>
      <c r="U6" s="414">
        <f>VLOOKUP($A6,'ANNEX 2_MUNICIPIS'!$A$4:$V$313,22,0)</f>
        <v>289</v>
      </c>
    </row>
    <row r="7" spans="1:21" ht="15" customHeight="1" thickBot="1">
      <c r="A7" s="400" t="s">
        <v>482</v>
      </c>
      <c r="B7" s="401" t="s">
        <v>55</v>
      </c>
      <c r="C7" s="402">
        <f>VLOOKUP($A7,'ANNEX 2_MUNICIPIS'!$A$4:$Q$313,4,0)</f>
        <v>117981</v>
      </c>
      <c r="D7" s="403">
        <f>VLOOKUP($A7,'ANNEX 2_MUNICIPIS'!$A$4:$Q$313,5,0)</f>
        <v>11.74</v>
      </c>
      <c r="E7" s="404">
        <f>VLOOKUP($A7,'ANNEX 2_MUNICIPIS'!$A$4:$Q$313,6,0)</f>
        <v>19520.341155794478</v>
      </c>
      <c r="F7" s="416">
        <f>VLOOKUP($A7,'ANNEX 2_MUNICIPIS'!$A$4:$Q$313,7,0)</f>
        <v>39.160647754463</v>
      </c>
      <c r="G7" s="406">
        <f>VLOOKUP($A7,'ANNEX 2_MUNICIPIS'!$A$4:$Q$313,8,0)</f>
        <v>2.7818038497724209</v>
      </c>
      <c r="H7" s="407">
        <f>VLOOKUP($A7,'ANNEX 2_MUNICIPIS'!$A$4:$Q$313,9,0)</f>
        <v>21.32</v>
      </c>
      <c r="I7" s="408">
        <f>VLOOKUP($A7,'ANNEX 2_MUNICIPIS'!$A$4:$Q$313,10,0)</f>
        <v>78.235779060181372</v>
      </c>
      <c r="J7" s="409">
        <f>VLOOKUP($A7,'ANNEX 2_MUNICIPIS'!$A$4:$Q$313,11,0)</f>
        <v>88.318480506041141</v>
      </c>
      <c r="K7" s="410">
        <f>VLOOKUP($A7,'ANNEX 2_MUNICIPIS'!$A$4:$Q$313,12,0)</f>
        <v>76.96252686762169</v>
      </c>
      <c r="L7" s="410">
        <f>VLOOKUP($A7,'ANNEX 2_MUNICIPIS'!$A$4:$Q$313,13,0)</f>
        <v>88.838927503748721</v>
      </c>
      <c r="M7" s="411">
        <f>VLOOKUP($A7,'ANNEX 2_MUNICIPIS'!$A$4:$Q$313,14,0)</f>
        <v>104.49119207596127</v>
      </c>
      <c r="N7" s="410">
        <f>VLOOKUP($A7,'ANNEX 2_MUNICIPIS'!$A$4:$Q$313,15,0)</f>
        <v>50.971502336325855</v>
      </c>
      <c r="O7" s="412">
        <f>VLOOKUP($A7,'ANNEX 2_MUNICIPIS'!$A$4:$Q$313,16,0)</f>
        <v>94.4084496556289</v>
      </c>
      <c r="P7" s="413">
        <f>VLOOKUP($A7,'ANNEX 2_MUNICIPIS'!$A$4:$Q$313,17,0)</f>
        <v>86.665599585481175</v>
      </c>
      <c r="Q7" s="442">
        <f>VLOOKUP($A7,'ANNEX 2_MUNICIPIS'!$A$4:$R$313,18,0)</f>
        <v>297</v>
      </c>
      <c r="R7" s="415">
        <f>VLOOKUP($A7,'ANNEX 2_MUNICIPIS'!$A$4:$V$313,19,0)</f>
        <v>80.445674689843727</v>
      </c>
      <c r="S7" s="442">
        <f>VLOOKUP($A7,'ANNEX 2_MUNICIPIS'!$A$4:$V$313,20,0)</f>
        <v>304</v>
      </c>
      <c r="T7" s="415">
        <f>VLOOKUP($A7,'ANNEX 2_MUNICIPIS'!$A$4:$V$313,21,0)</f>
        <v>92.885524481118637</v>
      </c>
      <c r="U7" s="442">
        <f>VLOOKUP($A7,'ANNEX 2_MUNICIPIS'!$A$4:$V$313,22,0)</f>
        <v>243</v>
      </c>
    </row>
    <row r="8" spans="1:21" ht="15.75" customHeight="1" thickBot="1">
      <c r="A8" s="538" t="s">
        <v>1028</v>
      </c>
      <c r="B8" s="539"/>
      <c r="C8" s="540"/>
      <c r="D8" s="504">
        <v>11.032937598722681</v>
      </c>
      <c r="E8" s="505">
        <v>21626.456937726001</v>
      </c>
      <c r="F8" s="506">
        <v>41.383691808073699</v>
      </c>
      <c r="G8" s="507">
        <v>3.02912639454282</v>
      </c>
      <c r="H8" s="508">
        <v>18.075280135559737</v>
      </c>
      <c r="I8" s="509">
        <v>79.936925780876251</v>
      </c>
      <c r="J8" s="510">
        <v>93.978503174074277</v>
      </c>
      <c r="K8" s="511">
        <v>85.266274797002069</v>
      </c>
      <c r="L8" s="511">
        <v>84.066688950642373</v>
      </c>
      <c r="M8" s="512">
        <v>95.959680291944167</v>
      </c>
      <c r="N8" s="511">
        <v>60.121470962575209</v>
      </c>
      <c r="O8" s="513">
        <v>96.461252432910882</v>
      </c>
      <c r="P8" s="514">
        <v>79.238215137185733</v>
      </c>
      <c r="Q8" s="453"/>
      <c r="R8" s="514">
        <v>77.178085914822489</v>
      </c>
      <c r="S8" s="453"/>
      <c r="T8" s="514">
        <v>81.298344359549006</v>
      </c>
      <c r="U8" s="453"/>
    </row>
    <row r="9" spans="1:21" ht="15.75" customHeight="1" thickBot="1">
      <c r="A9" s="538" t="s">
        <v>1044</v>
      </c>
      <c r="B9" s="539"/>
      <c r="C9" s="540"/>
      <c r="D9" s="473">
        <f>'ANNEX 2_MUNICIPIS'!$E$314</f>
        <v>10.368589611409229</v>
      </c>
      <c r="E9" s="474">
        <f>'ANNEX 2_MUNICIPIS'!$F$314</f>
        <v>25363.435882725324</v>
      </c>
      <c r="F9" s="475">
        <f>'ANNEX 2_MUNICIPIS'!$G$314</f>
        <v>34.789899468585787</v>
      </c>
      <c r="G9" s="476">
        <f>'ANNEX 2_MUNICIPIS'!$H$314</f>
        <v>2.9067400038421849</v>
      </c>
      <c r="H9" s="477">
        <f>'ANNEX 2_MUNICIPIS'!$I$314</f>
        <v>10.867124298104672</v>
      </c>
      <c r="I9" s="478">
        <f>'ANNEX 2_MUNICIPIS'!$J$314</f>
        <v>82.86946702923295</v>
      </c>
      <c r="J9" s="515">
        <v>100</v>
      </c>
      <c r="K9" s="516">
        <v>100</v>
      </c>
      <c r="L9" s="516">
        <v>100</v>
      </c>
      <c r="M9" s="517">
        <v>100</v>
      </c>
      <c r="N9" s="516">
        <v>100</v>
      </c>
      <c r="O9" s="518">
        <v>100</v>
      </c>
      <c r="P9" s="519">
        <v>100</v>
      </c>
      <c r="Q9" s="453"/>
      <c r="R9" s="519">
        <v>100</v>
      </c>
      <c r="S9" s="453"/>
      <c r="T9" s="519">
        <v>100</v>
      </c>
      <c r="U9" s="453"/>
    </row>
    <row r="10" spans="1:21" ht="9" customHeight="1">
      <c r="A10" s="525"/>
      <c r="B10" s="479"/>
      <c r="C10" s="526"/>
      <c r="D10" s="480"/>
      <c r="E10" s="481"/>
      <c r="F10" s="482"/>
      <c r="G10" s="483"/>
      <c r="H10" s="480"/>
      <c r="I10" s="484"/>
      <c r="J10" s="450"/>
      <c r="K10" s="450"/>
      <c r="L10" s="450"/>
      <c r="M10" s="451"/>
      <c r="N10" s="450"/>
      <c r="O10" s="451"/>
      <c r="P10" s="452"/>
      <c r="Q10" s="453"/>
      <c r="R10" s="452"/>
      <c r="S10" s="453"/>
      <c r="T10" s="452"/>
      <c r="U10" s="453"/>
    </row>
    <row r="11" spans="1:21" ht="30" customHeight="1">
      <c r="A11" s="545" t="s">
        <v>1043</v>
      </c>
      <c r="B11" s="545"/>
      <c r="C11" s="545"/>
      <c r="D11" s="545"/>
      <c r="E11" s="545"/>
      <c r="F11" s="545"/>
      <c r="G11" s="545"/>
      <c r="H11" s="545"/>
      <c r="I11" s="545"/>
      <c r="J11" s="545"/>
      <c r="K11" s="545"/>
      <c r="L11" s="545"/>
      <c r="M11" s="545"/>
      <c r="N11" s="545"/>
      <c r="O11" s="545"/>
      <c r="P11" s="545"/>
      <c r="Q11" s="545"/>
      <c r="R11" s="452"/>
      <c r="S11" s="453"/>
      <c r="T11" s="452"/>
      <c r="U11" s="453"/>
    </row>
    <row r="12" spans="1:21" ht="15.75" customHeight="1">
      <c r="B12" s="479"/>
      <c r="C12" s="526"/>
      <c r="D12" s="480"/>
      <c r="E12" s="481"/>
      <c r="F12" s="482"/>
      <c r="G12" s="483"/>
      <c r="H12" s="480"/>
      <c r="I12" s="484"/>
      <c r="J12" s="450"/>
      <c r="K12" s="450"/>
      <c r="L12" s="450"/>
      <c r="M12" s="451"/>
      <c r="N12" s="450"/>
      <c r="O12" s="451"/>
      <c r="P12" s="452"/>
      <c r="Q12" s="453"/>
      <c r="R12" s="452"/>
      <c r="S12" s="453"/>
      <c r="T12" s="452"/>
      <c r="U12" s="453"/>
    </row>
    <row r="13" spans="1:21" ht="15.75" customHeight="1">
      <c r="A13" s="525"/>
      <c r="B13" s="479"/>
      <c r="C13" s="526"/>
      <c r="D13" s="480"/>
      <c r="E13" s="481"/>
      <c r="F13" s="482"/>
      <c r="G13" s="483"/>
      <c r="H13" s="480"/>
      <c r="I13" s="484"/>
      <c r="J13" s="450"/>
      <c r="K13" s="450"/>
      <c r="L13" s="450"/>
      <c r="M13" s="451"/>
      <c r="N13" s="450"/>
      <c r="O13" s="451"/>
      <c r="P13" s="452"/>
      <c r="Q13" s="453"/>
      <c r="R13" s="452"/>
      <c r="S13" s="453"/>
      <c r="T13" s="452"/>
      <c r="U13" s="453"/>
    </row>
    <row r="14" spans="1:21" ht="15.75" customHeight="1">
      <c r="A14" s="525"/>
      <c r="B14" s="479"/>
      <c r="C14" s="526"/>
      <c r="D14" s="480"/>
      <c r="E14" s="481"/>
      <c r="F14" s="482"/>
      <c r="G14" s="483"/>
      <c r="H14" s="480"/>
      <c r="I14" s="484"/>
      <c r="J14" s="450"/>
      <c r="K14" s="450"/>
      <c r="L14" s="450"/>
      <c r="M14" s="451"/>
      <c r="N14" s="450"/>
      <c r="O14" s="451"/>
      <c r="P14" s="452"/>
      <c r="Q14" s="453"/>
      <c r="R14" s="452"/>
      <c r="S14" s="453"/>
      <c r="T14" s="452"/>
      <c r="U14" s="453"/>
    </row>
    <row r="15" spans="1:21" ht="15" customHeight="1">
      <c r="A15" s="527"/>
      <c r="D15" s="485"/>
      <c r="E15" s="485"/>
      <c r="F15" s="485"/>
      <c r="G15" s="485"/>
      <c r="H15" s="485"/>
      <c r="I15" s="485"/>
      <c r="R15" s="452"/>
      <c r="S15" s="453"/>
      <c r="T15" s="452"/>
      <c r="U15" s="453"/>
    </row>
    <row r="16" spans="1:21" ht="15" customHeight="1">
      <c r="A16" s="527"/>
      <c r="R16" s="452"/>
      <c r="S16" s="453"/>
      <c r="T16" s="452"/>
      <c r="U16" s="453"/>
    </row>
    <row r="17" spans="1:21" ht="15" customHeight="1">
      <c r="A17" s="527"/>
      <c r="R17" s="452"/>
      <c r="S17" s="453"/>
      <c r="T17" s="452"/>
      <c r="U17" s="453"/>
    </row>
    <row r="18" spans="1:21">
      <c r="D18" s="369"/>
      <c r="E18" s="369"/>
      <c r="F18" s="369"/>
      <c r="G18" s="369"/>
      <c r="H18" s="369"/>
      <c r="I18" s="369"/>
      <c r="M18" s="369"/>
      <c r="O18" s="369"/>
      <c r="P18" s="369"/>
      <c r="R18" s="452"/>
      <c r="S18" s="453"/>
      <c r="T18" s="452"/>
      <c r="U18" s="453"/>
    </row>
    <row r="19" spans="1:21">
      <c r="C19" s="528"/>
      <c r="F19" s="369"/>
      <c r="R19" s="452"/>
      <c r="S19" s="453"/>
      <c r="T19" s="452"/>
      <c r="U19" s="453"/>
    </row>
    <row r="20" spans="1:21">
      <c r="R20" s="452"/>
      <c r="S20" s="453"/>
      <c r="T20" s="452"/>
      <c r="U20" s="453"/>
    </row>
    <row r="21" spans="1:21">
      <c r="R21" s="452"/>
      <c r="S21" s="453"/>
      <c r="T21" s="452"/>
      <c r="U21" s="453"/>
    </row>
    <row r="22" spans="1:21">
      <c r="R22" s="452"/>
      <c r="S22" s="453"/>
      <c r="T22" s="452"/>
      <c r="U22" s="453"/>
    </row>
    <row r="23" spans="1:21">
      <c r="R23" s="452"/>
      <c r="S23" s="453"/>
      <c r="T23" s="452"/>
      <c r="U23" s="453"/>
    </row>
    <row r="24" spans="1:21">
      <c r="R24" s="452"/>
      <c r="S24" s="453"/>
      <c r="T24" s="452"/>
      <c r="U24" s="453"/>
    </row>
    <row r="25" spans="1:21">
      <c r="R25" s="452"/>
      <c r="S25" s="453"/>
      <c r="T25" s="452"/>
      <c r="U25" s="453"/>
    </row>
    <row r="26" spans="1:21">
      <c r="R26" s="452"/>
      <c r="S26" s="453"/>
      <c r="T26" s="452"/>
      <c r="U26" s="453"/>
    </row>
    <row r="27" spans="1:21">
      <c r="R27" s="452"/>
      <c r="S27" s="453"/>
      <c r="T27" s="452"/>
      <c r="U27" s="453"/>
    </row>
    <row r="28" spans="1:21">
      <c r="R28" s="452"/>
      <c r="S28" s="453"/>
      <c r="T28" s="452"/>
      <c r="U28" s="453"/>
    </row>
    <row r="29" spans="1:21">
      <c r="R29" s="452"/>
      <c r="S29" s="453"/>
      <c r="T29" s="452"/>
      <c r="U29" s="453"/>
    </row>
    <row r="30" spans="1:21">
      <c r="R30" s="452"/>
      <c r="S30" s="453"/>
      <c r="T30" s="452"/>
      <c r="U30" s="453"/>
    </row>
    <row r="31" spans="1:21">
      <c r="R31" s="452"/>
      <c r="S31" s="453"/>
      <c r="T31" s="452"/>
      <c r="U31" s="453"/>
    </row>
    <row r="32" spans="1:21">
      <c r="R32" s="452"/>
      <c r="S32" s="453"/>
      <c r="T32" s="452"/>
      <c r="U32" s="453"/>
    </row>
    <row r="33" spans="18:21">
      <c r="R33" s="452"/>
      <c r="S33" s="453"/>
      <c r="T33" s="452"/>
      <c r="U33" s="453"/>
    </row>
    <row r="34" spans="18:21">
      <c r="U34" s="453"/>
    </row>
    <row r="35" spans="18:21">
      <c r="U35" s="453"/>
    </row>
    <row r="36" spans="18:21">
      <c r="R36" s="452"/>
      <c r="S36" s="453"/>
      <c r="T36" s="452"/>
      <c r="U36" s="453"/>
    </row>
    <row r="37" spans="18:21">
      <c r="U37" s="453"/>
    </row>
    <row r="41" spans="18:21">
      <c r="R41" s="369"/>
      <c r="T41" s="369"/>
    </row>
  </sheetData>
  <mergeCells count="5">
    <mergeCell ref="D2:I2"/>
    <mergeCell ref="A8:C8"/>
    <mergeCell ref="A9:C9"/>
    <mergeCell ref="A11:Q11"/>
    <mergeCell ref="J2:U2"/>
  </mergeCells>
  <conditionalFormatting sqref="J4:P7">
    <cfRule type="cellIs" dxfId="239" priority="40" operator="greaterThanOrEqual">
      <formula>110</formula>
    </cfRule>
    <cfRule type="cellIs" dxfId="238" priority="41" operator="between">
      <formula>100.0001</formula>
      <formula>110</formula>
    </cfRule>
    <cfRule type="cellIs" dxfId="237" priority="42" operator="between">
      <formula>90.0001</formula>
      <formula>100</formula>
    </cfRule>
    <cfRule type="cellIs" dxfId="236" priority="43" operator="lessThanOrEqual">
      <formula>90</formula>
    </cfRule>
  </conditionalFormatting>
  <conditionalFormatting sqref="R4:R7">
    <cfRule type="cellIs" dxfId="235" priority="5" operator="greaterThanOrEqual">
      <formula>110</formula>
    </cfRule>
    <cfRule type="cellIs" dxfId="234" priority="6" operator="between">
      <formula>100.0001</formula>
      <formula>110</formula>
    </cfRule>
    <cfRule type="cellIs" dxfId="233" priority="7" operator="between">
      <formula>90.0001</formula>
      <formula>100</formula>
    </cfRule>
    <cfRule type="cellIs" dxfId="232" priority="8" operator="lessThanOrEqual">
      <formula>90</formula>
    </cfRule>
  </conditionalFormatting>
  <conditionalFormatting sqref="T4:T7">
    <cfRule type="cellIs" dxfId="231" priority="1" operator="greaterThanOrEqual">
      <formula>110</formula>
    </cfRule>
    <cfRule type="cellIs" dxfId="230" priority="2" operator="between">
      <formula>100.0001</formula>
      <formula>110</formula>
    </cfRule>
    <cfRule type="cellIs" dxfId="229" priority="3" operator="between">
      <formula>90.0001</formula>
      <formula>100</formula>
    </cfRule>
    <cfRule type="cellIs" dxfId="228" priority="4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73" fitToHeight="5" orientation="landscape" r:id="rId1"/>
  <headerFooter>
    <oddHeader>&amp;L&amp;"Arial Rounded MT Bold,Negreta"&amp;16&amp;K08-019Annex 4: Valor dels municipis a l'Índex de Vulnerabilitat Social (per comarques). 2022</oddHeader>
    <oddFooter>&amp;L&amp;"Segoe UI,Normal"Els municipis apareixen per ordre alfabètic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U45"/>
  <sheetViews>
    <sheetView zoomScale="85" zoomScaleNormal="85" workbookViewId="0">
      <pane xSplit="3" ySplit="3" topLeftCell="D25" activePane="bottomRight" state="frozen"/>
      <selection activeCell="D14" sqref="D14"/>
      <selection pane="topRight" activeCell="D14" sqref="D14"/>
      <selection pane="bottomLeft" activeCell="D14" sqref="D14"/>
      <selection pane="bottomRight" activeCell="A34" sqref="A34:XFD34"/>
    </sheetView>
  </sheetViews>
  <sheetFormatPr defaultColWidth="9.1796875" defaultRowHeight="13.5"/>
  <cols>
    <col min="1" max="1" width="11.7265625" style="368" customWidth="1"/>
    <col min="2" max="2" width="33.453125" style="369" customWidth="1"/>
    <col min="3" max="3" width="11" style="369" customWidth="1"/>
    <col min="4" max="6" width="13" style="460" customWidth="1"/>
    <col min="7" max="7" width="13" style="461" customWidth="1"/>
    <col min="8" max="8" width="13" style="460" customWidth="1"/>
    <col min="9" max="9" width="14" style="460" customWidth="1"/>
    <col min="10" max="12" width="13.1796875" style="369" customWidth="1"/>
    <col min="13" max="13" width="13.1796875" style="462" customWidth="1"/>
    <col min="14" max="14" width="13.1796875" style="369" customWidth="1"/>
    <col min="15" max="15" width="13.453125" style="462" customWidth="1"/>
    <col min="16" max="16" width="15.36328125" style="462" customWidth="1"/>
    <col min="17" max="17" width="7.7265625" style="369" customWidth="1"/>
    <col min="18" max="18" width="14" style="462" customWidth="1"/>
    <col min="19" max="19" width="7.7265625" style="369" customWidth="1"/>
    <col min="20" max="20" width="14" style="462" customWidth="1"/>
    <col min="21" max="21" width="7.7265625" style="369" customWidth="1"/>
    <col min="22" max="16384" width="9.1796875" style="369"/>
  </cols>
  <sheetData>
    <row r="1" spans="1:21" ht="21.5" thickBot="1">
      <c r="A1" s="487" t="s">
        <v>638</v>
      </c>
    </row>
    <row r="2" spans="1:21" ht="15.75" customHeight="1" thickBot="1">
      <c r="D2" s="536" t="s">
        <v>1017</v>
      </c>
      <c r="E2" s="537"/>
      <c r="F2" s="537"/>
      <c r="G2" s="537"/>
      <c r="H2" s="537"/>
      <c r="I2" s="537"/>
      <c r="J2" s="542" t="s">
        <v>1046</v>
      </c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4"/>
    </row>
    <row r="3" spans="1:21" ht="83" customHeight="1" thickBot="1">
      <c r="A3" s="370" t="s">
        <v>57</v>
      </c>
      <c r="B3" s="371" t="s">
        <v>1021</v>
      </c>
      <c r="C3" s="372" t="s">
        <v>644</v>
      </c>
      <c r="D3" s="373" t="s">
        <v>2</v>
      </c>
      <c r="E3" s="374" t="s">
        <v>3</v>
      </c>
      <c r="F3" s="374" t="s">
        <v>4</v>
      </c>
      <c r="G3" s="375" t="s">
        <v>1037</v>
      </c>
      <c r="H3" s="374" t="s">
        <v>1039</v>
      </c>
      <c r="I3" s="374" t="s">
        <v>645</v>
      </c>
      <c r="J3" s="376" t="s">
        <v>1045</v>
      </c>
      <c r="K3" s="377" t="s">
        <v>1049</v>
      </c>
      <c r="L3" s="377" t="s">
        <v>1023</v>
      </c>
      <c r="M3" s="378" t="s">
        <v>1038</v>
      </c>
      <c r="N3" s="377" t="s">
        <v>1040</v>
      </c>
      <c r="O3" s="379" t="s">
        <v>1020</v>
      </c>
      <c r="P3" s="381" t="s">
        <v>1032</v>
      </c>
      <c r="Q3" s="381" t="s">
        <v>1016</v>
      </c>
      <c r="R3" s="382" t="s">
        <v>1041</v>
      </c>
      <c r="S3" s="383" t="s">
        <v>1016</v>
      </c>
      <c r="T3" s="384" t="s">
        <v>1042</v>
      </c>
      <c r="U3" s="385" t="s">
        <v>1016</v>
      </c>
    </row>
    <row r="4" spans="1:21" ht="15" customHeight="1">
      <c r="A4" s="400" t="s">
        <v>77</v>
      </c>
      <c r="B4" s="401" t="s">
        <v>78</v>
      </c>
      <c r="C4" s="402">
        <f>VLOOKUP($A4,'ANNEX 2_MUNICIPIS'!$A$4:$Q$313,4,0)</f>
        <v>2237</v>
      </c>
      <c r="D4" s="403">
        <f>VLOOKUP($A4,'ANNEX 2_MUNICIPIS'!$A$4:$Q$313,5,0)</f>
        <v>5.99</v>
      </c>
      <c r="E4" s="404">
        <f>VLOOKUP($A4,'ANNEX 2_MUNICIPIS'!$A$4:$Q$313,6,0)</f>
        <v>22837.460035523978</v>
      </c>
      <c r="F4" s="416">
        <f>VLOOKUP($A4,'ANNEX 2_MUNICIPIS'!$A$4:$Q$313,7,0)</f>
        <v>25.170868773639889</v>
      </c>
      <c r="G4" s="406">
        <f>VLOOKUP($A4,'ANNEX 2_MUNICIPIS'!$A$4:$Q$313,8,0)</f>
        <v>4.6043808672329014</v>
      </c>
      <c r="H4" s="407">
        <f>VLOOKUP($A4,'ANNEX 2_MUNICIPIS'!$A$4:$Q$313,9,0)</f>
        <v>3.82</v>
      </c>
      <c r="I4" s="408">
        <f>VLOOKUP($A4,'ANNEX 2_MUNICIPIS'!$A$4:$Q$313,10,0)</f>
        <v>100</v>
      </c>
      <c r="J4" s="409">
        <f>VLOOKUP($A4,'ANNEX 2_MUNICIPIS'!$A$4:$Q$313,11,0)</f>
        <v>173.09832406359314</v>
      </c>
      <c r="K4" s="410">
        <f>VLOOKUP($A4,'ANNEX 2_MUNICIPIS'!$A$4:$Q$313,12,0)</f>
        <v>90.040876721589001</v>
      </c>
      <c r="L4" s="410">
        <f>VLOOKUP($A4,'ANNEX 2_MUNICIPIS'!$A$4:$Q$313,13,0)</f>
        <v>138.21493322876245</v>
      </c>
      <c r="M4" s="411">
        <f>VLOOKUP($A4,'ANNEX 2_MUNICIPIS'!$A$4:$Q$313,14,0)</f>
        <v>63.129877559174446</v>
      </c>
      <c r="N4" s="410">
        <f>VLOOKUP($A4,'ANNEX 2_MUNICIPIS'!$A$4:$Q$313,15,0)</f>
        <v>284.47969366766159</v>
      </c>
      <c r="O4" s="412">
        <f>VLOOKUP($A4,'ANNEX 2_MUNICIPIS'!$A$4:$Q$313,16,0)</f>
        <v>120.67170646183123</v>
      </c>
      <c r="P4" s="413">
        <f>VLOOKUP($A4,'ANNEX 2_MUNICIPIS'!$A$4:$Q$313,17,0)</f>
        <v>105.78861410844478</v>
      </c>
      <c r="Q4" s="414">
        <f>VLOOKUP($A4,'ANNEX 2_MUNICIPIS'!$A$4:$R$313,18,0)</f>
        <v>65</v>
      </c>
      <c r="R4" s="415">
        <f>VLOOKUP($A4,'ANNEX 2_MUNICIPIS'!$A$4:$V$313,19,0)</f>
        <v>105.35790367861414</v>
      </c>
      <c r="S4" s="398">
        <f>VLOOKUP($A4,'ANNEX 2_MUNICIPIS'!$A$4:$V$313,20,0)</f>
        <v>74</v>
      </c>
      <c r="T4" s="415">
        <f>VLOOKUP($A4,'ANNEX 2_MUNICIPIS'!$A$4:$V$313,21,0)</f>
        <v>106.21932453827542</v>
      </c>
      <c r="U4" s="398">
        <f>VLOOKUP($A4,'ANNEX 2_MUNICIPIS'!$A$4:$V$313,22,0)</f>
        <v>66</v>
      </c>
    </row>
    <row r="5" spans="1:21" ht="15" customHeight="1">
      <c r="A5" s="419" t="s">
        <v>86</v>
      </c>
      <c r="B5" s="420" t="s">
        <v>87</v>
      </c>
      <c r="C5" s="402">
        <f>VLOOKUP($A5,'ANNEX 2_MUNICIPIS'!$A$4:$Q$313,4,0)</f>
        <v>2167</v>
      </c>
      <c r="D5" s="403">
        <f>VLOOKUP($A5,'ANNEX 2_MUNICIPIS'!$A$4:$Q$313,5,0)</f>
        <v>9.120000000000001</v>
      </c>
      <c r="E5" s="404">
        <f>VLOOKUP($A5,'ANNEX 2_MUNICIPIS'!$A$4:$Q$313,6,0)</f>
        <v>21880.235820895523</v>
      </c>
      <c r="F5" s="416">
        <f>VLOOKUP($A5,'ANNEX 2_MUNICIPIS'!$A$4:$Q$313,7,0)</f>
        <v>23.460000569892269</v>
      </c>
      <c r="G5" s="406">
        <f>VLOOKUP($A5,'ANNEX 2_MUNICIPIS'!$A$4:$Q$313,8,0)</f>
        <v>5.4914628518689428</v>
      </c>
      <c r="H5" s="407">
        <f>VLOOKUP($A5,'ANNEX 2_MUNICIPIS'!$A$4:$Q$313,9,0)</f>
        <v>3.08</v>
      </c>
      <c r="I5" s="408">
        <f>VLOOKUP($A5,'ANNEX 2_MUNICIPIS'!$A$4:$Q$313,10,0)</f>
        <v>86.956521739130437</v>
      </c>
      <c r="J5" s="409">
        <f>VLOOKUP($A5,'ANNEX 2_MUNICIPIS'!$A$4:$Q$313,11,0)</f>
        <v>113.69067556369768</v>
      </c>
      <c r="K5" s="410">
        <f>VLOOKUP($A5,'ANNEX 2_MUNICIPIS'!$A$4:$Q$313,12,0)</f>
        <v>86.266844610740776</v>
      </c>
      <c r="L5" s="410">
        <f>VLOOKUP($A5,'ANNEX 2_MUNICIPIS'!$A$4:$Q$313,13,0)</f>
        <v>148.29453803694236</v>
      </c>
      <c r="M5" s="411">
        <f>VLOOKUP($A5,'ANNEX 2_MUNICIPIS'!$A$4:$Q$313,14,0)</f>
        <v>52.931979733832065</v>
      </c>
      <c r="N5" s="410">
        <f>VLOOKUP($A5,'ANNEX 2_MUNICIPIS'!$A$4:$Q$313,15,0)</f>
        <v>352.82871097742441</v>
      </c>
      <c r="O5" s="412">
        <f>VLOOKUP($A5,'ANNEX 2_MUNICIPIS'!$A$4:$Q$313,16,0)</f>
        <v>104.93191866246194</v>
      </c>
      <c r="P5" s="413">
        <f>VLOOKUP($A5,'ANNEX 2_MUNICIPIS'!$A$4:$Q$313,17,0)</f>
        <v>97.836215410401621</v>
      </c>
      <c r="Q5" s="414">
        <f>VLOOKUP($A5,'ANNEX 2_MUNICIPIS'!$A$4:$R$313,18,0)</f>
        <v>162</v>
      </c>
      <c r="R5" s="415">
        <f>VLOOKUP($A5,'ANNEX 2_MUNICIPIS'!$A$4:$V$313,19,0)</f>
        <v>100.81460499478094</v>
      </c>
      <c r="S5" s="414">
        <f>VLOOKUP($A5,'ANNEX 2_MUNICIPIS'!$A$4:$V$313,20,0)</f>
        <v>130</v>
      </c>
      <c r="T5" s="415">
        <f>VLOOKUP($A5,'ANNEX 2_MUNICIPIS'!$A$4:$V$313,21,0)</f>
        <v>94.857825826022307</v>
      </c>
      <c r="U5" s="414">
        <f>VLOOKUP($A5,'ANNEX 2_MUNICIPIS'!$A$4:$V$313,22,0)</f>
        <v>213</v>
      </c>
    </row>
    <row r="6" spans="1:21" ht="15" customHeight="1">
      <c r="A6" s="400" t="s">
        <v>96</v>
      </c>
      <c r="B6" s="401" t="s">
        <v>97</v>
      </c>
      <c r="C6" s="402">
        <f>VLOOKUP($A6,'ANNEX 2_MUNICIPIS'!$A$4:$Q$313,4,0)</f>
        <v>16762</v>
      </c>
      <c r="D6" s="403">
        <f>VLOOKUP($A6,'ANNEX 2_MUNICIPIS'!$A$4:$Q$313,5,0)</f>
        <v>10.89</v>
      </c>
      <c r="E6" s="404">
        <f>VLOOKUP($A6,'ANNEX 2_MUNICIPIS'!$A$4:$Q$313,6,0)</f>
        <v>22470.407552083332</v>
      </c>
      <c r="F6" s="416">
        <f>VLOOKUP($A6,'ANNEX 2_MUNICIPIS'!$A$4:$Q$313,7,0)</f>
        <v>22.328678661142778</v>
      </c>
      <c r="G6" s="406">
        <f>VLOOKUP($A6,'ANNEX 2_MUNICIPIS'!$A$4:$Q$313,8,0)</f>
        <v>4.8562224078272287</v>
      </c>
      <c r="H6" s="407">
        <f>VLOOKUP($A6,'ANNEX 2_MUNICIPIS'!$A$4:$Q$313,9,0)</f>
        <v>13.51</v>
      </c>
      <c r="I6" s="408">
        <f>VLOOKUP($A6,'ANNEX 2_MUNICIPIS'!$A$4:$Q$313,10,0)</f>
        <v>84.756097560975604</v>
      </c>
      <c r="J6" s="409">
        <f>VLOOKUP($A6,'ANNEX 2_MUNICIPIS'!$A$4:$Q$313,11,0)</f>
        <v>95.212025816430014</v>
      </c>
      <c r="K6" s="410">
        <f>VLOOKUP($A6,'ANNEX 2_MUNICIPIS'!$A$4:$Q$313,12,0)</f>
        <v>88.593704953781938</v>
      </c>
      <c r="L6" s="410">
        <f>VLOOKUP($A6,'ANNEX 2_MUNICIPIS'!$A$4:$Q$313,13,0)</f>
        <v>155.80814250835408</v>
      </c>
      <c r="M6" s="411">
        <f>VLOOKUP($A6,'ANNEX 2_MUNICIPIS'!$A$4:$Q$313,14,0)</f>
        <v>59.855990103688825</v>
      </c>
      <c r="N6" s="410">
        <f>VLOOKUP($A6,'ANNEX 2_MUNICIPIS'!$A$4:$Q$313,15,0)</f>
        <v>80.43763359070816</v>
      </c>
      <c r="O6" s="412">
        <f>VLOOKUP($A6,'ANNEX 2_MUNICIPIS'!$A$4:$Q$313,16,0)</f>
        <v>102.27662925728379</v>
      </c>
      <c r="P6" s="413">
        <f>VLOOKUP($A6,'ANNEX 2_MUNICIPIS'!$A$4:$Q$313,17,0)</f>
        <v>96.665483610227881</v>
      </c>
      <c r="Q6" s="414">
        <f>VLOOKUP($A6,'ANNEX 2_MUNICIPIS'!$A$4:$R$313,18,0)</f>
        <v>186</v>
      </c>
      <c r="R6" s="415">
        <f>VLOOKUP($A6,'ANNEX 2_MUNICIPIS'!$A$4:$V$313,19,0)</f>
        <v>101.74098355205165</v>
      </c>
      <c r="S6" s="414">
        <f>VLOOKUP($A6,'ANNEX 2_MUNICIPIS'!$A$4:$V$313,20,0)</f>
        <v>115</v>
      </c>
      <c r="T6" s="415">
        <f>VLOOKUP($A6,'ANNEX 2_MUNICIPIS'!$A$4:$V$313,21,0)</f>
        <v>91.589983668404145</v>
      </c>
      <c r="U6" s="414">
        <f>VLOOKUP($A6,'ANNEX 2_MUNICIPIS'!$A$4:$V$313,22,0)</f>
        <v>255</v>
      </c>
    </row>
    <row r="7" spans="1:21" ht="15" customHeight="1">
      <c r="A7" s="421" t="s">
        <v>100</v>
      </c>
      <c r="B7" s="422" t="s">
        <v>101</v>
      </c>
      <c r="C7" s="423">
        <f>VLOOKUP($A7,'ANNEX 2_MUNICIPIS'!$A$4:$Q$313,4,0)</f>
        <v>448</v>
      </c>
      <c r="D7" s="403">
        <f>VLOOKUP($A7,'ANNEX 2_MUNICIPIS'!$A$4:$Q$313,5,0)</f>
        <v>8.129999999999999</v>
      </c>
      <c r="E7" s="404">
        <f>VLOOKUP($A7,'ANNEX 2_MUNICIPIS'!$A$4:$Q$313,6,0)</f>
        <v>18799.785340314134</v>
      </c>
      <c r="F7" s="405">
        <f>VLOOKUP($A7,'ANNEX 2_MUNICIPIS'!$A$4:$Q$313,7,0)</f>
        <v>18.489572817334722</v>
      </c>
      <c r="G7" s="406">
        <f>VLOOKUP($A7,'ANNEX 2_MUNICIPIS'!$A$4:$Q$313,8,0)</f>
        <v>6.0267857142857144</v>
      </c>
      <c r="H7" s="407">
        <f>VLOOKUP($A7,'ANNEX 2_MUNICIPIS'!$A$4:$Q$313,9,0)</f>
        <v>9.01</v>
      </c>
      <c r="I7" s="408">
        <f>VLOOKUP($A7,'ANNEX 2_MUNICIPIS'!$A$4:$Q$313,10,0)</f>
        <v>100</v>
      </c>
      <c r="J7" s="409">
        <f>VLOOKUP($A7,'ANNEX 2_MUNICIPIS'!$A$4:$Q$313,11,0)</f>
        <v>127.53492756960924</v>
      </c>
      <c r="K7" s="410">
        <f>VLOOKUP($A7,'ANNEX 2_MUNICIPIS'!$A$4:$Q$313,12,0)</f>
        <v>74.121603347590622</v>
      </c>
      <c r="L7" s="410">
        <f>VLOOKUP($A7,'ANNEX 2_MUNICIPIS'!$A$4:$Q$313,13,0)</f>
        <v>188.15956329704301</v>
      </c>
      <c r="M7" s="411">
        <f>VLOOKUP($A7,'ANNEX 2_MUNICIPIS'!$A$4:$Q$313,14,0)</f>
        <v>48.230352656344408</v>
      </c>
      <c r="N7" s="410">
        <f>VLOOKUP($A7,'ANNEX 2_MUNICIPIS'!$A$4:$Q$313,15,0)</f>
        <v>120.61181240959681</v>
      </c>
      <c r="O7" s="412">
        <f>VLOOKUP($A7,'ANNEX 2_MUNICIPIS'!$A$4:$Q$313,16,0)</f>
        <v>120.67170646183123</v>
      </c>
      <c r="P7" s="413">
        <f>VLOOKUP($A7,'ANNEX 2_MUNICIPIS'!$A$4:$Q$313,17,0)</f>
        <v>104.96936686127505</v>
      </c>
      <c r="Q7" s="414">
        <f>VLOOKUP($A7,'ANNEX 2_MUNICIPIS'!$A$4:$R$313,18,0)</f>
        <v>73</v>
      </c>
      <c r="R7" s="415">
        <f>VLOOKUP($A7,'ANNEX 2_MUNICIPIS'!$A$4:$V$313,19,0)</f>
        <v>107.52771711479973</v>
      </c>
      <c r="S7" s="414">
        <f>VLOOKUP($A7,'ANNEX 2_MUNICIPIS'!$A$4:$V$313,20,0)</f>
        <v>61</v>
      </c>
      <c r="T7" s="415">
        <f>VLOOKUP($A7,'ANNEX 2_MUNICIPIS'!$A$4:$V$313,21,0)</f>
        <v>102.41101660775034</v>
      </c>
      <c r="U7" s="414">
        <f>VLOOKUP($A7,'ANNEX 2_MUNICIPIS'!$A$4:$V$313,22,0)</f>
        <v>110</v>
      </c>
    </row>
    <row r="8" spans="1:21" ht="15" customHeight="1">
      <c r="A8" s="400" t="s">
        <v>138</v>
      </c>
      <c r="B8" s="401" t="s">
        <v>139</v>
      </c>
      <c r="C8" s="402">
        <f>VLOOKUP($A8,'ANNEX 2_MUNICIPIS'!$A$4:$Q$313,4,0)</f>
        <v>89</v>
      </c>
      <c r="D8" s="403">
        <f>VLOOKUP($A8,'ANNEX 2_MUNICIPIS'!$A$4:$Q$313,5,0)</f>
        <v>2.94</v>
      </c>
      <c r="E8" s="404">
        <f>VLOOKUP($A8,'ANNEX 2_MUNICIPIS'!$A$4:$Q$313,6,0)</f>
        <v>22273.885714285716</v>
      </c>
      <c r="F8" s="405">
        <f>VLOOKUP($A8,'ANNEX 2_MUNICIPIS'!$A$4:$Q$313,7,0)</f>
        <v>23.193236209497922</v>
      </c>
      <c r="G8" s="406">
        <f>VLOOKUP($A8,'ANNEX 2_MUNICIPIS'!$A$4:$Q$313,8,0)</f>
        <v>3.3707865168539324</v>
      </c>
      <c r="H8" s="407">
        <f>VLOOKUP($A8,'ANNEX 2_MUNICIPIS'!$A$4:$Q$313,9,0)</f>
        <v>0</v>
      </c>
      <c r="I8" s="408">
        <f>VLOOKUP($A8,'ANNEX 2_MUNICIPIS'!$A$4:$Q$313,10,0)</f>
        <v>76.429418719285991</v>
      </c>
      <c r="J8" s="409">
        <f>VLOOKUP($A8,'ANNEX 2_MUNICIPIS'!$A$4:$Q$313,11,0)</f>
        <v>352.67311603432751</v>
      </c>
      <c r="K8" s="410">
        <f>VLOOKUP($A8,'ANNEX 2_MUNICIPIS'!$A$4:$Q$313,12,0)</f>
        <v>87.818881547732843</v>
      </c>
      <c r="L8" s="410">
        <f>VLOOKUP($A8,'ANNEX 2_MUNICIPIS'!$A$4:$Q$313,13,0)</f>
        <v>150.00019468753086</v>
      </c>
      <c r="M8" s="411">
        <f>VLOOKUP($A8,'ANNEX 2_MUNICIPIS'!$A$4:$Q$313,14,0)</f>
        <v>86.233286780651497</v>
      </c>
      <c r="N8" s="410">
        <f>VLOOKUP($A8,'ANNEX 2_MUNICIPIS'!$A$4:$Q$313,15,0)</f>
        <v>3506</v>
      </c>
      <c r="O8" s="412">
        <f>VLOOKUP($A8,'ANNEX 2_MUNICIPIS'!$A$4:$Q$313,16,0)</f>
        <v>92.22868380742068</v>
      </c>
      <c r="P8" s="413">
        <f>VLOOKUP($A8,'ANNEX 2_MUNICIPIS'!$A$4:$Q$313,17,0)</f>
        <v>122.82736842749603</v>
      </c>
      <c r="Q8" s="414">
        <f>VLOOKUP($A8,'ANNEX 2_MUNICIPIS'!$A$4:$R$313,18,0)</f>
        <v>9</v>
      </c>
      <c r="R8" s="415">
        <f>VLOOKUP($A8,'ANNEX 2_MUNICIPIS'!$A$4:$V$313,19,0)</f>
        <v>124.53652856925896</v>
      </c>
      <c r="S8" s="414">
        <f>VLOOKUP($A8,'ANNEX 2_MUNICIPIS'!$A$4:$V$313,20,0)</f>
        <v>12</v>
      </c>
      <c r="T8" s="415">
        <f>VLOOKUP($A8,'ANNEX 2_MUNICIPIS'!$A$4:$V$313,21,0)</f>
        <v>121.11820828573313</v>
      </c>
      <c r="U8" s="414">
        <f>VLOOKUP($A8,'ANNEX 2_MUNICIPIS'!$A$4:$V$313,22,0)</f>
        <v>10</v>
      </c>
    </row>
    <row r="9" spans="1:21" ht="15" customHeight="1">
      <c r="A9" s="400" t="s">
        <v>145</v>
      </c>
      <c r="B9" s="401" t="s">
        <v>146</v>
      </c>
      <c r="C9" s="402">
        <f>VLOOKUP($A9,'ANNEX 2_MUNICIPIS'!$A$4:$Q$313,4,0)</f>
        <v>1646</v>
      </c>
      <c r="D9" s="403">
        <f>VLOOKUP($A9,'ANNEX 2_MUNICIPIS'!$A$4:$Q$313,5,0)</f>
        <v>9.4</v>
      </c>
      <c r="E9" s="404">
        <f>VLOOKUP($A9,'ANNEX 2_MUNICIPIS'!$A$4:$Q$313,6,0)</f>
        <v>19909.078771695593</v>
      </c>
      <c r="F9" s="416">
        <f>VLOOKUP($A9,'ANNEX 2_MUNICIPIS'!$A$4:$Q$313,7,0)</f>
        <v>29.865771632052258</v>
      </c>
      <c r="G9" s="406">
        <f>VLOOKUP($A9,'ANNEX 2_MUNICIPIS'!$A$4:$Q$313,8,0)</f>
        <v>6.0753341433778854</v>
      </c>
      <c r="H9" s="407">
        <f>VLOOKUP($A9,'ANNEX 2_MUNICIPIS'!$A$4:$Q$313,9,0)</f>
        <v>4.03</v>
      </c>
      <c r="I9" s="408">
        <f>VLOOKUP($A9,'ANNEX 2_MUNICIPIS'!$A$4:$Q$313,10,0)</f>
        <v>69.230769230769226</v>
      </c>
      <c r="J9" s="409">
        <f>VLOOKUP($A9,'ANNEX 2_MUNICIPIS'!$A$4:$Q$313,11,0)</f>
        <v>110.30414480222584</v>
      </c>
      <c r="K9" s="410">
        <f>VLOOKUP($A9,'ANNEX 2_MUNICIPIS'!$A$4:$Q$313,12,0)</f>
        <v>78.495196249240763</v>
      </c>
      <c r="L9" s="410">
        <f>VLOOKUP($A9,'ANNEX 2_MUNICIPIS'!$A$4:$Q$313,13,0)</f>
        <v>116.48752925991339</v>
      </c>
      <c r="M9" s="411">
        <f>VLOOKUP($A9,'ANNEX 2_MUNICIPIS'!$A$4:$Q$313,14,0)</f>
        <v>47.844940463242374</v>
      </c>
      <c r="N9" s="410">
        <f>VLOOKUP($A9,'ANNEX 2_MUNICIPIS'!$A$4:$Q$313,15,0)</f>
        <v>269.65568977927228</v>
      </c>
      <c r="O9" s="412">
        <f>VLOOKUP($A9,'ANNEX 2_MUNICIPIS'!$A$4:$Q$313,16,0)</f>
        <v>83.541950627421613</v>
      </c>
      <c r="P9" s="413">
        <f>VLOOKUP($A9,'ANNEX 2_MUNICIPIS'!$A$4:$Q$313,17,0)</f>
        <v>84.488527921003012</v>
      </c>
      <c r="Q9" s="414">
        <f>VLOOKUP($A9,'ANNEX 2_MUNICIPIS'!$A$4:$R$313,18,0)</f>
        <v>305</v>
      </c>
      <c r="R9" s="415">
        <f>VLOOKUP($A9,'ANNEX 2_MUNICIPIS'!$A$4:$V$313,19,0)</f>
        <v>89.877618823659873</v>
      </c>
      <c r="S9" s="414">
        <f>VLOOKUP($A9,'ANNEX 2_MUNICIPIS'!$A$4:$V$313,20,0)</f>
        <v>259</v>
      </c>
      <c r="T9" s="415">
        <f>VLOOKUP($A9,'ANNEX 2_MUNICIPIS'!$A$4:$V$313,21,0)</f>
        <v>79.099437018346165</v>
      </c>
      <c r="U9" s="414">
        <f>VLOOKUP($A9,'ANNEX 2_MUNICIPIS'!$A$4:$V$313,22,0)</f>
        <v>307</v>
      </c>
    </row>
    <row r="10" spans="1:21" ht="15" customHeight="1">
      <c r="A10" s="400" t="s">
        <v>160</v>
      </c>
      <c r="B10" s="401" t="s">
        <v>161</v>
      </c>
      <c r="C10" s="402">
        <f>VLOOKUP($A10,'ANNEX 2_MUNICIPIS'!$A$4:$Q$313,4,0)</f>
        <v>69</v>
      </c>
      <c r="D10" s="403">
        <f>VLOOKUP($A10,'ANNEX 2_MUNICIPIS'!$A$4:$Q$313,5,0)</f>
        <v>10.530000000000001</v>
      </c>
      <c r="E10" s="404">
        <f>VLOOKUP($A10,'ANNEX 2_MUNICIPIS'!$A$4:$Q$313,6,0)</f>
        <v>27215.964285714286</v>
      </c>
      <c r="F10" s="405">
        <f>VLOOKUP($A10,'ANNEX 2_MUNICIPIS'!$A$4:$Q$313,7,0)</f>
        <v>18.981634721866392</v>
      </c>
      <c r="G10" s="406">
        <f>VLOOKUP($A10,'ANNEX 2_MUNICIPIS'!$A$4:$Q$313,8,0)</f>
        <v>0</v>
      </c>
      <c r="H10" s="407">
        <f>VLOOKUP($A10,'ANNEX 2_MUNICIPIS'!$A$4:$Q$313,9,0)</f>
        <v>0</v>
      </c>
      <c r="I10" s="408">
        <f>VLOOKUP($A10,'ANNEX 2_MUNICIPIS'!$A$4:$Q$313,10,0)</f>
        <v>76.429418719285991</v>
      </c>
      <c r="J10" s="409">
        <f>VLOOKUP($A10,'ANNEX 2_MUNICIPIS'!$A$4:$Q$313,11,0)</f>
        <v>98.467137810154114</v>
      </c>
      <c r="K10" s="410">
        <f>VLOOKUP($A10,'ANNEX 2_MUNICIPIS'!$A$4:$Q$313,12,0)</f>
        <v>107.30393315619629</v>
      </c>
      <c r="L10" s="410">
        <f>VLOOKUP($A10,'ANNEX 2_MUNICIPIS'!$A$4:$Q$313,13,0)</f>
        <v>183.28189314753089</v>
      </c>
      <c r="M10" s="411">
        <f>VLOOKUP($A10,'ANNEX 2_MUNICIPIS'!$A$4:$Q$313,14,0)</f>
        <v>314</v>
      </c>
      <c r="N10" s="410">
        <f>VLOOKUP($A10,'ANNEX 2_MUNICIPIS'!$A$4:$Q$313,15,0)</f>
        <v>3506</v>
      </c>
      <c r="O10" s="412">
        <f>VLOOKUP($A10,'ANNEX 2_MUNICIPIS'!$A$4:$Q$313,16,0)</f>
        <v>92.22868380742068</v>
      </c>
      <c r="P10" s="413">
        <f>VLOOKUP($A10,'ANNEX 2_MUNICIPIS'!$A$4:$Q$313,17,0)</f>
        <v>135.67745672286219</v>
      </c>
      <c r="Q10" s="414">
        <f>VLOOKUP($A10,'ANNEX 2_MUNICIPIS'!$A$4:$R$313,18,0)</f>
        <v>3</v>
      </c>
      <c r="R10" s="415">
        <f>VLOOKUP($A10,'ANNEX 2_MUNICIPIS'!$A$4:$V$313,19,0)</f>
        <v>115.55448816238992</v>
      </c>
      <c r="S10" s="414">
        <f>VLOOKUP($A10,'ANNEX 2_MUNICIPIS'!$A$4:$V$313,20,0)</f>
        <v>29</v>
      </c>
      <c r="T10" s="415">
        <f>VLOOKUP($A10,'ANNEX 2_MUNICIPIS'!$A$4:$V$313,21,0)</f>
        <v>155.8004252833345</v>
      </c>
      <c r="U10" s="414">
        <f>VLOOKUP($A10,'ANNEX 2_MUNICIPIS'!$A$4:$V$313,22,0)</f>
        <v>3</v>
      </c>
    </row>
    <row r="11" spans="1:21" ht="15" customHeight="1">
      <c r="A11" s="400" t="s">
        <v>151</v>
      </c>
      <c r="B11" s="401" t="s">
        <v>152</v>
      </c>
      <c r="C11" s="402">
        <f>VLOOKUP($A11,'ANNEX 2_MUNICIPIS'!$A$4:$Q$313,4,0)</f>
        <v>176</v>
      </c>
      <c r="D11" s="403">
        <f>VLOOKUP($A11,'ANNEX 2_MUNICIPIS'!$A$4:$Q$313,5,0)</f>
        <v>15.629999999999999</v>
      </c>
      <c r="E11" s="404">
        <f>VLOOKUP($A11,'ANNEX 2_MUNICIPIS'!$A$4:$Q$313,6,0)</f>
        <v>19454.854838709678</v>
      </c>
      <c r="F11" s="405">
        <f>VLOOKUP($A11,'ANNEX 2_MUNICIPIS'!$A$4:$Q$313,7,0)</f>
        <v>26.553962851827329</v>
      </c>
      <c r="G11" s="406">
        <f>VLOOKUP($A11,'ANNEX 2_MUNICIPIS'!$A$4:$Q$313,8,0)</f>
        <v>5.1136363636363642</v>
      </c>
      <c r="H11" s="407">
        <f>VLOOKUP($A11,'ANNEX 2_MUNICIPIS'!$A$4:$Q$313,9,0)</f>
        <v>2.4</v>
      </c>
      <c r="I11" s="408">
        <f>VLOOKUP($A11,'ANNEX 2_MUNICIPIS'!$A$4:$Q$313,10,0)</f>
        <v>76.429418719285991</v>
      </c>
      <c r="J11" s="409">
        <f>VLOOKUP($A11,'ANNEX 2_MUNICIPIS'!$A$4:$Q$313,11,0)</f>
        <v>66.337745434480041</v>
      </c>
      <c r="K11" s="410">
        <f>VLOOKUP($A11,'ANNEX 2_MUNICIPIS'!$A$4:$Q$313,12,0)</f>
        <v>76.704335046183957</v>
      </c>
      <c r="L11" s="410">
        <f>VLOOKUP($A11,'ANNEX 2_MUNICIPIS'!$A$4:$Q$313,13,0)</f>
        <v>131.01584747525433</v>
      </c>
      <c r="M11" s="411">
        <f>VLOOKUP($A11,'ANNEX 2_MUNICIPIS'!$A$4:$Q$313,14,0)</f>
        <v>56.842915630691614</v>
      </c>
      <c r="N11" s="410">
        <f>VLOOKUP($A11,'ANNEX 2_MUNICIPIS'!$A$4:$Q$313,15,0)</f>
        <v>452.79684575436136</v>
      </c>
      <c r="O11" s="412">
        <f>VLOOKUP($A11,'ANNEX 2_MUNICIPIS'!$A$4:$Q$313,16,0)</f>
        <v>92.22868380742068</v>
      </c>
      <c r="P11" s="413">
        <f>VLOOKUP($A11,'ANNEX 2_MUNICIPIS'!$A$4:$Q$313,17,0)</f>
        <v>88.28508712049026</v>
      </c>
      <c r="Q11" s="414">
        <f>VLOOKUP($A11,'ANNEX 2_MUNICIPIS'!$A$4:$R$313,18,0)</f>
        <v>290</v>
      </c>
      <c r="R11" s="415">
        <f>VLOOKUP($A11,'ANNEX 2_MUNICIPIS'!$A$4:$V$313,19,0)</f>
        <v>88.612230940689244</v>
      </c>
      <c r="S11" s="414">
        <f>VLOOKUP($A11,'ANNEX 2_MUNICIPIS'!$A$4:$V$313,20,0)</f>
        <v>269</v>
      </c>
      <c r="T11" s="415">
        <f>VLOOKUP($A11,'ANNEX 2_MUNICIPIS'!$A$4:$V$313,21,0)</f>
        <v>87.957943300291319</v>
      </c>
      <c r="U11" s="414">
        <f>VLOOKUP($A11,'ANNEX 2_MUNICIPIS'!$A$4:$V$313,22,0)</f>
        <v>280</v>
      </c>
    </row>
    <row r="12" spans="1:21" ht="15" customHeight="1">
      <c r="A12" s="400" t="s">
        <v>147</v>
      </c>
      <c r="B12" s="401" t="s">
        <v>148</v>
      </c>
      <c r="C12" s="402">
        <f>VLOOKUP($A12,'ANNEX 2_MUNICIPIS'!$A$4:$Q$313,4,0)</f>
        <v>175</v>
      </c>
      <c r="D12" s="403">
        <f>VLOOKUP($A12,'ANNEX 2_MUNICIPIS'!$A$4:$Q$313,5,0)</f>
        <v>6.52</v>
      </c>
      <c r="E12" s="404">
        <f>VLOOKUP($A12,'ANNEX 2_MUNICIPIS'!$A$4:$Q$313,6,0)</f>
        <v>21375.94</v>
      </c>
      <c r="F12" s="405">
        <f>VLOOKUP($A12,'ANNEX 2_MUNICIPIS'!$A$4:$Q$313,7,0)</f>
        <v>24.167521646991432</v>
      </c>
      <c r="G12" s="406">
        <f>VLOOKUP($A12,'ANNEX 2_MUNICIPIS'!$A$4:$Q$313,8,0)</f>
        <v>3.4285714285714288</v>
      </c>
      <c r="H12" s="407">
        <f>VLOOKUP($A12,'ANNEX 2_MUNICIPIS'!$A$4:$Q$313,9,0)</f>
        <v>0</v>
      </c>
      <c r="I12" s="408">
        <f>VLOOKUP($A12,'ANNEX 2_MUNICIPIS'!$A$4:$Q$313,10,0)</f>
        <v>76.429418719285991</v>
      </c>
      <c r="J12" s="409">
        <f>VLOOKUP($A12,'ANNEX 2_MUNICIPIS'!$A$4:$Q$313,11,0)</f>
        <v>159.02744802774893</v>
      </c>
      <c r="K12" s="410">
        <f>VLOOKUP($A12,'ANNEX 2_MUNICIPIS'!$A$4:$Q$313,12,0)</f>
        <v>84.278565801721086</v>
      </c>
      <c r="L12" s="410">
        <f>VLOOKUP($A12,'ANNEX 2_MUNICIPIS'!$A$4:$Q$313,13,0)</f>
        <v>143.95311185297609</v>
      </c>
      <c r="M12" s="411">
        <f>VLOOKUP($A12,'ANNEX 2_MUNICIPIS'!$A$4:$Q$313,14,0)</f>
        <v>84.779916778730396</v>
      </c>
      <c r="N12" s="410">
        <f>VLOOKUP($A12,'ANNEX 2_MUNICIPIS'!$A$4:$Q$313,15,0)</f>
        <v>3506</v>
      </c>
      <c r="O12" s="412">
        <f>VLOOKUP($A12,'ANNEX 2_MUNICIPIS'!$A$4:$Q$313,16,0)</f>
        <v>92.22868380742068</v>
      </c>
      <c r="P12" s="413">
        <f>VLOOKUP($A12,'ANNEX 2_MUNICIPIS'!$A$4:$Q$313,17,0)</f>
        <v>112.12097615887754</v>
      </c>
      <c r="Q12" s="414">
        <f>VLOOKUP($A12,'ANNEX 2_MUNICIPIS'!$A$4:$R$313,18,0)</f>
        <v>27</v>
      </c>
      <c r="R12" s="415">
        <f>VLOOKUP($A12,'ANNEX 2_MUNICIPIS'!$A$4:$V$313,19,0)</f>
        <v>103.34504982807958</v>
      </c>
      <c r="S12" s="414">
        <f>VLOOKUP($A12,'ANNEX 2_MUNICIPIS'!$A$4:$V$313,20,0)</f>
        <v>95</v>
      </c>
      <c r="T12" s="415">
        <f>VLOOKUP($A12,'ANNEX 2_MUNICIPIS'!$A$4:$V$313,21,0)</f>
        <v>120.89690248967553</v>
      </c>
      <c r="U12" s="414">
        <f>VLOOKUP($A12,'ANNEX 2_MUNICIPIS'!$A$4:$V$313,22,0)</f>
        <v>11</v>
      </c>
    </row>
    <row r="13" spans="1:21" ht="15" customHeight="1">
      <c r="A13" s="400" t="s">
        <v>522</v>
      </c>
      <c r="B13" s="401" t="s">
        <v>523</v>
      </c>
      <c r="C13" s="402">
        <f>VLOOKUP($A13,'ANNEX 2_MUNICIPIS'!$A$4:$Q$313,4,0)</f>
        <v>1169</v>
      </c>
      <c r="D13" s="403">
        <f>VLOOKUP($A13,'ANNEX 2_MUNICIPIS'!$A$4:$Q$313,5,0)</f>
        <v>14.16</v>
      </c>
      <c r="E13" s="404">
        <f>VLOOKUP($A13,'ANNEX 2_MUNICIPIS'!$A$4:$Q$313,6,0)</f>
        <v>20593.102362204725</v>
      </c>
      <c r="F13" s="416">
        <f>VLOOKUP($A13,'ANNEX 2_MUNICIPIS'!$A$4:$Q$313,7,0)</f>
        <v>18.736669543988256</v>
      </c>
      <c r="G13" s="406">
        <f>VLOOKUP($A13,'ANNEX 2_MUNICIPIS'!$A$4:$Q$313,8,0)</f>
        <v>7.1000855431993148</v>
      </c>
      <c r="H13" s="407">
        <f>VLOOKUP($A13,'ANNEX 2_MUNICIPIS'!$A$4:$Q$313,9,0)</f>
        <v>2.44</v>
      </c>
      <c r="I13" s="408">
        <f>VLOOKUP($A13,'ANNEX 2_MUNICIPIS'!$A$4:$Q$313,10,0)</f>
        <v>76.923076923076934</v>
      </c>
      <c r="J13" s="409">
        <f>VLOOKUP($A13,'ANNEX 2_MUNICIPIS'!$A$4:$Q$313,11,0)</f>
        <v>73.224502905432416</v>
      </c>
      <c r="K13" s="410">
        <f>VLOOKUP($A13,'ANNEX 2_MUNICIPIS'!$A$4:$Q$313,12,0)</f>
        <v>81.192084768887298</v>
      </c>
      <c r="L13" s="410">
        <f>VLOOKUP($A13,'ANNEX 2_MUNICIPIS'!$A$4:$Q$313,13,0)</f>
        <v>185.67813979378357</v>
      </c>
      <c r="M13" s="411">
        <f>VLOOKUP($A13,'ANNEX 2_MUNICIPIS'!$A$4:$Q$313,14,0)</f>
        <v>40.939506801102588</v>
      </c>
      <c r="N13" s="410">
        <f>VLOOKUP($A13,'ANNEX 2_MUNICIPIS'!$A$4:$Q$313,15,0)</f>
        <v>445.37394664363416</v>
      </c>
      <c r="O13" s="412">
        <f>VLOOKUP($A13,'ANNEX 2_MUNICIPIS'!$A$4:$Q$313,16,0)</f>
        <v>92.82438958602404</v>
      </c>
      <c r="P13" s="413">
        <f>VLOOKUP($A13,'ANNEX 2_MUNICIPIS'!$A$4:$Q$313,17,0)</f>
        <v>95.083634218969522</v>
      </c>
      <c r="Q13" s="414">
        <f>VLOOKUP($A13,'ANNEX 2_MUNICIPIS'!$A$4:$R$313,18,0)</f>
        <v>213</v>
      </c>
      <c r="R13" s="415">
        <f>VLOOKUP($A13,'ANNEX 2_MUNICIPIS'!$A$4:$V$313,19,0)</f>
        <v>104.30515546009656</v>
      </c>
      <c r="S13" s="414">
        <f>VLOOKUP($A13,'ANNEX 2_MUNICIPIS'!$A$4:$V$313,20,0)</f>
        <v>84</v>
      </c>
      <c r="T13" s="415">
        <f>VLOOKUP($A13,'ANNEX 2_MUNICIPIS'!$A$4:$V$313,21,0)</f>
        <v>85.8621129778425</v>
      </c>
      <c r="U13" s="414">
        <f>VLOOKUP($A13,'ANNEX 2_MUNICIPIS'!$A$4:$V$313,22,0)</f>
        <v>294</v>
      </c>
    </row>
    <row r="14" spans="1:21" ht="15" customHeight="1">
      <c r="A14" s="421" t="s">
        <v>200</v>
      </c>
      <c r="B14" s="420" t="s">
        <v>608</v>
      </c>
      <c r="C14" s="402">
        <f>VLOOKUP($A14,'ANNEX 2_MUNICIPIS'!$A$4:$Q$313,4,0)</f>
        <v>265</v>
      </c>
      <c r="D14" s="403">
        <f>VLOOKUP($A14,'ANNEX 2_MUNICIPIS'!$A$4:$Q$313,5,0)</f>
        <v>5.17</v>
      </c>
      <c r="E14" s="404">
        <f>VLOOKUP($A14,'ANNEX 2_MUNICIPIS'!$A$4:$Q$313,6,0)</f>
        <v>21476.838095238094</v>
      </c>
      <c r="F14" s="405">
        <f>VLOOKUP($A14,'ANNEX 2_MUNICIPIS'!$A$4:$Q$313,7,0)</f>
        <v>24.053982731719376</v>
      </c>
      <c r="G14" s="406">
        <f>VLOOKUP($A14,'ANNEX 2_MUNICIPIS'!$A$4:$Q$313,8,0)</f>
        <v>5.2830188679245289</v>
      </c>
      <c r="H14" s="407">
        <f>VLOOKUP($A14,'ANNEX 2_MUNICIPIS'!$A$4:$Q$313,9,0)</f>
        <v>0.39</v>
      </c>
      <c r="I14" s="408">
        <f>VLOOKUP($A14,'ANNEX 2_MUNICIPIS'!$A$4:$Q$313,10,0)</f>
        <v>76.429418719285991</v>
      </c>
      <c r="J14" s="409">
        <f>VLOOKUP($A14,'ANNEX 2_MUNICIPIS'!$A$4:$Q$313,11,0)</f>
        <v>200.55299054950154</v>
      </c>
      <c r="K14" s="410">
        <f>VLOOKUP($A14,'ANNEX 2_MUNICIPIS'!$A$4:$Q$313,12,0)</f>
        <v>84.676375056368698</v>
      </c>
      <c r="L14" s="410">
        <f>VLOOKUP($A14,'ANNEX 2_MUNICIPIS'!$A$4:$Q$313,13,0)</f>
        <v>144.63259517813336</v>
      </c>
      <c r="M14" s="411">
        <f>VLOOKUP($A14,'ANNEX 2_MUNICIPIS'!$A$4:$Q$313,14,0)</f>
        <v>55.020435787012786</v>
      </c>
      <c r="N14" s="410">
        <f>VLOOKUP($A14,'ANNEX 2_MUNICIPIS'!$A$4:$Q$313,15,0)</f>
        <v>2786.4421277191468</v>
      </c>
      <c r="O14" s="412">
        <f>VLOOKUP($A14,'ANNEX 2_MUNICIPIS'!$A$4:$Q$313,16,0)</f>
        <v>92.22868380742068</v>
      </c>
      <c r="P14" s="413">
        <f>VLOOKUP($A14,'ANNEX 2_MUNICIPIS'!$A$4:$Q$313,17,0)</f>
        <v>108.60620944023648</v>
      </c>
      <c r="Q14" s="414">
        <f>VLOOKUP($A14,'ANNEX 2_MUNICIPIS'!$A$4:$R$313,18,0)</f>
        <v>41</v>
      </c>
      <c r="R14" s="415">
        <f>VLOOKUP($A14,'ANNEX 2_MUNICIPIS'!$A$4:$V$313,19,0)</f>
        <v>107.60729201511812</v>
      </c>
      <c r="S14" s="414">
        <f>VLOOKUP($A14,'ANNEX 2_MUNICIPIS'!$A$4:$V$313,20,0)</f>
        <v>60</v>
      </c>
      <c r="T14" s="415">
        <f>VLOOKUP($A14,'ANNEX 2_MUNICIPIS'!$A$4:$V$313,21,0)</f>
        <v>109.60512686535485</v>
      </c>
      <c r="U14" s="414">
        <f>VLOOKUP($A14,'ANNEX 2_MUNICIPIS'!$A$4:$V$313,22,0)</f>
        <v>41</v>
      </c>
    </row>
    <row r="15" spans="1:21" ht="15" customHeight="1">
      <c r="A15" s="400" t="s">
        <v>202</v>
      </c>
      <c r="B15" s="401" t="s">
        <v>203</v>
      </c>
      <c r="C15" s="402">
        <f>VLOOKUP($A15,'ANNEX 2_MUNICIPIS'!$A$4:$Q$313,4,0)</f>
        <v>45</v>
      </c>
      <c r="D15" s="403">
        <f>VLOOKUP($A15,'ANNEX 2_MUNICIPIS'!$A$4:$Q$313,5,0)</f>
        <v>9.308886590830749</v>
      </c>
      <c r="E15" s="404">
        <f>VLOOKUP($A15,'ANNEX 2_MUNICIPIS'!$A$4:$Q$313,6,0)</f>
        <v>16183.642857142857</v>
      </c>
      <c r="F15" s="405">
        <f>VLOOKUP($A15,'ANNEX 2_MUNICIPIS'!$A$4:$Q$313,7,0)</f>
        <v>31.921335464146161</v>
      </c>
      <c r="G15" s="406">
        <f>VLOOKUP($A15,'ANNEX 2_MUNICIPIS'!$A$4:$Q$313,8,0)</f>
        <v>2.2222222222222223</v>
      </c>
      <c r="H15" s="407">
        <f>VLOOKUP($A15,'ANNEX 2_MUNICIPIS'!$A$4:$Q$313,9,0)</f>
        <v>0</v>
      </c>
      <c r="I15" s="408">
        <f>VLOOKUP($A15,'ANNEX 2_MUNICIPIS'!$A$4:$Q$313,10,0)</f>
        <v>76.429418719285991</v>
      </c>
      <c r="J15" s="409">
        <f>VLOOKUP($A15,'ANNEX 2_MUNICIPIS'!$A$4:$Q$313,11,0)</f>
        <v>111.38377839539143</v>
      </c>
      <c r="K15" s="410">
        <f>VLOOKUP($A15,'ANNEX 2_MUNICIPIS'!$A$4:$Q$313,12,0)</f>
        <v>63.806981561852616</v>
      </c>
      <c r="L15" s="410">
        <f>VLOOKUP($A15,'ANNEX 2_MUNICIPIS'!$A$4:$Q$313,13,0)</f>
        <v>108.98635336751991</v>
      </c>
      <c r="M15" s="411">
        <f>VLOOKUP($A15,'ANNEX 2_MUNICIPIS'!$A$4:$Q$313,14,0)</f>
        <v>130.80330017289833</v>
      </c>
      <c r="N15" s="410">
        <f>VLOOKUP($A15,'ANNEX 2_MUNICIPIS'!$A$4:$Q$313,15,0)</f>
        <v>3506</v>
      </c>
      <c r="O15" s="412">
        <f>VLOOKUP($A15,'ANNEX 2_MUNICIPIS'!$A$4:$Q$313,16,0)</f>
        <v>92.22868380742068</v>
      </c>
      <c r="P15" s="413">
        <f>VLOOKUP($A15,'ANNEX 2_MUNICIPIS'!$A$4:$Q$313,17,0)</f>
        <v>105.36839814182841</v>
      </c>
      <c r="Q15" s="414">
        <f>VLOOKUP($A15,'ANNEX 2_MUNICIPIS'!$A$4:$R$313,18,0)</f>
        <v>69</v>
      </c>
      <c r="R15" s="415">
        <f>VLOOKUP($A15,'ANNEX 2_MUNICIPIS'!$A$4:$V$313,19,0)</f>
        <v>82.831876918823909</v>
      </c>
      <c r="S15" s="414">
        <f>VLOOKUP($A15,'ANNEX 2_MUNICIPIS'!$A$4:$V$313,20,0)</f>
        <v>299</v>
      </c>
      <c r="T15" s="415">
        <f>VLOOKUP($A15,'ANNEX 2_MUNICIPIS'!$A$4:$V$313,21,0)</f>
        <v>127.90491936483295</v>
      </c>
      <c r="U15" s="414">
        <f>VLOOKUP($A15,'ANNEX 2_MUNICIPIS'!$A$4:$V$313,22,0)</f>
        <v>5</v>
      </c>
    </row>
    <row r="16" spans="1:21" ht="15" customHeight="1">
      <c r="A16" s="424" t="s">
        <v>223</v>
      </c>
      <c r="B16" s="425" t="s">
        <v>224</v>
      </c>
      <c r="C16" s="423">
        <f>VLOOKUP($A16,'ANNEX 2_MUNICIPIS'!$A$4:$Q$313,4,0)</f>
        <v>4940</v>
      </c>
      <c r="D16" s="403">
        <f>VLOOKUP($A16,'ANNEX 2_MUNICIPIS'!$A$4:$Q$313,5,0)</f>
        <v>9.0300000000000011</v>
      </c>
      <c r="E16" s="404">
        <f>VLOOKUP($A16,'ANNEX 2_MUNICIPIS'!$A$4:$Q$313,6,0)</f>
        <v>20160.86842105263</v>
      </c>
      <c r="F16" s="416">
        <f>VLOOKUP($A16,'ANNEX 2_MUNICIPIS'!$A$4:$Q$313,7,0)</f>
        <v>25.092987960933034</v>
      </c>
      <c r="G16" s="406">
        <f>VLOOKUP($A16,'ANNEX 2_MUNICIPIS'!$A$4:$Q$313,8,0)</f>
        <v>5.6275303643724701</v>
      </c>
      <c r="H16" s="407">
        <f>VLOOKUP($A16,'ANNEX 2_MUNICIPIS'!$A$4:$Q$313,9,0)</f>
        <v>10.48</v>
      </c>
      <c r="I16" s="408">
        <f>VLOOKUP($A16,'ANNEX 2_MUNICIPIS'!$A$4:$Q$313,10,0)</f>
        <v>68.627450980392155</v>
      </c>
      <c r="J16" s="409">
        <f>VLOOKUP($A16,'ANNEX 2_MUNICIPIS'!$A$4:$Q$313,11,0)</f>
        <v>114.82380522047872</v>
      </c>
      <c r="K16" s="410">
        <f>VLOOKUP($A16,'ANNEX 2_MUNICIPIS'!$A$4:$Q$313,12,0)</f>
        <v>79.487923143661746</v>
      </c>
      <c r="L16" s="410">
        <f>VLOOKUP($A16,'ANNEX 2_MUNICIPIS'!$A$4:$Q$313,13,0)</f>
        <v>138.64390929748882</v>
      </c>
      <c r="M16" s="411">
        <f>VLOOKUP($A16,'ANNEX 2_MUNICIPIS'!$A$4:$Q$313,14,0)</f>
        <v>51.652142514317966</v>
      </c>
      <c r="N16" s="410">
        <f>VLOOKUP($A16,'ANNEX 2_MUNICIPIS'!$A$4:$Q$313,15,0)</f>
        <v>103.69393414222016</v>
      </c>
      <c r="O16" s="412">
        <f>VLOOKUP($A16,'ANNEX 2_MUNICIPIS'!$A$4:$Q$313,16,0)</f>
        <v>82.813916199295932</v>
      </c>
      <c r="P16" s="413">
        <f>VLOOKUP($A16,'ANNEX 2_MUNICIPIS'!$A$4:$Q$313,17,0)</f>
        <v>86.870451717916154</v>
      </c>
      <c r="Q16" s="414">
        <f>VLOOKUP($A16,'ANNEX 2_MUNICIPIS'!$A$4:$R$313,18,0)</f>
        <v>296</v>
      </c>
      <c r="R16" s="415">
        <f>VLOOKUP($A16,'ANNEX 2_MUNICIPIS'!$A$4:$V$313,19,0)</f>
        <v>96.104353733568828</v>
      </c>
      <c r="S16" s="414">
        <f>VLOOKUP($A16,'ANNEX 2_MUNICIPIS'!$A$4:$V$313,20,0)</f>
        <v>184</v>
      </c>
      <c r="T16" s="415">
        <f>VLOOKUP($A16,'ANNEX 2_MUNICIPIS'!$A$4:$V$313,21,0)</f>
        <v>77.63654970226348</v>
      </c>
      <c r="U16" s="414">
        <f>VLOOKUP($A16,'ANNEX 2_MUNICIPIS'!$A$4:$V$313,22,0)</f>
        <v>309</v>
      </c>
    </row>
    <row r="17" spans="1:21" ht="15" customHeight="1">
      <c r="A17" s="421" t="s">
        <v>225</v>
      </c>
      <c r="B17" s="422" t="s">
        <v>226</v>
      </c>
      <c r="C17" s="423">
        <f>VLOOKUP($A17,'ANNEX 2_MUNICIPIS'!$A$4:$Q$313,4,0)</f>
        <v>28</v>
      </c>
      <c r="D17" s="403">
        <f>VLOOKUP($A17,'ANNEX 2_MUNICIPIS'!$A$4:$Q$313,5,0)</f>
        <v>21.43</v>
      </c>
      <c r="E17" s="404">
        <f>VLOOKUP($A17,'ANNEX 2_MUNICIPIS'!$A$4:$Q$313,6,0)</f>
        <v>29544.266666666666</v>
      </c>
      <c r="F17" s="405">
        <f>VLOOKUP($A17,'ANNEX 2_MUNICIPIS'!$A$4:$Q$313,7,0)</f>
        <v>17.485744307122982</v>
      </c>
      <c r="G17" s="406">
        <f>VLOOKUP($A17,'ANNEX 2_MUNICIPIS'!$A$4:$Q$313,8,0)</f>
        <v>0</v>
      </c>
      <c r="H17" s="407">
        <f>VLOOKUP($A17,'ANNEX 2_MUNICIPIS'!$A$4:$Q$313,9,0)</f>
        <v>0</v>
      </c>
      <c r="I17" s="408">
        <f>VLOOKUP($A17,'ANNEX 2_MUNICIPIS'!$A$4:$Q$313,10,0)</f>
        <v>76.429418719285991</v>
      </c>
      <c r="J17" s="409">
        <f>VLOOKUP($A17,'ANNEX 2_MUNICIPIS'!$A$4:$Q$313,11,0)</f>
        <v>48.383525951512972</v>
      </c>
      <c r="K17" s="410">
        <f>VLOOKUP($A17,'ANNEX 2_MUNICIPIS'!$A$4:$Q$313,12,0)</f>
        <v>116.48369252207208</v>
      </c>
      <c r="L17" s="410">
        <f>VLOOKUP($A17,'ANNEX 2_MUNICIPIS'!$A$4:$Q$313,13,0)</f>
        <v>198.96150176697822</v>
      </c>
      <c r="M17" s="411">
        <f>VLOOKUP($A17,'ANNEX 2_MUNICIPIS'!$A$4:$Q$313,14,0)</f>
        <v>314</v>
      </c>
      <c r="N17" s="410">
        <f>VLOOKUP($A17,'ANNEX 2_MUNICIPIS'!$A$4:$Q$313,15,0)</f>
        <v>3506</v>
      </c>
      <c r="O17" s="412">
        <f>VLOOKUP($A17,'ANNEX 2_MUNICIPIS'!$A$4:$Q$313,16,0)</f>
        <v>92.22868380742068</v>
      </c>
      <c r="P17" s="413">
        <f>VLOOKUP($A17,'ANNEX 2_MUNICIPIS'!$A$4:$Q$313,17,0)</f>
        <v>136.87704080605093</v>
      </c>
      <c r="Q17" s="414">
        <f>VLOOKUP($A17,'ANNEX 2_MUNICIPIS'!$A$4:$R$313,18,0)</f>
        <v>2</v>
      </c>
      <c r="R17" s="415">
        <f>VLOOKUP($A17,'ANNEX 2_MUNICIPIS'!$A$4:$V$313,19,0)</f>
        <v>117.95365632876739</v>
      </c>
      <c r="S17" s="414">
        <f>VLOOKUP($A17,'ANNEX 2_MUNICIPIS'!$A$4:$V$313,20,0)</f>
        <v>24</v>
      </c>
      <c r="T17" s="415">
        <f>VLOOKUP($A17,'ANNEX 2_MUNICIPIS'!$A$4:$V$313,21,0)</f>
        <v>155.8004252833345</v>
      </c>
      <c r="U17" s="414">
        <f>VLOOKUP($A17,'ANNEX 2_MUNICIPIS'!$A$4:$V$313,22,0)</f>
        <v>2</v>
      </c>
    </row>
    <row r="18" spans="1:21" ht="15" customHeight="1">
      <c r="A18" s="400" t="s">
        <v>235</v>
      </c>
      <c r="B18" s="401" t="s">
        <v>236</v>
      </c>
      <c r="C18" s="402">
        <f>VLOOKUP($A18,'ANNEX 2_MUNICIPIS'!$A$4:$Q$313,4,0)</f>
        <v>918</v>
      </c>
      <c r="D18" s="403">
        <f>VLOOKUP($A18,'ANNEX 2_MUNICIPIS'!$A$4:$Q$313,5,0)</f>
        <v>12.78</v>
      </c>
      <c r="E18" s="404">
        <f>VLOOKUP($A18,'ANNEX 2_MUNICIPIS'!$A$4:$Q$313,6,0)</f>
        <v>19507.139949109416</v>
      </c>
      <c r="F18" s="405">
        <f>VLOOKUP($A18,'ANNEX 2_MUNICIPIS'!$A$4:$Q$313,7,0)</f>
        <v>25.387627365774335</v>
      </c>
      <c r="G18" s="406">
        <f>VLOOKUP($A18,'ANNEX 2_MUNICIPIS'!$A$4:$Q$313,8,0)</f>
        <v>5.5555555555555554</v>
      </c>
      <c r="H18" s="407">
        <f>VLOOKUP($A18,'ANNEX 2_MUNICIPIS'!$A$4:$Q$313,9,0)</f>
        <v>5.27</v>
      </c>
      <c r="I18" s="408">
        <f>VLOOKUP($A18,'ANNEX 2_MUNICIPIS'!$A$4:$Q$313,10,0)</f>
        <v>91.666666666666657</v>
      </c>
      <c r="J18" s="409">
        <f>VLOOKUP($A18,'ANNEX 2_MUNICIPIS'!$A$4:$Q$313,11,0)</f>
        <v>81.131374111183334</v>
      </c>
      <c r="K18" s="410">
        <f>VLOOKUP($A18,'ANNEX 2_MUNICIPIS'!$A$4:$Q$313,12,0)</f>
        <v>76.910478687926712</v>
      </c>
      <c r="L18" s="410">
        <f>VLOOKUP($A18,'ANNEX 2_MUNICIPIS'!$A$4:$Q$313,13,0)</f>
        <v>137.03485941142682</v>
      </c>
      <c r="M18" s="411">
        <f>VLOOKUP($A18,'ANNEX 2_MUNICIPIS'!$A$4:$Q$313,14,0)</f>
        <v>52.321320069159334</v>
      </c>
      <c r="N18" s="410">
        <f>VLOOKUP($A18,'ANNEX 2_MUNICIPIS'!$A$4:$Q$313,15,0)</f>
        <v>206.2072921841494</v>
      </c>
      <c r="O18" s="412">
        <f>VLOOKUP($A18,'ANNEX 2_MUNICIPIS'!$A$4:$Q$313,16,0)</f>
        <v>110.61573092334528</v>
      </c>
      <c r="P18" s="413">
        <f>VLOOKUP($A18,'ANNEX 2_MUNICIPIS'!$A$4:$Q$313,17,0)</f>
        <v>94.3665144873288</v>
      </c>
      <c r="Q18" s="414">
        <f>VLOOKUP($A18,'ANNEX 2_MUNICIPIS'!$A$4:$R$313,18,0)</f>
        <v>235</v>
      </c>
      <c r="R18" s="415">
        <f>VLOOKUP($A18,'ANNEX 2_MUNICIPIS'!$A$4:$V$313,19,0)</f>
        <v>91.571803574649792</v>
      </c>
      <c r="S18" s="414">
        <f>VLOOKUP($A18,'ANNEX 2_MUNICIPIS'!$A$4:$V$313,20,0)</f>
        <v>242</v>
      </c>
      <c r="T18" s="415">
        <f>VLOOKUP($A18,'ANNEX 2_MUNICIPIS'!$A$4:$V$313,21,0)</f>
        <v>97.161225400007822</v>
      </c>
      <c r="U18" s="414">
        <f>VLOOKUP($A18,'ANNEX 2_MUNICIPIS'!$A$4:$V$313,22,0)</f>
        <v>180</v>
      </c>
    </row>
    <row r="19" spans="1:21" ht="15" customHeight="1">
      <c r="A19" s="419" t="s">
        <v>282</v>
      </c>
      <c r="B19" s="420" t="s">
        <v>283</v>
      </c>
      <c r="C19" s="402">
        <f>VLOOKUP($A19,'ANNEX 2_MUNICIPIS'!$A$4:$Q$313,4,0)</f>
        <v>136</v>
      </c>
      <c r="D19" s="403">
        <f>VLOOKUP($A19,'ANNEX 2_MUNICIPIS'!$A$4:$Q$313,5,0)</f>
        <v>4.17</v>
      </c>
      <c r="E19" s="404">
        <f>VLOOKUP($A19,'ANNEX 2_MUNICIPIS'!$A$4:$Q$313,6,0)</f>
        <v>18072.096774193549</v>
      </c>
      <c r="F19" s="405">
        <f>VLOOKUP($A19,'ANNEX 2_MUNICIPIS'!$A$4:$Q$313,7,0)</f>
        <v>28.585697560699508</v>
      </c>
      <c r="G19" s="406">
        <f>VLOOKUP($A19,'ANNEX 2_MUNICIPIS'!$A$4:$Q$313,8,0)</f>
        <v>3.6764705882352944</v>
      </c>
      <c r="H19" s="407">
        <f>VLOOKUP($A19,'ANNEX 2_MUNICIPIS'!$A$4:$Q$313,9,0)</f>
        <v>0.74</v>
      </c>
      <c r="I19" s="408">
        <f>VLOOKUP($A19,'ANNEX 2_MUNICIPIS'!$A$4:$Q$313,10,0)</f>
        <v>76.429418719285991</v>
      </c>
      <c r="J19" s="409">
        <f>VLOOKUP($A19,'ANNEX 2_MUNICIPIS'!$A$4:$Q$313,11,0)</f>
        <v>248.64723288751151</v>
      </c>
      <c r="K19" s="410">
        <f>VLOOKUP($A19,'ANNEX 2_MUNICIPIS'!$A$4:$Q$313,12,0)</f>
        <v>71.252557649345121</v>
      </c>
      <c r="L19" s="410">
        <f>VLOOKUP($A19,'ANNEX 2_MUNICIPIS'!$A$4:$Q$313,13,0)</f>
        <v>121.70386744879021</v>
      </c>
      <c r="M19" s="411">
        <f>VLOOKUP($A19,'ANNEX 2_MUNICIPIS'!$A$4:$Q$313,14,0)</f>
        <v>79.063328104507434</v>
      </c>
      <c r="N19" s="410">
        <f>VLOOKUP($A19,'ANNEX 2_MUNICIPIS'!$A$4:$Q$313,15,0)</f>
        <v>1468.5303105546855</v>
      </c>
      <c r="O19" s="412">
        <f>VLOOKUP($A19,'ANNEX 2_MUNICIPIS'!$A$4:$Q$313,16,0)</f>
        <v>92.22868380742068</v>
      </c>
      <c r="P19" s="413">
        <f>VLOOKUP($A19,'ANNEX 2_MUNICIPIS'!$A$4:$Q$313,17,0)</f>
        <v>101.29520182619839</v>
      </c>
      <c r="Q19" s="414">
        <f>VLOOKUP($A19,'ANNEX 2_MUNICIPIS'!$A$4:$R$313,18,0)</f>
        <v>114</v>
      </c>
      <c r="R19" s="415">
        <f>VLOOKUP($A19,'ANNEX 2_MUNICIPIS'!$A$4:$V$313,19,0)</f>
        <v>101.70608268527393</v>
      </c>
      <c r="S19" s="414">
        <f>VLOOKUP($A19,'ANNEX 2_MUNICIPIS'!$A$4:$V$313,20,0)</f>
        <v>116</v>
      </c>
      <c r="T19" s="415">
        <f>VLOOKUP($A19,'ANNEX 2_MUNICIPIS'!$A$4:$V$313,21,0)</f>
        <v>100.88432096712292</v>
      </c>
      <c r="U19" s="414">
        <f>VLOOKUP($A19,'ANNEX 2_MUNICIPIS'!$A$4:$V$313,22,0)</f>
        <v>129</v>
      </c>
    </row>
    <row r="20" spans="1:21" ht="15" customHeight="1">
      <c r="A20" s="400" t="s">
        <v>286</v>
      </c>
      <c r="B20" s="401" t="s">
        <v>287</v>
      </c>
      <c r="C20" s="402">
        <f>VLOOKUP($A20,'ANNEX 2_MUNICIPIS'!$A$4:$Q$313,4,0)</f>
        <v>484</v>
      </c>
      <c r="D20" s="403">
        <f>VLOOKUP($A20,'ANNEX 2_MUNICIPIS'!$A$4:$Q$313,5,0)</f>
        <v>2.02</v>
      </c>
      <c r="E20" s="404">
        <f>VLOOKUP($A20,'ANNEX 2_MUNICIPIS'!$A$4:$Q$313,6,0)</f>
        <v>19777.509615384617</v>
      </c>
      <c r="F20" s="405">
        <f>VLOOKUP($A20,'ANNEX 2_MUNICIPIS'!$A$4:$Q$313,7,0)</f>
        <v>34.774347901972959</v>
      </c>
      <c r="G20" s="406">
        <f>VLOOKUP($A20,'ANNEX 2_MUNICIPIS'!$A$4:$Q$313,8,0)</f>
        <v>4.1322314049586781</v>
      </c>
      <c r="H20" s="407">
        <f>VLOOKUP($A20,'ANNEX 2_MUNICIPIS'!$A$4:$Q$313,9,0)</f>
        <v>6.36</v>
      </c>
      <c r="I20" s="408">
        <f>VLOOKUP($A20,'ANNEX 2_MUNICIPIS'!$A$4:$Q$313,10,0)</f>
        <v>76.429418719285991</v>
      </c>
      <c r="J20" s="409">
        <f>VLOOKUP($A20,'ANNEX 2_MUNICIPIS'!$A$4:$Q$313,11,0)</f>
        <v>513.29651541629846</v>
      </c>
      <c r="K20" s="410">
        <f>VLOOKUP($A20,'ANNEX 2_MUNICIPIS'!$A$4:$Q$313,12,0)</f>
        <v>77.976460708364826</v>
      </c>
      <c r="L20" s="410">
        <f>VLOOKUP($A20,'ANNEX 2_MUNICIPIS'!$A$4:$Q$313,13,0)</f>
        <v>100.04472137524093</v>
      </c>
      <c r="M20" s="411">
        <f>VLOOKUP($A20,'ANNEX 2_MUNICIPIS'!$A$4:$Q$313,14,0)</f>
        <v>70.34310809298087</v>
      </c>
      <c r="N20" s="410">
        <f>VLOOKUP($A20,'ANNEX 2_MUNICIPIS'!$A$4:$Q$313,15,0)</f>
        <v>170.86673424692881</v>
      </c>
      <c r="O20" s="412">
        <f>VLOOKUP($A20,'ANNEX 2_MUNICIPIS'!$A$4:$Q$313,16,0)</f>
        <v>92.22868380742068</v>
      </c>
      <c r="P20" s="413">
        <f>VLOOKUP($A20,'ANNEX 2_MUNICIPIS'!$A$4:$Q$313,17,0)</f>
        <v>105.68487353214101</v>
      </c>
      <c r="Q20" s="414">
        <f>VLOOKUP($A20,'ANNEX 2_MUNICIPIS'!$A$4:$R$313,18,0)</f>
        <v>66</v>
      </c>
      <c r="R20" s="415">
        <f>VLOOKUP($A20,'ANNEX 2_MUNICIPIS'!$A$4:$V$313,19,0)</f>
        <v>124.00486387993158</v>
      </c>
      <c r="S20" s="414">
        <f>VLOOKUP($A20,'ANNEX 2_MUNICIPIS'!$A$4:$V$313,20,0)</f>
        <v>13</v>
      </c>
      <c r="T20" s="415">
        <f>VLOOKUP($A20,'ANNEX 2_MUNICIPIS'!$A$4:$V$313,21,0)</f>
        <v>87.364883184350447</v>
      </c>
      <c r="U20" s="414">
        <f>VLOOKUP($A20,'ANNEX 2_MUNICIPIS'!$A$4:$V$313,22,0)</f>
        <v>284</v>
      </c>
    </row>
    <row r="21" spans="1:21" ht="15" customHeight="1">
      <c r="A21" s="400" t="s">
        <v>305</v>
      </c>
      <c r="B21" s="401" t="s">
        <v>617</v>
      </c>
      <c r="C21" s="402">
        <f>VLOOKUP($A21,'ANNEX 2_MUNICIPIS'!$A$4:$Q$313,4,0)</f>
        <v>179</v>
      </c>
      <c r="D21" s="403">
        <f>VLOOKUP($A21,'ANNEX 2_MUNICIPIS'!$A$4:$Q$313,5,0)</f>
        <v>8.4699999999999989</v>
      </c>
      <c r="E21" s="404">
        <f>VLOOKUP($A21,'ANNEX 2_MUNICIPIS'!$A$4:$Q$313,6,0)</f>
        <v>19931.139240506331</v>
      </c>
      <c r="F21" s="405">
        <f>VLOOKUP($A21,'ANNEX 2_MUNICIPIS'!$A$4:$Q$313,7,0)</f>
        <v>25.91941616788716</v>
      </c>
      <c r="G21" s="406">
        <f>VLOOKUP($A21,'ANNEX 2_MUNICIPIS'!$A$4:$Q$313,8,0)</f>
        <v>4.4692737430167595</v>
      </c>
      <c r="H21" s="407">
        <f>VLOOKUP($A21,'ANNEX 2_MUNICIPIS'!$A$4:$Q$313,9,0)</f>
        <v>0.56999999999999995</v>
      </c>
      <c r="I21" s="408">
        <f>VLOOKUP($A21,'ANNEX 2_MUNICIPIS'!$A$4:$Q$313,10,0)</f>
        <v>76.429418719285991</v>
      </c>
      <c r="J21" s="409">
        <f>VLOOKUP($A21,'ANNEX 2_MUNICIPIS'!$A$4:$Q$313,11,0)</f>
        <v>122.41546176398147</v>
      </c>
      <c r="K21" s="410">
        <f>VLOOKUP($A21,'ANNEX 2_MUNICIPIS'!$A$4:$Q$313,12,0)</f>
        <v>78.582173695485579</v>
      </c>
      <c r="L21" s="410">
        <f>VLOOKUP($A21,'ANNEX 2_MUNICIPIS'!$A$4:$Q$313,13,0)</f>
        <v>134.22331445755597</v>
      </c>
      <c r="M21" s="411">
        <f>VLOOKUP($A21,'ANNEX 2_MUNICIPIS'!$A$4:$Q$313,14,0)</f>
        <v>65.038307585968894</v>
      </c>
      <c r="N21" s="410">
        <f>VLOOKUP($A21,'ANNEX 2_MUNICIPIS'!$A$4:$Q$313,15,0)</f>
        <v>1906.5130347552058</v>
      </c>
      <c r="O21" s="412">
        <f>VLOOKUP($A21,'ANNEX 2_MUNICIPIS'!$A$4:$Q$313,16,0)</f>
        <v>92.22868380742068</v>
      </c>
      <c r="P21" s="413">
        <f>VLOOKUP($A21,'ANNEX 2_MUNICIPIS'!$A$4:$Q$313,17,0)</f>
        <v>99.13907274813252</v>
      </c>
      <c r="Q21" s="414">
        <f>VLOOKUP($A21,'ANNEX 2_MUNICIPIS'!$A$4:$R$313,18,0)</f>
        <v>144</v>
      </c>
      <c r="R21" s="415">
        <f>VLOOKUP($A21,'ANNEX 2_MUNICIPIS'!$A$4:$V$313,19,0)</f>
        <v>95.414559640236163</v>
      </c>
      <c r="S21" s="414">
        <f>VLOOKUP($A21,'ANNEX 2_MUNICIPIS'!$A$4:$V$313,20,0)</f>
        <v>194</v>
      </c>
      <c r="T21" s="415">
        <f>VLOOKUP($A21,'ANNEX 2_MUNICIPIS'!$A$4:$V$313,21,0)</f>
        <v>102.86358585602888</v>
      </c>
      <c r="U21" s="414">
        <f>VLOOKUP($A21,'ANNEX 2_MUNICIPIS'!$A$4:$V$313,22,0)</f>
        <v>100</v>
      </c>
    </row>
    <row r="22" spans="1:21" ht="15" customHeight="1">
      <c r="A22" s="400" t="s">
        <v>308</v>
      </c>
      <c r="B22" s="401" t="s">
        <v>309</v>
      </c>
      <c r="C22" s="402">
        <f>VLOOKUP($A22,'ANNEX 2_MUNICIPIS'!$A$4:$Q$313,4,0)</f>
        <v>876</v>
      </c>
      <c r="D22" s="403">
        <f>VLOOKUP($A22,'ANNEX 2_MUNICIPIS'!$A$4:$Q$313,5,0)</f>
        <v>11.67</v>
      </c>
      <c r="E22" s="404">
        <f>VLOOKUP($A22,'ANNEX 2_MUNICIPIS'!$A$4:$Q$313,6,0)</f>
        <v>18447.609452736317</v>
      </c>
      <c r="F22" s="405">
        <f>VLOOKUP($A22,'ANNEX 2_MUNICIPIS'!$A$4:$Q$313,7,0)</f>
        <v>26.050814401251149</v>
      </c>
      <c r="G22" s="406">
        <f>VLOOKUP($A22,'ANNEX 2_MUNICIPIS'!$A$4:$Q$313,8,0)</f>
        <v>5.2511415525114149</v>
      </c>
      <c r="H22" s="407">
        <f>VLOOKUP($A22,'ANNEX 2_MUNICIPIS'!$A$4:$Q$313,9,0)</f>
        <v>2.06</v>
      </c>
      <c r="I22" s="408">
        <f>VLOOKUP($A22,'ANNEX 2_MUNICIPIS'!$A$4:$Q$313,10,0)</f>
        <v>87.5</v>
      </c>
      <c r="J22" s="409">
        <f>VLOOKUP($A22,'ANNEX 2_MUNICIPIS'!$A$4:$Q$313,11,0)</f>
        <v>88.848240029213613</v>
      </c>
      <c r="K22" s="410">
        <f>VLOOKUP($A22,'ANNEX 2_MUNICIPIS'!$A$4:$Q$313,12,0)</f>
        <v>72.733085288735353</v>
      </c>
      <c r="L22" s="410">
        <f>VLOOKUP($A22,'ANNEX 2_MUNICIPIS'!$A$4:$Q$313,13,0)</f>
        <v>133.54630274789</v>
      </c>
      <c r="M22" s="411">
        <f>VLOOKUP($A22,'ANNEX 2_MUNICIPIS'!$A$4:$Q$313,14,0)</f>
        <v>55.354440073168576</v>
      </c>
      <c r="N22" s="410">
        <f>VLOOKUP($A22,'ANNEX 2_MUNICIPIS'!$A$4:$Q$313,15,0)</f>
        <v>527.53030573323656</v>
      </c>
      <c r="O22" s="412">
        <f>VLOOKUP($A22,'ANNEX 2_MUNICIPIS'!$A$4:$Q$313,16,0)</f>
        <v>105.58774315410233</v>
      </c>
      <c r="P22" s="413">
        <f>VLOOKUP($A22,'ANNEX 2_MUNICIPIS'!$A$4:$Q$313,17,0)</f>
        <v>93.62198771716362</v>
      </c>
      <c r="Q22" s="414">
        <f>VLOOKUP($A22,'ANNEX 2_MUNICIPIS'!$A$4:$R$313,18,0)</f>
        <v>246</v>
      </c>
      <c r="R22" s="415">
        <f>VLOOKUP($A22,'ANNEX 2_MUNICIPIS'!$A$4:$V$313,19,0)</f>
        <v>89.94050100697342</v>
      </c>
      <c r="S22" s="414">
        <f>VLOOKUP($A22,'ANNEX 2_MUNICIPIS'!$A$4:$V$313,20,0)</f>
        <v>258</v>
      </c>
      <c r="T22" s="415">
        <f>VLOOKUP($A22,'ANNEX 2_MUNICIPIS'!$A$4:$V$313,21,0)</f>
        <v>97.303474427353819</v>
      </c>
      <c r="U22" s="414">
        <f>VLOOKUP($A22,'ANNEX 2_MUNICIPIS'!$A$4:$V$313,22,0)</f>
        <v>177</v>
      </c>
    </row>
    <row r="23" spans="1:21" ht="15.75" customHeight="1">
      <c r="A23" s="400" t="s">
        <v>346</v>
      </c>
      <c r="B23" s="401" t="s">
        <v>622</v>
      </c>
      <c r="C23" s="402">
        <f>VLOOKUP($A23,'ANNEX 2_MUNICIPIS'!$A$4:$Q$313,4,0)</f>
        <v>1079</v>
      </c>
      <c r="D23" s="403">
        <f>VLOOKUP($A23,'ANNEX 2_MUNICIPIS'!$A$4:$Q$313,5,0)</f>
        <v>10.59</v>
      </c>
      <c r="E23" s="404">
        <f>VLOOKUP($A23,'ANNEX 2_MUNICIPIS'!$A$4:$Q$313,6,0)</f>
        <v>17699.332644628099</v>
      </c>
      <c r="F23" s="416">
        <f>VLOOKUP($A23,'ANNEX 2_MUNICIPIS'!$A$4:$Q$313,7,0)</f>
        <v>30.487754202957685</v>
      </c>
      <c r="G23" s="406">
        <f>VLOOKUP($A23,'ANNEX 2_MUNICIPIS'!$A$4:$Q$313,8,0)</f>
        <v>7.5069508804448573</v>
      </c>
      <c r="H23" s="407">
        <f>VLOOKUP($A23,'ANNEX 2_MUNICIPIS'!$A$4:$Q$313,9,0)</f>
        <v>3.39</v>
      </c>
      <c r="I23" s="408">
        <f>VLOOKUP($A23,'ANNEX 2_MUNICIPIS'!$A$4:$Q$313,10,0)</f>
        <v>76.429418719285991</v>
      </c>
      <c r="J23" s="409">
        <f>VLOOKUP($A23,'ANNEX 2_MUNICIPIS'!$A$4:$Q$313,11,0)</f>
        <v>97.909250343807642</v>
      </c>
      <c r="K23" s="410">
        <f>VLOOKUP($A23,'ANNEX 2_MUNICIPIS'!$A$4:$Q$313,12,0)</f>
        <v>69.782866668639571</v>
      </c>
      <c r="L23" s="410">
        <f>VLOOKUP($A23,'ANNEX 2_MUNICIPIS'!$A$4:$Q$313,13,0)</f>
        <v>114.11105992585948</v>
      </c>
      <c r="M23" s="411">
        <f>VLOOKUP($A23,'ANNEX 2_MUNICIPIS'!$A$4:$Q$313,14,0)</f>
        <v>38.720647705502685</v>
      </c>
      <c r="N23" s="410">
        <f>VLOOKUP($A23,'ANNEX 2_MUNICIPIS'!$A$4:$Q$313,15,0)</f>
        <v>320.56413858715848</v>
      </c>
      <c r="O23" s="412">
        <f>VLOOKUP($A23,'ANNEX 2_MUNICIPIS'!$A$4:$Q$313,16,0)</f>
        <v>92.22868380742068</v>
      </c>
      <c r="P23" s="413">
        <f>VLOOKUP($A23,'ANNEX 2_MUNICIPIS'!$A$4:$Q$313,17,0)</f>
        <v>84.46140562591188</v>
      </c>
      <c r="Q23" s="414">
        <f>VLOOKUP($A23,'ANNEX 2_MUNICIPIS'!$A$4:$R$313,18,0)</f>
        <v>306</v>
      </c>
      <c r="R23" s="415">
        <f>VLOOKUP($A23,'ANNEX 2_MUNICIPIS'!$A$4:$V$313,19,0)</f>
        <v>84.966691733061666</v>
      </c>
      <c r="S23" s="414">
        <f>VLOOKUP($A23,'ANNEX 2_MUNICIPIS'!$A$4:$V$313,20,0)</f>
        <v>291</v>
      </c>
      <c r="T23" s="415">
        <f>VLOOKUP($A23,'ANNEX 2_MUNICIPIS'!$A$4:$V$313,21,0)</f>
        <v>83.956119518762122</v>
      </c>
      <c r="U23" s="414">
        <f>VLOOKUP($A23,'ANNEX 2_MUNICIPIS'!$A$4:$V$313,22,0)</f>
        <v>297</v>
      </c>
    </row>
    <row r="24" spans="1:21" ht="15" customHeight="1">
      <c r="A24" s="400" t="s">
        <v>358</v>
      </c>
      <c r="B24" s="401" t="s">
        <v>359</v>
      </c>
      <c r="C24" s="402">
        <f>VLOOKUP($A24,'ANNEX 2_MUNICIPIS'!$A$4:$Q$313,4,0)</f>
        <v>4327</v>
      </c>
      <c r="D24" s="403">
        <f>VLOOKUP($A24,'ANNEX 2_MUNICIPIS'!$A$4:$Q$313,5,0)</f>
        <v>10.58</v>
      </c>
      <c r="E24" s="404">
        <f>VLOOKUP($A24,'ANNEX 2_MUNICIPIS'!$A$4:$Q$313,6,0)</f>
        <v>20249.572927597063</v>
      </c>
      <c r="F24" s="416">
        <f>VLOOKUP($A24,'ANNEX 2_MUNICIPIS'!$A$4:$Q$313,7,0)</f>
        <v>24.015470945576034</v>
      </c>
      <c r="G24" s="406">
        <f>VLOOKUP($A24,'ANNEX 2_MUNICIPIS'!$A$4:$Q$313,8,0)</f>
        <v>5.8932285648255149</v>
      </c>
      <c r="H24" s="407">
        <f>VLOOKUP($A24,'ANNEX 2_MUNICIPIS'!$A$4:$Q$313,9,0)</f>
        <v>7.48</v>
      </c>
      <c r="I24" s="408">
        <f>VLOOKUP($A24,'ANNEX 2_MUNICIPIS'!$A$4:$Q$313,10,0)</f>
        <v>82.926829268292678</v>
      </c>
      <c r="J24" s="409">
        <f>VLOOKUP($A24,'ANNEX 2_MUNICIPIS'!$A$4:$Q$313,11,0)</f>
        <v>98.001792168329203</v>
      </c>
      <c r="K24" s="410">
        <f>VLOOKUP($A24,'ANNEX 2_MUNICIPIS'!$A$4:$Q$313,12,0)</f>
        <v>79.837656937437089</v>
      </c>
      <c r="L24" s="410">
        <f>VLOOKUP($A24,'ANNEX 2_MUNICIPIS'!$A$4:$Q$313,13,0)</f>
        <v>144.86453148233824</v>
      </c>
      <c r="M24" s="411">
        <f>VLOOKUP($A24,'ANNEX 2_MUNICIPIS'!$A$4:$Q$313,14,0)</f>
        <v>49.32338822205935</v>
      </c>
      <c r="N24" s="410">
        <f>VLOOKUP($A24,'ANNEX 2_MUNICIPIS'!$A$4:$Q$313,15,0)</f>
        <v>145.28241040246888</v>
      </c>
      <c r="O24" s="412">
        <f>VLOOKUP($A24,'ANNEX 2_MUNICIPIS'!$A$4:$Q$313,16,0)</f>
        <v>100.06921999273808</v>
      </c>
      <c r="P24" s="413">
        <f>VLOOKUP($A24,'ANNEX 2_MUNICIPIS'!$A$4:$Q$313,17,0)</f>
        <v>92.64318109538813</v>
      </c>
      <c r="Q24" s="414">
        <f>VLOOKUP($A24,'ANNEX 2_MUNICIPIS'!$A$4:$R$313,18,0)</f>
        <v>262</v>
      </c>
      <c r="R24" s="415">
        <f>VLOOKUP($A24,'ANNEX 2_MUNICIPIS'!$A$4:$V$313,19,0)</f>
        <v>96.156627534681846</v>
      </c>
      <c r="S24" s="414">
        <f>VLOOKUP($A24,'ANNEX 2_MUNICIPIS'!$A$4:$V$313,20,0)</f>
        <v>181</v>
      </c>
      <c r="T24" s="415">
        <f>VLOOKUP($A24,'ANNEX 2_MUNICIPIS'!$A$4:$V$313,21,0)</f>
        <v>89.129734656094442</v>
      </c>
      <c r="U24" s="414">
        <f>VLOOKUP($A24,'ANNEX 2_MUNICIPIS'!$A$4:$V$313,22,0)</f>
        <v>271</v>
      </c>
    </row>
    <row r="25" spans="1:21" ht="15" customHeight="1">
      <c r="A25" s="400" t="s">
        <v>362</v>
      </c>
      <c r="B25" s="401" t="s">
        <v>624</v>
      </c>
      <c r="C25" s="402">
        <f>VLOOKUP($A25,'ANNEX 2_MUNICIPIS'!$A$4:$Q$313,4,0)</f>
        <v>47</v>
      </c>
      <c r="D25" s="403">
        <f>VLOOKUP($A25,'ANNEX 2_MUNICIPIS'!$A$4:$Q$313,5,0)</f>
        <v>8.33</v>
      </c>
      <c r="E25" s="404">
        <f>VLOOKUP($A25,'ANNEX 2_MUNICIPIS'!$A$4:$Q$313,6,0)</f>
        <v>17647</v>
      </c>
      <c r="F25" s="405">
        <f>VLOOKUP($A25,'ANNEX 2_MUNICIPIS'!$A$4:$Q$313,7,0)</f>
        <v>29.274295499223097</v>
      </c>
      <c r="G25" s="406">
        <f>VLOOKUP($A25,'ANNEX 2_MUNICIPIS'!$A$4:$Q$313,8,0)</f>
        <v>4.2553191489361701</v>
      </c>
      <c r="H25" s="407">
        <f>VLOOKUP($A25,'ANNEX 2_MUNICIPIS'!$A$4:$Q$313,9,0)</f>
        <v>15.69</v>
      </c>
      <c r="I25" s="408">
        <f>VLOOKUP($A25,'ANNEX 2_MUNICIPIS'!$A$4:$Q$313,10,0)</f>
        <v>76.429418719285991</v>
      </c>
      <c r="J25" s="409">
        <f>VLOOKUP($A25,'ANNEX 2_MUNICIPIS'!$A$4:$Q$313,11,0)</f>
        <v>124.47286448270383</v>
      </c>
      <c r="K25" s="410">
        <f>VLOOKUP($A25,'ANNEX 2_MUNICIPIS'!$A$4:$Q$313,12,0)</f>
        <v>69.576535614479269</v>
      </c>
      <c r="L25" s="410">
        <f>VLOOKUP($A25,'ANNEX 2_MUNICIPIS'!$A$4:$Q$313,13,0)</f>
        <v>118.84111598692124</v>
      </c>
      <c r="M25" s="411">
        <f>VLOOKUP($A25,'ANNEX 2_MUNICIPIS'!$A$4:$Q$313,14,0)</f>
        <v>68.308390090291354</v>
      </c>
      <c r="N25" s="410">
        <f>VLOOKUP($A25,'ANNEX 2_MUNICIPIS'!$A$4:$Q$313,15,0)</f>
        <v>69.261467801814362</v>
      </c>
      <c r="O25" s="412">
        <f>VLOOKUP($A25,'ANNEX 2_MUNICIPIS'!$A$4:$Q$313,16,0)</f>
        <v>92.22868380742068</v>
      </c>
      <c r="P25" s="413">
        <f>VLOOKUP($A25,'ANNEX 2_MUNICIPIS'!$A$4:$Q$313,17,0)</f>
        <v>87.340707080585133</v>
      </c>
      <c r="Q25" s="414">
        <f>VLOOKUP($A25,'ANNEX 2_MUNICIPIS'!$A$4:$R$313,18,0)</f>
        <v>294</v>
      </c>
      <c r="R25" s="415">
        <f>VLOOKUP($A25,'ANNEX 2_MUNICIPIS'!$A$4:$V$313,19,0)</f>
        <v>88.580944774737489</v>
      </c>
      <c r="S25" s="414">
        <f>VLOOKUP($A25,'ANNEX 2_MUNICIPIS'!$A$4:$V$313,20,0)</f>
        <v>270</v>
      </c>
      <c r="T25" s="415">
        <f>VLOOKUP($A25,'ANNEX 2_MUNICIPIS'!$A$4:$V$313,21,0)</f>
        <v>86.100469386432778</v>
      </c>
      <c r="U25" s="414">
        <f>VLOOKUP($A25,'ANNEX 2_MUNICIPIS'!$A$4:$V$313,22,0)</f>
        <v>292</v>
      </c>
    </row>
    <row r="26" spans="1:21" ht="15" customHeight="1">
      <c r="A26" s="400" t="s">
        <v>377</v>
      </c>
      <c r="B26" s="401" t="s">
        <v>378</v>
      </c>
      <c r="C26" s="402">
        <f>VLOOKUP($A26,'ANNEX 2_MUNICIPIS'!$A$4:$Q$313,4,0)</f>
        <v>157</v>
      </c>
      <c r="D26" s="403">
        <f>VLOOKUP($A26,'ANNEX 2_MUNICIPIS'!$A$4:$Q$313,5,0)</f>
        <v>8.6999999999999993</v>
      </c>
      <c r="E26" s="404">
        <f>VLOOKUP($A26,'ANNEX 2_MUNICIPIS'!$A$4:$Q$313,6,0)</f>
        <v>19739.26923076923</v>
      </c>
      <c r="F26" s="405">
        <f>VLOOKUP($A26,'ANNEX 2_MUNICIPIS'!$A$4:$Q$313,7,0)</f>
        <v>26.171358556147428</v>
      </c>
      <c r="G26" s="406">
        <f>VLOOKUP($A26,'ANNEX 2_MUNICIPIS'!$A$4:$Q$313,8,0)</f>
        <v>5.7324840764331215</v>
      </c>
      <c r="H26" s="407">
        <f>VLOOKUP($A26,'ANNEX 2_MUNICIPIS'!$A$4:$Q$313,9,0)</f>
        <v>1.99</v>
      </c>
      <c r="I26" s="408">
        <f>VLOOKUP($A26,'ANNEX 2_MUNICIPIS'!$A$4:$Q$313,10,0)</f>
        <v>76.429418719285991</v>
      </c>
      <c r="J26" s="409">
        <f>VLOOKUP($A26,'ANNEX 2_MUNICIPIS'!$A$4:$Q$313,11,0)</f>
        <v>119.17919093573828</v>
      </c>
      <c r="K26" s="410">
        <f>VLOOKUP($A26,'ANNEX 2_MUNICIPIS'!$A$4:$Q$313,12,0)</f>
        <v>77.8256909751465</v>
      </c>
      <c r="L26" s="410">
        <f>VLOOKUP($A26,'ANNEX 2_MUNICIPIS'!$A$4:$Q$313,13,0)</f>
        <v>132.93119420586569</v>
      </c>
      <c r="M26" s="411">
        <f>VLOOKUP($A26,'ANNEX 2_MUNICIPIS'!$A$4:$Q$313,14,0)</f>
        <v>50.706464511469228</v>
      </c>
      <c r="N26" s="410">
        <f>VLOOKUP($A26,'ANNEX 2_MUNICIPIS'!$A$4:$Q$313,15,0)</f>
        <v>546.08664814596341</v>
      </c>
      <c r="O26" s="412">
        <f>VLOOKUP($A26,'ANNEX 2_MUNICIPIS'!$A$4:$Q$313,16,0)</f>
        <v>92.22868380742068</v>
      </c>
      <c r="P26" s="413">
        <f>VLOOKUP($A26,'ANNEX 2_MUNICIPIS'!$A$4:$Q$313,17,0)</f>
        <v>91.208054577032954</v>
      </c>
      <c r="Q26" s="414">
        <f>VLOOKUP($A26,'ANNEX 2_MUNICIPIS'!$A$4:$R$313,18,0)</f>
        <v>276</v>
      </c>
      <c r="R26" s="415">
        <f>VLOOKUP($A26,'ANNEX 2_MUNICIPIS'!$A$4:$V$313,19,0)</f>
        <v>94.516106549297419</v>
      </c>
      <c r="S26" s="414">
        <f>VLOOKUP($A26,'ANNEX 2_MUNICIPIS'!$A$4:$V$313,20,0)</f>
        <v>208</v>
      </c>
      <c r="T26" s="415">
        <f>VLOOKUP($A26,'ANNEX 2_MUNICIPIS'!$A$4:$V$313,21,0)</f>
        <v>87.900002604768545</v>
      </c>
      <c r="U26" s="414">
        <f>VLOOKUP($A26,'ANNEX 2_MUNICIPIS'!$A$4:$V$313,22,0)</f>
        <v>282</v>
      </c>
    </row>
    <row r="27" spans="1:21" ht="15" customHeight="1">
      <c r="A27" s="421" t="s">
        <v>381</v>
      </c>
      <c r="B27" s="422" t="s">
        <v>382</v>
      </c>
      <c r="C27" s="423">
        <f>VLOOKUP($A27,'ANNEX 2_MUNICIPIS'!$A$4:$Q$313,4,0)</f>
        <v>298</v>
      </c>
      <c r="D27" s="403">
        <f>VLOOKUP($A27,'ANNEX 2_MUNICIPIS'!$A$4:$Q$313,5,0)</f>
        <v>8.6199999999999992</v>
      </c>
      <c r="E27" s="404">
        <f>VLOOKUP($A27,'ANNEX 2_MUNICIPIS'!$A$4:$Q$313,6,0)</f>
        <v>23740.257575757576</v>
      </c>
      <c r="F27" s="405">
        <f>VLOOKUP($A27,'ANNEX 2_MUNICIPIS'!$A$4:$Q$313,7,0)</f>
        <v>18.541577182857147</v>
      </c>
      <c r="G27" s="406">
        <f>VLOOKUP($A27,'ANNEX 2_MUNICIPIS'!$A$4:$Q$313,8,0)</f>
        <v>3.3557046979865772</v>
      </c>
      <c r="H27" s="407">
        <f>VLOOKUP($A27,'ANNEX 2_MUNICIPIS'!$A$4:$Q$313,9,0)</f>
        <v>1.06</v>
      </c>
      <c r="I27" s="408">
        <f>VLOOKUP($A27,'ANNEX 2_MUNICIPIS'!$A$4:$Q$313,10,0)</f>
        <v>76.429418719285991</v>
      </c>
      <c r="J27" s="409">
        <f>VLOOKUP($A27,'ANNEX 2_MUNICIPIS'!$A$4:$Q$313,11,0)</f>
        <v>120.28526231333214</v>
      </c>
      <c r="K27" s="410">
        <f>VLOOKUP($A27,'ANNEX 2_MUNICIPIS'!$A$4:$Q$313,12,0)</f>
        <v>93.600321681680086</v>
      </c>
      <c r="L27" s="410">
        <f>VLOOKUP($A27,'ANNEX 2_MUNICIPIS'!$A$4:$Q$313,13,0)</f>
        <v>187.6318240109112</v>
      </c>
      <c r="M27" s="411">
        <f>VLOOKUP($A27,'ANNEX 2_MUNICIPIS'!$A$4:$Q$313,14,0)</f>
        <v>86.620852114497112</v>
      </c>
      <c r="N27" s="410">
        <f>VLOOKUP($A27,'ANNEX 2_MUNICIPIS'!$A$4:$Q$313,15,0)</f>
        <v>1025.2004054815729</v>
      </c>
      <c r="O27" s="412">
        <f>VLOOKUP($A27,'ANNEX 2_MUNICIPIS'!$A$4:$Q$313,16,0)</f>
        <v>92.22868380742068</v>
      </c>
      <c r="P27" s="413">
        <f>VLOOKUP($A27,'ANNEX 2_MUNICIPIS'!$A$4:$Q$313,17,0)</f>
        <v>105.80837123539513</v>
      </c>
      <c r="Q27" s="414">
        <f>VLOOKUP($A27,'ANNEX 2_MUNICIPIS'!$A$4:$R$313,18,0)</f>
        <v>64</v>
      </c>
      <c r="R27" s="415">
        <f>VLOOKUP($A27,'ANNEX 2_MUNICIPIS'!$A$4:$V$313,19,0)</f>
        <v>113.74673417063393</v>
      </c>
      <c r="S27" s="414">
        <f>VLOOKUP($A27,'ANNEX 2_MUNICIPIS'!$A$4:$V$313,20,0)</f>
        <v>31</v>
      </c>
      <c r="T27" s="415">
        <f>VLOOKUP($A27,'ANNEX 2_MUNICIPIS'!$A$4:$V$313,21,0)</f>
        <v>97.870008300156329</v>
      </c>
      <c r="U27" s="414">
        <f>VLOOKUP($A27,'ANNEX 2_MUNICIPIS'!$A$4:$V$313,22,0)</f>
        <v>166</v>
      </c>
    </row>
    <row r="28" spans="1:21" ht="15" customHeight="1">
      <c r="A28" s="400" t="s">
        <v>427</v>
      </c>
      <c r="B28" s="401" t="s">
        <v>428</v>
      </c>
      <c r="C28" s="402">
        <f>VLOOKUP($A28,'ANNEX 2_MUNICIPIS'!$A$4:$Q$313,4,0)</f>
        <v>31</v>
      </c>
      <c r="D28" s="403">
        <f>VLOOKUP($A28,'ANNEX 2_MUNICIPIS'!$A$4:$Q$313,5,0)</f>
        <v>9.308886590830749</v>
      </c>
      <c r="E28" s="404">
        <f>VLOOKUP($A28,'ANNEX 2_MUNICIPIS'!$A$4:$Q$313,6,0)</f>
        <v>25325.083333333332</v>
      </c>
      <c r="F28" s="405">
        <f>VLOOKUP($A28,'ANNEX 2_MUNICIPIS'!$A$4:$Q$313,7,0)</f>
        <v>20.398886190231291</v>
      </c>
      <c r="G28" s="406">
        <f>VLOOKUP($A28,'ANNEX 2_MUNICIPIS'!$A$4:$Q$313,8,0)</f>
        <v>0</v>
      </c>
      <c r="H28" s="407">
        <f>VLOOKUP($A28,'ANNEX 2_MUNICIPIS'!$A$4:$Q$313,9,0)</f>
        <v>0</v>
      </c>
      <c r="I28" s="408">
        <f>VLOOKUP($A28,'ANNEX 2_MUNICIPIS'!$A$4:$Q$313,10,0)</f>
        <v>76.429418719285991</v>
      </c>
      <c r="J28" s="409">
        <f>VLOOKUP($A28,'ANNEX 2_MUNICIPIS'!$A$4:$Q$313,11,0)</f>
        <v>111.38377839539143</v>
      </c>
      <c r="K28" s="410">
        <f>VLOOKUP($A28,'ANNEX 2_MUNICIPIS'!$A$4:$Q$313,12,0)</f>
        <v>99.848788036568365</v>
      </c>
      <c r="L28" s="410">
        <f>VLOOKUP($A28,'ANNEX 2_MUNICIPIS'!$A$4:$Q$313,13,0)</f>
        <v>170.54803455517157</v>
      </c>
      <c r="M28" s="411">
        <f>VLOOKUP($A28,'ANNEX 2_MUNICIPIS'!$A$4:$Q$313,14,0)</f>
        <v>314</v>
      </c>
      <c r="N28" s="410">
        <f>VLOOKUP($A28,'ANNEX 2_MUNICIPIS'!$A$4:$Q$313,15,0)</f>
        <v>3506</v>
      </c>
      <c r="O28" s="412">
        <f>VLOOKUP($A28,'ANNEX 2_MUNICIPIS'!$A$4:$Q$313,16,0)</f>
        <v>92.22868380742068</v>
      </c>
      <c r="P28" s="413">
        <f>VLOOKUP($A28,'ANNEX 2_MUNICIPIS'!$A$4:$Q$313,17,0)</f>
        <v>133.38247595907731</v>
      </c>
      <c r="Q28" s="414">
        <f>VLOOKUP($A28,'ANNEX 2_MUNICIPIS'!$A$4:$R$313,18,0)</f>
        <v>4</v>
      </c>
      <c r="R28" s="415">
        <f>VLOOKUP($A28,'ANNEX 2_MUNICIPIS'!$A$4:$V$313,19,0)</f>
        <v>110.96452663482013</v>
      </c>
      <c r="S28" s="414">
        <f>VLOOKUP($A28,'ANNEX 2_MUNICIPIS'!$A$4:$V$313,20,0)</f>
        <v>44</v>
      </c>
      <c r="T28" s="415">
        <f>VLOOKUP($A28,'ANNEX 2_MUNICIPIS'!$A$4:$V$313,21,0)</f>
        <v>155.8004252833345</v>
      </c>
      <c r="U28" s="414">
        <f>VLOOKUP($A28,'ANNEX 2_MUNICIPIS'!$A$4:$V$313,22,0)</f>
        <v>4</v>
      </c>
    </row>
    <row r="29" spans="1:21" ht="15" customHeight="1">
      <c r="A29" s="421" t="s">
        <v>598</v>
      </c>
      <c r="B29" s="422" t="s">
        <v>599</v>
      </c>
      <c r="C29" s="423">
        <f>VLOOKUP($A29,'ANNEX 2_MUNICIPIS'!$A$4:$Q$313,4,0)</f>
        <v>241</v>
      </c>
      <c r="D29" s="403">
        <f>VLOOKUP($A29,'ANNEX 2_MUNICIPIS'!$A$4:$Q$313,5,0)</f>
        <v>2.5</v>
      </c>
      <c r="E29" s="404">
        <f>VLOOKUP($A29,'ANNEX 2_MUNICIPIS'!$A$4:$Q$313,6,0)</f>
        <v>24918.844262295082</v>
      </c>
      <c r="F29" s="405">
        <f>VLOOKUP($A29,'ANNEX 2_MUNICIPIS'!$A$4:$Q$313,7,0)</f>
        <v>20.731438715095916</v>
      </c>
      <c r="G29" s="406">
        <f>VLOOKUP($A29,'ANNEX 2_MUNICIPIS'!$A$4:$Q$313,8,0)</f>
        <v>4.9792531120331951</v>
      </c>
      <c r="H29" s="407">
        <f>VLOOKUP($A29,'ANNEX 2_MUNICIPIS'!$A$4:$Q$313,9,0)</f>
        <v>0</v>
      </c>
      <c r="I29" s="408">
        <f>VLOOKUP($A29,'ANNEX 2_MUNICIPIS'!$A$4:$Q$313,10,0)</f>
        <v>76.429418719285991</v>
      </c>
      <c r="J29" s="409">
        <f>VLOOKUP($A29,'ANNEX 2_MUNICIPIS'!$A$4:$Q$313,11,0)</f>
        <v>414.74358445636915</v>
      </c>
      <c r="K29" s="410">
        <f>VLOOKUP($A29,'ANNEX 2_MUNICIPIS'!$A$4:$Q$313,12,0)</f>
        <v>98.247115956663237</v>
      </c>
      <c r="L29" s="410">
        <f>VLOOKUP($A29,'ANNEX 2_MUNICIPIS'!$A$4:$Q$313,13,0)</f>
        <v>167.81227751093311</v>
      </c>
      <c r="M29" s="411">
        <f>VLOOKUP($A29,'ANNEX 2_MUNICIPIS'!$A$4:$Q$313,14,0)</f>
        <v>58.377028410497218</v>
      </c>
      <c r="N29" s="410">
        <f>VLOOKUP($A29,'ANNEX 2_MUNICIPIS'!$A$4:$Q$313,15,0)</f>
        <v>3506</v>
      </c>
      <c r="O29" s="412">
        <f>VLOOKUP($A29,'ANNEX 2_MUNICIPIS'!$A$4:$Q$313,16,0)</f>
        <v>92.22868380742068</v>
      </c>
      <c r="P29" s="413">
        <f>VLOOKUP($A29,'ANNEX 2_MUNICIPIS'!$A$4:$Q$313,17,0)</f>
        <v>127.72986371793397</v>
      </c>
      <c r="Q29" s="414">
        <f>VLOOKUP($A29,'ANNEX 2_MUNICIPIS'!$A$4:$R$313,18,0)</f>
        <v>7</v>
      </c>
      <c r="R29" s="415">
        <f>VLOOKUP($A29,'ANNEX 2_MUNICIPIS'!$A$4:$V$313,19,0)</f>
        <v>138.58321357457226</v>
      </c>
      <c r="S29" s="414">
        <f>VLOOKUP($A29,'ANNEX 2_MUNICIPIS'!$A$4:$V$313,20,0)</f>
        <v>5</v>
      </c>
      <c r="T29" s="415">
        <f>VLOOKUP($A29,'ANNEX 2_MUNICIPIS'!$A$4:$V$313,21,0)</f>
        <v>116.87651386129573</v>
      </c>
      <c r="U29" s="414">
        <f>VLOOKUP($A29,'ANNEX 2_MUNICIPIS'!$A$4:$V$313,22,0)</f>
        <v>17</v>
      </c>
    </row>
    <row r="30" spans="1:21" ht="15" customHeight="1">
      <c r="A30" s="400" t="s">
        <v>499</v>
      </c>
      <c r="B30" s="401" t="s">
        <v>500</v>
      </c>
      <c r="C30" s="402">
        <f>VLOOKUP($A30,'ANNEX 2_MUNICIPIS'!$A$4:$Q$313,4,0)</f>
        <v>184</v>
      </c>
      <c r="D30" s="403">
        <f>VLOOKUP($A30,'ANNEX 2_MUNICIPIS'!$A$4:$Q$313,5,0)</f>
        <v>10</v>
      </c>
      <c r="E30" s="404">
        <f>VLOOKUP($A30,'ANNEX 2_MUNICIPIS'!$A$4:$Q$313,6,0)</f>
        <v>22492.035294117646</v>
      </c>
      <c r="F30" s="405">
        <f>VLOOKUP($A30,'ANNEX 2_MUNICIPIS'!$A$4:$Q$313,7,0)</f>
        <v>22.968285702890459</v>
      </c>
      <c r="G30" s="406">
        <f>VLOOKUP($A30,'ANNEX 2_MUNICIPIS'!$A$4:$Q$313,8,0)</f>
        <v>3.2608695652173911</v>
      </c>
      <c r="H30" s="407">
        <f>VLOOKUP($A30,'ANNEX 2_MUNICIPIS'!$A$4:$Q$313,9,0)</f>
        <v>0.56000000000000005</v>
      </c>
      <c r="I30" s="408">
        <f>VLOOKUP($A30,'ANNEX 2_MUNICIPIS'!$A$4:$Q$313,10,0)</f>
        <v>76.429418719285991</v>
      </c>
      <c r="J30" s="409">
        <f>VLOOKUP($A30,'ANNEX 2_MUNICIPIS'!$A$4:$Q$313,11,0)</f>
        <v>103.68589611409229</v>
      </c>
      <c r="K30" s="410">
        <f>VLOOKUP($A30,'ANNEX 2_MUNICIPIS'!$A$4:$Q$313,12,0)</f>
        <v>88.678976295308061</v>
      </c>
      <c r="L30" s="410">
        <f>VLOOKUP($A30,'ANNEX 2_MUNICIPIS'!$A$4:$Q$313,13,0)</f>
        <v>151.46929082394524</v>
      </c>
      <c r="M30" s="411">
        <f>VLOOKUP($A30,'ANNEX 2_MUNICIPIS'!$A$4:$Q$313,14,0)</f>
        <v>89.140026784493685</v>
      </c>
      <c r="N30" s="410">
        <f>VLOOKUP($A30,'ANNEX 2_MUNICIPIS'!$A$4:$Q$313,15,0)</f>
        <v>1940.5579103758341</v>
      </c>
      <c r="O30" s="412">
        <f>VLOOKUP($A30,'ANNEX 2_MUNICIPIS'!$A$4:$Q$313,16,0)</f>
        <v>92.22868380742068</v>
      </c>
      <c r="P30" s="413">
        <f>VLOOKUP($A30,'ANNEX 2_MUNICIPIS'!$A$4:$Q$313,17,0)</f>
        <v>104.18336464867693</v>
      </c>
      <c r="Q30" s="414">
        <f>VLOOKUP($A30,'ANNEX 2_MUNICIPIS'!$A$4:$R$313,18,0)</f>
        <v>81</v>
      </c>
      <c r="R30" s="415">
        <f>VLOOKUP($A30,'ANNEX 2_MUNICIPIS'!$A$4:$V$313,19,0)</f>
        <v>101.51330264121593</v>
      </c>
      <c r="S30" s="521">
        <f>VLOOKUP($A30,'ANNEX 2_MUNICIPIS'!$A$4:$V$313,20,0)</f>
        <v>121</v>
      </c>
      <c r="T30" s="415">
        <f>VLOOKUP($A30,'ANNEX 2_MUNICIPIS'!$A$4:$V$313,21,0)</f>
        <v>106.85342665613796</v>
      </c>
      <c r="U30" s="521">
        <f>VLOOKUP($A30,'ANNEX 2_MUNICIPIS'!$A$4:$V$313,22,0)</f>
        <v>63</v>
      </c>
    </row>
    <row r="31" spans="1:21" ht="15" customHeight="1">
      <c r="A31" s="400" t="s">
        <v>566</v>
      </c>
      <c r="B31" s="401" t="s">
        <v>567</v>
      </c>
      <c r="C31" s="402">
        <f>VLOOKUP($A31,'ANNEX 2_MUNICIPIS'!$A$4:$Q$313,4,0)</f>
        <v>268</v>
      </c>
      <c r="D31" s="403">
        <f>VLOOKUP($A31,'ANNEX 2_MUNICIPIS'!$A$4:$Q$313,5,0)</f>
        <v>5.26</v>
      </c>
      <c r="E31" s="404">
        <f>VLOOKUP($A31,'ANNEX 2_MUNICIPIS'!$A$4:$Q$313,6,0)</f>
        <v>18625.203389830509</v>
      </c>
      <c r="F31" s="405">
        <f>VLOOKUP($A31,'ANNEX 2_MUNICIPIS'!$A$4:$Q$313,7,0)</f>
        <v>27.736797384819916</v>
      </c>
      <c r="G31" s="406">
        <f>VLOOKUP($A31,'ANNEX 2_MUNICIPIS'!$A$4:$Q$313,8,0)</f>
        <v>4.8507462686567164</v>
      </c>
      <c r="H31" s="407">
        <f>VLOOKUP($A31,'ANNEX 2_MUNICIPIS'!$A$4:$Q$313,9,0)</f>
        <v>0.78</v>
      </c>
      <c r="I31" s="408">
        <f>VLOOKUP($A31,'ANNEX 2_MUNICIPIS'!$A$4:$Q$313,10,0)</f>
        <v>76.429418719285991</v>
      </c>
      <c r="J31" s="409">
        <f>VLOOKUP($A31,'ANNEX 2_MUNICIPIS'!$A$4:$Q$313,11,0)</f>
        <v>197.12147550207661</v>
      </c>
      <c r="K31" s="410">
        <f>VLOOKUP($A31,'ANNEX 2_MUNICIPIS'!$A$4:$Q$313,12,0)</f>
        <v>73.433281973109459</v>
      </c>
      <c r="L31" s="410">
        <f>VLOOKUP($A31,'ANNEX 2_MUNICIPIS'!$A$4:$Q$313,13,0)</f>
        <v>125.42868228768894</v>
      </c>
      <c r="M31" s="411">
        <f>VLOOKUP($A31,'ANNEX 2_MUNICIPIS'!$A$4:$Q$313,14,0)</f>
        <v>59.923563156131202</v>
      </c>
      <c r="N31" s="410">
        <f>VLOOKUP($A31,'ANNEX 2_MUNICIPIS'!$A$4:$Q$313,15,0)</f>
        <v>1393.2210638595734</v>
      </c>
      <c r="O31" s="412">
        <f>VLOOKUP($A31,'ANNEX 2_MUNICIPIS'!$A$4:$Q$313,16,0)</f>
        <v>92.22868380742068</v>
      </c>
      <c r="P31" s="413">
        <f>VLOOKUP($A31,'ANNEX 2_MUNICIPIS'!$A$4:$Q$313,17,0)</f>
        <v>97.883616031374714</v>
      </c>
      <c r="Q31" s="414">
        <f>VLOOKUP($A31,'ANNEX 2_MUNICIPIS'!$A$4:$R$313,18,0)</f>
        <v>160</v>
      </c>
      <c r="R31" s="415">
        <f>VLOOKUP($A31,'ANNEX 2_MUNICIPIS'!$A$4:$V$313,19,0)</f>
        <v>98.504871684037369</v>
      </c>
      <c r="S31" s="414">
        <f>VLOOKUP($A31,'ANNEX 2_MUNICIPIS'!$A$4:$V$313,20,0)</f>
        <v>152</v>
      </c>
      <c r="T31" s="415">
        <f>VLOOKUP($A31,'ANNEX 2_MUNICIPIS'!$A$4:$V$313,21,0)</f>
        <v>97.262360378712074</v>
      </c>
      <c r="U31" s="414">
        <f>VLOOKUP($A31,'ANNEX 2_MUNICIPIS'!$A$4:$V$313,22,0)</f>
        <v>178</v>
      </c>
    </row>
    <row r="32" spans="1:21" ht="15" customHeight="1">
      <c r="A32" s="400" t="s">
        <v>577</v>
      </c>
      <c r="B32" s="401" t="s">
        <v>578</v>
      </c>
      <c r="C32" s="402">
        <f>VLOOKUP($A32,'ANNEX 2_MUNICIPIS'!$A$4:$Q$313,4,0)</f>
        <v>439</v>
      </c>
      <c r="D32" s="403">
        <f>VLOOKUP($A32,'ANNEX 2_MUNICIPIS'!$A$4:$Q$313,5,0)</f>
        <v>10.84</v>
      </c>
      <c r="E32" s="404">
        <f>VLOOKUP($A32,'ANNEX 2_MUNICIPIS'!$A$4:$Q$313,6,0)</f>
        <v>18437.952631578948</v>
      </c>
      <c r="F32" s="405">
        <f>VLOOKUP($A32,'ANNEX 2_MUNICIPIS'!$A$4:$Q$313,7,0)</f>
        <v>43.750338380036673</v>
      </c>
      <c r="G32" s="406">
        <f>VLOOKUP($A32,'ANNEX 2_MUNICIPIS'!$A$4:$Q$313,8,0)</f>
        <v>5.4669703872437356</v>
      </c>
      <c r="H32" s="407">
        <f>VLOOKUP($A32,'ANNEX 2_MUNICIPIS'!$A$4:$Q$313,9,0)</f>
        <v>1.89</v>
      </c>
      <c r="I32" s="408">
        <f>VLOOKUP($A32,'ANNEX 2_MUNICIPIS'!$A$4:$Q$313,10,0)</f>
        <v>76.429418719285991</v>
      </c>
      <c r="J32" s="409">
        <f>VLOOKUP($A32,'ANNEX 2_MUNICIPIS'!$A$4:$Q$313,11,0)</f>
        <v>95.651195677206914</v>
      </c>
      <c r="K32" s="410">
        <f>VLOOKUP($A32,'ANNEX 2_MUNICIPIS'!$A$4:$Q$313,12,0)</f>
        <v>72.695011499355957</v>
      </c>
      <c r="L32" s="410">
        <f>VLOOKUP($A32,'ANNEX 2_MUNICIPIS'!$A$4:$Q$313,13,0)</f>
        <v>79.519155180889882</v>
      </c>
      <c r="M32" s="411">
        <f>VLOOKUP($A32,'ANNEX 2_MUNICIPIS'!$A$4:$Q$313,14,0)</f>
        <v>53.169119236946635</v>
      </c>
      <c r="N32" s="410">
        <f>VLOOKUP($A32,'ANNEX 2_MUNICIPIS'!$A$4:$Q$313,15,0)</f>
        <v>574.98012159283985</v>
      </c>
      <c r="O32" s="412">
        <f>VLOOKUP($A32,'ANNEX 2_MUNICIPIS'!$A$4:$Q$313,16,0)</f>
        <v>92.22868380742068</v>
      </c>
      <c r="P32" s="413">
        <f>VLOOKUP($A32,'ANNEX 2_MUNICIPIS'!$A$4:$Q$313,17,0)</f>
        <v>82.930261888323599</v>
      </c>
      <c r="Q32" s="414">
        <f>VLOOKUP($A32,'ANNEX 2_MUNICIPIS'!$A$4:$R$313,18,0)</f>
        <v>308</v>
      </c>
      <c r="R32" s="415">
        <f>VLOOKUP($A32,'ANNEX 2_MUNICIPIS'!$A$4:$V$313,19,0)</f>
        <v>77.314075416364261</v>
      </c>
      <c r="S32" s="414">
        <f>VLOOKUP($A32,'ANNEX 2_MUNICIPIS'!$A$4:$V$313,20,0)</f>
        <v>307</v>
      </c>
      <c r="T32" s="415">
        <f>VLOOKUP($A32,'ANNEX 2_MUNICIPIS'!$A$4:$V$313,21,0)</f>
        <v>88.546448360282952</v>
      </c>
      <c r="U32" s="414">
        <f>VLOOKUP($A32,'ANNEX 2_MUNICIPIS'!$A$4:$V$313,22,0)</f>
        <v>273</v>
      </c>
    </row>
    <row r="33" spans="1:21" ht="15.75" customHeight="1" thickBot="1">
      <c r="A33" s="428" t="s">
        <v>592</v>
      </c>
      <c r="B33" s="429" t="s">
        <v>593</v>
      </c>
      <c r="C33" s="430">
        <f>VLOOKUP($A33,'ANNEX 2_MUNICIPIS'!$A$4:$Q$313,4,0)</f>
        <v>166</v>
      </c>
      <c r="D33" s="431">
        <f>VLOOKUP($A33,'ANNEX 2_MUNICIPIS'!$A$4:$Q$313,5,0)</f>
        <v>3.5700000000000003</v>
      </c>
      <c r="E33" s="432">
        <f>VLOOKUP($A33,'ANNEX 2_MUNICIPIS'!$A$4:$Q$313,6,0)</f>
        <v>27009.1</v>
      </c>
      <c r="F33" s="433">
        <f>VLOOKUP($A33,'ANNEX 2_MUNICIPIS'!$A$4:$Q$313,7,0)</f>
        <v>19.127016178798627</v>
      </c>
      <c r="G33" s="434">
        <f>VLOOKUP($A33,'ANNEX 2_MUNICIPIS'!$A$4:$Q$313,8,0)</f>
        <v>5.4216867469879517</v>
      </c>
      <c r="H33" s="435">
        <f>VLOOKUP($A33,'ANNEX 2_MUNICIPIS'!$A$4:$Q$313,9,0)</f>
        <v>1.1399999999999999</v>
      </c>
      <c r="I33" s="436">
        <f>VLOOKUP($A33,'ANNEX 2_MUNICIPIS'!$A$4:$Q$313,10,0)</f>
        <v>76.429418719285991</v>
      </c>
      <c r="J33" s="529">
        <f>VLOOKUP($A33,'ANNEX 2_MUNICIPIS'!$A$4:$Q$313,11,0)</f>
        <v>290.4366837929756</v>
      </c>
      <c r="K33" s="530">
        <f>VLOOKUP($A33,'ANNEX 2_MUNICIPIS'!$A$4:$Q$313,12,0)</f>
        <v>106.48833275146099</v>
      </c>
      <c r="L33" s="530">
        <f>VLOOKUP($A33,'ANNEX 2_MUNICIPIS'!$A$4:$Q$313,13,0)</f>
        <v>181.88879615812061</v>
      </c>
      <c r="M33" s="531">
        <f>VLOOKUP($A33,'ANNEX 2_MUNICIPIS'!$A$4:$Q$313,14,0)</f>
        <v>53.613204515311416</v>
      </c>
      <c r="N33" s="530">
        <f>VLOOKUP($A33,'ANNEX 2_MUNICIPIS'!$A$4:$Q$313,15,0)</f>
        <v>953.2565173776029</v>
      </c>
      <c r="O33" s="532">
        <f>VLOOKUP($A33,'ANNEX 2_MUNICIPIS'!$A$4:$Q$313,16,0)</f>
        <v>92.22868380742068</v>
      </c>
      <c r="P33" s="533">
        <f>VLOOKUP($A33,'ANNEX 2_MUNICIPIS'!$A$4:$Q$313,17,0)</f>
        <v>112.67720800972427</v>
      </c>
      <c r="Q33" s="442">
        <f>VLOOKUP($A33,'ANNEX 2_MUNICIPIS'!$A$4:$R$313,18,0)</f>
        <v>26</v>
      </c>
      <c r="R33" s="415">
        <f>VLOOKUP($A33,'ANNEX 2_MUNICIPIS'!$A$4:$V$313,19,0)</f>
        <v>133.18642404940181</v>
      </c>
      <c r="S33" s="442">
        <f>VLOOKUP($A33,'ANNEX 2_MUNICIPIS'!$A$4:$V$313,20,0)</f>
        <v>7</v>
      </c>
      <c r="T33" s="415">
        <f>VLOOKUP($A33,'ANNEX 2_MUNICIPIS'!$A$4:$V$313,21,0)</f>
        <v>92.167991970046742</v>
      </c>
      <c r="U33" s="442">
        <f>VLOOKUP($A33,'ANNEX 2_MUNICIPIS'!$A$4:$V$313,22,0)</f>
        <v>249</v>
      </c>
    </row>
    <row r="34" spans="1:21" ht="15.75" customHeight="1" thickBot="1">
      <c r="A34" s="538" t="s">
        <v>1029</v>
      </c>
      <c r="B34" s="539"/>
      <c r="C34" s="540"/>
      <c r="D34" s="504">
        <v>9.9706910897693426</v>
      </c>
      <c r="E34" s="505">
        <v>21329.668092428044</v>
      </c>
      <c r="F34" s="506">
        <v>24.079207157250007</v>
      </c>
      <c r="G34" s="507">
        <v>5.263946461569196</v>
      </c>
      <c r="H34" s="508">
        <v>8.8932068121660084</v>
      </c>
      <c r="I34" s="509">
        <v>82.114314607571245</v>
      </c>
      <c r="J34" s="510">
        <v>103.99068146889196</v>
      </c>
      <c r="K34" s="511">
        <v>84.096130315512099</v>
      </c>
      <c r="L34" s="511">
        <v>144.48108378896893</v>
      </c>
      <c r="M34" s="512">
        <v>55.219786619480139</v>
      </c>
      <c r="N34" s="511">
        <v>122.19578974862389</v>
      </c>
      <c r="O34" s="513">
        <v>99.088744686392985</v>
      </c>
      <c r="P34" s="514">
        <v>94.304335631263967</v>
      </c>
      <c r="Q34" s="453"/>
      <c r="R34" s="514">
        <v>102.99083845002822</v>
      </c>
      <c r="S34" s="453"/>
      <c r="T34" s="514">
        <v>85.617832812499742</v>
      </c>
      <c r="U34" s="453"/>
    </row>
    <row r="35" spans="1:21" ht="15.75" customHeight="1" thickBot="1">
      <c r="A35" s="538" t="s">
        <v>1044</v>
      </c>
      <c r="B35" s="539"/>
      <c r="C35" s="540"/>
      <c r="D35" s="473">
        <f>'ANNEX 2_MUNICIPIS'!$E$314</f>
        <v>10.368589611409229</v>
      </c>
      <c r="E35" s="474">
        <f>'ANNEX 2_MUNICIPIS'!$F$314</f>
        <v>25363.435882725324</v>
      </c>
      <c r="F35" s="475">
        <f>'ANNEX 2_MUNICIPIS'!$G$314</f>
        <v>34.789899468585787</v>
      </c>
      <c r="G35" s="476">
        <f>'ANNEX 2_MUNICIPIS'!$H$314</f>
        <v>2.9067400038421849</v>
      </c>
      <c r="H35" s="477">
        <f>'ANNEX 2_MUNICIPIS'!$I$314</f>
        <v>10.867124298104672</v>
      </c>
      <c r="I35" s="478">
        <f>'ANNEX 2_MUNICIPIS'!$J$314</f>
        <v>82.86946702923295</v>
      </c>
      <c r="J35" s="515">
        <v>100</v>
      </c>
      <c r="K35" s="516">
        <v>100</v>
      </c>
      <c r="L35" s="516">
        <v>100</v>
      </c>
      <c r="M35" s="517">
        <v>100</v>
      </c>
      <c r="N35" s="516">
        <v>100</v>
      </c>
      <c r="O35" s="518">
        <v>100</v>
      </c>
      <c r="P35" s="519">
        <v>100</v>
      </c>
      <c r="Q35" s="453"/>
      <c r="R35" s="519">
        <v>100</v>
      </c>
      <c r="S35" s="453"/>
      <c r="T35" s="519">
        <v>100</v>
      </c>
      <c r="U35" s="453"/>
    </row>
    <row r="36" spans="1:21" ht="9" customHeight="1">
      <c r="A36" s="525"/>
      <c r="B36" s="479"/>
      <c r="C36" s="526"/>
      <c r="D36" s="480"/>
      <c r="E36" s="481"/>
      <c r="F36" s="482"/>
      <c r="G36" s="483"/>
      <c r="H36" s="480"/>
      <c r="I36" s="484"/>
      <c r="J36" s="450"/>
      <c r="K36" s="450"/>
      <c r="L36" s="450"/>
      <c r="M36" s="451"/>
      <c r="N36" s="450"/>
      <c r="O36" s="451"/>
      <c r="P36" s="452"/>
      <c r="Q36" s="453"/>
      <c r="R36" s="452"/>
      <c r="S36" s="453"/>
      <c r="T36" s="452"/>
      <c r="U36" s="453"/>
    </row>
    <row r="37" spans="1:21" ht="26.5" customHeight="1">
      <c r="A37" s="545" t="s">
        <v>1043</v>
      </c>
      <c r="B37" s="545"/>
      <c r="C37" s="545"/>
      <c r="D37" s="545"/>
      <c r="E37" s="545"/>
      <c r="F37" s="545"/>
      <c r="G37" s="545"/>
      <c r="H37" s="545"/>
      <c r="I37" s="545"/>
      <c r="J37" s="545"/>
      <c r="K37" s="545"/>
      <c r="L37" s="545"/>
      <c r="M37" s="545"/>
      <c r="N37" s="545"/>
      <c r="O37" s="545"/>
      <c r="P37" s="545"/>
      <c r="Q37" s="545"/>
      <c r="U37" s="453"/>
    </row>
    <row r="38" spans="1:21" ht="15.75" customHeight="1">
      <c r="B38" s="479"/>
      <c r="C38" s="526"/>
      <c r="D38" s="480"/>
      <c r="E38" s="481"/>
      <c r="F38" s="482"/>
      <c r="G38" s="483"/>
      <c r="H38" s="480"/>
      <c r="I38" s="484"/>
      <c r="J38" s="450"/>
      <c r="K38" s="450"/>
      <c r="L38" s="450"/>
      <c r="M38" s="451"/>
      <c r="N38" s="450"/>
      <c r="O38" s="451"/>
      <c r="P38" s="452"/>
      <c r="Q38" s="453"/>
    </row>
    <row r="39" spans="1:21" ht="15.75" customHeight="1">
      <c r="A39" s="525"/>
      <c r="B39" s="479"/>
      <c r="C39" s="526"/>
      <c r="D39" s="480"/>
      <c r="E39" s="481"/>
      <c r="F39" s="482"/>
      <c r="G39" s="483"/>
      <c r="H39" s="480"/>
      <c r="I39" s="484"/>
      <c r="J39" s="450"/>
      <c r="K39" s="450"/>
      <c r="L39" s="450"/>
      <c r="M39" s="451"/>
      <c r="N39" s="450"/>
      <c r="O39" s="451"/>
      <c r="P39" s="452"/>
      <c r="Q39" s="453"/>
    </row>
    <row r="40" spans="1:21" ht="15.75" customHeight="1">
      <c r="A40" s="525"/>
      <c r="B40" s="479"/>
      <c r="C40" s="526"/>
      <c r="D40" s="480"/>
      <c r="E40" s="481"/>
      <c r="F40" s="482"/>
      <c r="G40" s="483"/>
      <c r="H40" s="480"/>
      <c r="I40" s="484"/>
      <c r="J40" s="450"/>
      <c r="K40" s="450"/>
      <c r="L40" s="450"/>
      <c r="M40" s="451"/>
      <c r="N40" s="450"/>
      <c r="O40" s="451"/>
      <c r="P40" s="452"/>
      <c r="Q40" s="453"/>
    </row>
    <row r="41" spans="1:21" ht="15" customHeight="1">
      <c r="A41" s="527"/>
      <c r="D41" s="485"/>
      <c r="E41" s="485"/>
      <c r="F41" s="485"/>
      <c r="G41" s="485"/>
      <c r="H41" s="485"/>
      <c r="I41" s="485"/>
      <c r="R41" s="369"/>
      <c r="T41" s="369"/>
    </row>
    <row r="42" spans="1:21" ht="15" customHeight="1">
      <c r="A42" s="527"/>
    </row>
    <row r="43" spans="1:21" ht="15" customHeight="1">
      <c r="A43" s="527"/>
    </row>
    <row r="44" spans="1:21">
      <c r="D44" s="369"/>
      <c r="E44" s="369"/>
      <c r="F44" s="369"/>
      <c r="G44" s="369"/>
      <c r="H44" s="369"/>
      <c r="I44" s="369"/>
      <c r="M44" s="369"/>
      <c r="O44" s="369"/>
      <c r="P44" s="369"/>
    </row>
    <row r="45" spans="1:21">
      <c r="C45" s="528"/>
      <c r="F45" s="369"/>
    </row>
  </sheetData>
  <mergeCells count="5">
    <mergeCell ref="D2:I2"/>
    <mergeCell ref="A34:C34"/>
    <mergeCell ref="A35:C35"/>
    <mergeCell ref="A37:Q37"/>
    <mergeCell ref="J2:U2"/>
  </mergeCells>
  <conditionalFormatting sqref="J4:P33">
    <cfRule type="cellIs" dxfId="227" priority="40" operator="greaterThanOrEqual">
      <formula>110</formula>
    </cfRule>
    <cfRule type="cellIs" dxfId="226" priority="41" operator="between">
      <formula>100.0001</formula>
      <formula>110</formula>
    </cfRule>
    <cfRule type="cellIs" dxfId="225" priority="42" operator="between">
      <formula>90.0001</formula>
      <formula>100</formula>
    </cfRule>
    <cfRule type="cellIs" dxfId="224" priority="43" operator="lessThanOrEqual">
      <formula>90</formula>
    </cfRule>
  </conditionalFormatting>
  <conditionalFormatting sqref="R4:R33">
    <cfRule type="cellIs" dxfId="223" priority="5" operator="greaterThanOrEqual">
      <formula>110</formula>
    </cfRule>
    <cfRule type="cellIs" dxfId="222" priority="6" operator="between">
      <formula>100.0001</formula>
      <formula>110</formula>
    </cfRule>
    <cfRule type="cellIs" dxfId="221" priority="7" operator="between">
      <formula>90.0001</formula>
      <formula>100</formula>
    </cfRule>
    <cfRule type="cellIs" dxfId="220" priority="8" operator="lessThanOrEqual">
      <formula>90</formula>
    </cfRule>
  </conditionalFormatting>
  <conditionalFormatting sqref="T4:T33">
    <cfRule type="cellIs" dxfId="219" priority="1" operator="greaterThanOrEqual">
      <formula>110</formula>
    </cfRule>
    <cfRule type="cellIs" dxfId="218" priority="2" operator="between">
      <formula>100.0001</formula>
      <formula>110</formula>
    </cfRule>
    <cfRule type="cellIs" dxfId="217" priority="3" operator="between">
      <formula>90.0001</formula>
      <formula>100</formula>
    </cfRule>
    <cfRule type="cellIs" dxfId="216" priority="4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73" fitToHeight="5" orientation="landscape" r:id="rId1"/>
  <headerFooter>
    <oddHeader>&amp;L&amp;"Arial Rounded MT Bold,Negreta"&amp;16&amp;K08-019Annex 4: Valor dels municipis a l'Índex de Vulnerabilitat Social (per comarques). 2022</oddHeader>
    <oddFooter>&amp;L&amp;"Segoe UI,Normal"Els municipis apareixen per ordre alfabètic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U41"/>
  <sheetViews>
    <sheetView zoomScale="85" zoomScaleNormal="85" workbookViewId="0">
      <pane xSplit="3" ySplit="3" topLeftCell="D4" activePane="bottomRight" state="frozen"/>
      <selection activeCell="D14" sqref="D14"/>
      <selection pane="topRight" activeCell="D14" sqref="D14"/>
      <selection pane="bottomLeft" activeCell="D14" sqref="D14"/>
      <selection pane="bottomRight" activeCell="A10" sqref="A10:XFD10"/>
    </sheetView>
  </sheetViews>
  <sheetFormatPr defaultColWidth="9.1796875" defaultRowHeight="13.5"/>
  <cols>
    <col min="1" max="1" width="11.7265625" style="368" customWidth="1"/>
    <col min="2" max="2" width="33.453125" style="369" customWidth="1"/>
    <col min="3" max="3" width="11" style="369" customWidth="1"/>
    <col min="4" max="6" width="13" style="460" customWidth="1"/>
    <col min="7" max="7" width="13" style="461" customWidth="1"/>
    <col min="8" max="8" width="13" style="460" customWidth="1"/>
    <col min="9" max="9" width="13.81640625" style="460" customWidth="1"/>
    <col min="10" max="12" width="13.1796875" style="369" customWidth="1"/>
    <col min="13" max="13" width="13.1796875" style="462" customWidth="1"/>
    <col min="14" max="14" width="13.1796875" style="369" customWidth="1"/>
    <col min="15" max="15" width="13.7265625" style="462" customWidth="1"/>
    <col min="16" max="16" width="15.36328125" style="462" customWidth="1"/>
    <col min="17" max="17" width="7.7265625" style="369" customWidth="1"/>
    <col min="18" max="18" width="14" style="462" customWidth="1"/>
    <col min="19" max="19" width="7.7265625" style="369" customWidth="1"/>
    <col min="20" max="20" width="14" style="462" customWidth="1"/>
    <col min="21" max="21" width="7.7265625" style="369" customWidth="1"/>
    <col min="22" max="16384" width="9.1796875" style="369"/>
  </cols>
  <sheetData>
    <row r="1" spans="1:21" ht="21.5" thickBot="1">
      <c r="A1" s="487" t="s">
        <v>642</v>
      </c>
    </row>
    <row r="2" spans="1:21" ht="15.75" customHeight="1" thickBot="1">
      <c r="D2" s="536" t="s">
        <v>1017</v>
      </c>
      <c r="E2" s="537"/>
      <c r="F2" s="537"/>
      <c r="G2" s="537"/>
      <c r="H2" s="537"/>
      <c r="I2" s="537"/>
      <c r="J2" s="542" t="s">
        <v>1046</v>
      </c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4"/>
    </row>
    <row r="3" spans="1:21" ht="83" customHeight="1" thickBot="1">
      <c r="A3" s="370" t="s">
        <v>57</v>
      </c>
      <c r="B3" s="371" t="s">
        <v>1021</v>
      </c>
      <c r="C3" s="372" t="s">
        <v>644</v>
      </c>
      <c r="D3" s="373" t="s">
        <v>2</v>
      </c>
      <c r="E3" s="374" t="s">
        <v>3</v>
      </c>
      <c r="F3" s="374" t="s">
        <v>4</v>
      </c>
      <c r="G3" s="375" t="s">
        <v>1037</v>
      </c>
      <c r="H3" s="374" t="s">
        <v>1039</v>
      </c>
      <c r="I3" s="374" t="s">
        <v>645</v>
      </c>
      <c r="J3" s="376" t="s">
        <v>1018</v>
      </c>
      <c r="K3" s="377" t="s">
        <v>1019</v>
      </c>
      <c r="L3" s="377" t="s">
        <v>1023</v>
      </c>
      <c r="M3" s="378" t="s">
        <v>1038</v>
      </c>
      <c r="N3" s="377" t="s">
        <v>1040</v>
      </c>
      <c r="O3" s="379" t="s">
        <v>1020</v>
      </c>
      <c r="P3" s="381" t="s">
        <v>1032</v>
      </c>
      <c r="Q3" s="381" t="s">
        <v>1016</v>
      </c>
      <c r="R3" s="382" t="s">
        <v>1041</v>
      </c>
      <c r="S3" s="383" t="s">
        <v>1016</v>
      </c>
      <c r="T3" s="384" t="s">
        <v>1042</v>
      </c>
      <c r="U3" s="385" t="s">
        <v>1016</v>
      </c>
    </row>
    <row r="4" spans="1:21" ht="15" customHeight="1">
      <c r="A4" s="400" t="s">
        <v>134</v>
      </c>
      <c r="B4" s="401" t="s">
        <v>135</v>
      </c>
      <c r="C4" s="402">
        <f>VLOOKUP($A4,'ANNEX 2_MUNICIPIS'!$A$4:$Q$313,4,0)</f>
        <v>5007</v>
      </c>
      <c r="D4" s="403">
        <f>VLOOKUP($A4,'ANNEX 2_MUNICIPIS'!$A$4:$Q$313,5,0)</f>
        <v>13.889999999999999</v>
      </c>
      <c r="E4" s="404">
        <f>VLOOKUP($A4,'ANNEX 2_MUNICIPIS'!$A$4:$Q$313,6,0)</f>
        <v>24601.284770945109</v>
      </c>
      <c r="F4" s="416">
        <f>VLOOKUP($A4,'ANNEX 2_MUNICIPIS'!$A$4:$Q$313,7,0)</f>
        <v>43.116215091620852</v>
      </c>
      <c r="G4" s="406">
        <f>VLOOKUP($A4,'ANNEX 2_MUNICIPIS'!$A$4:$Q$313,8,0)</f>
        <v>1.7974835230677051</v>
      </c>
      <c r="H4" s="407">
        <f>VLOOKUP($A4,'ANNEX 2_MUNICIPIS'!$A$4:$Q$313,9,0)</f>
        <v>3.75</v>
      </c>
      <c r="I4" s="408">
        <f>VLOOKUP($A4,'ANNEX 2_MUNICIPIS'!$A$4:$Q$313,10,0)</f>
        <v>76.785714285714292</v>
      </c>
      <c r="J4" s="409">
        <f>VLOOKUP($A4,'ANNEX 2_MUNICIPIS'!$A$4:$Q$313,11,0)</f>
        <v>74.647873372276678</v>
      </c>
      <c r="K4" s="410">
        <f>VLOOKUP($A4,'ANNEX 2_MUNICIPIS'!$A$4:$Q$313,12,0)</f>
        <v>96.995079391829151</v>
      </c>
      <c r="L4" s="410">
        <f>VLOOKUP($A4,'ANNEX 2_MUNICIPIS'!$A$4:$Q$313,13,0)</f>
        <v>80.688667580533547</v>
      </c>
      <c r="M4" s="411">
        <f>VLOOKUP($A4,'ANNEX 2_MUNICIPIS'!$A$4:$Q$313,14,0)</f>
        <v>161.7116355470869</v>
      </c>
      <c r="N4" s="410">
        <f>VLOOKUP($A4,'ANNEX 2_MUNICIPIS'!$A$4:$Q$313,15,0)</f>
        <v>289.78998128279125</v>
      </c>
      <c r="O4" s="412">
        <f>VLOOKUP($A4,'ANNEX 2_MUNICIPIS'!$A$4:$Q$313,16,0)</f>
        <v>92.658631747477557</v>
      </c>
      <c r="P4" s="413">
        <f>VLOOKUP($A4,'ANNEX 2_MUNICIPIS'!$A$4:$Q$313,17,0)</f>
        <v>93.531677969713897</v>
      </c>
      <c r="Q4" s="398">
        <f>VLOOKUP($A4,'ANNEX 2_MUNICIPIS'!$A$4:$R$313,18,0)</f>
        <v>249</v>
      </c>
      <c r="R4" s="415">
        <f>VLOOKUP($A4,'ANNEX 2_MUNICIPIS'!$A$4:$V$313,19,0)</f>
        <v>84.382952268779306</v>
      </c>
      <c r="S4" s="398">
        <f>VLOOKUP($A4,'ANNEX 2_MUNICIPIS'!$A$4:$V$313,20,0)</f>
        <v>293</v>
      </c>
      <c r="T4" s="415">
        <f>VLOOKUP($A4,'ANNEX 2_MUNICIPIS'!$A$4:$V$313,21,0)</f>
        <v>102.6804036706485</v>
      </c>
      <c r="U4" s="398">
        <f>VLOOKUP($A4,'ANNEX 2_MUNICIPIS'!$A$4:$V$313,22,0)</f>
        <v>102</v>
      </c>
    </row>
    <row r="5" spans="1:21" ht="15" customHeight="1">
      <c r="A5" s="421" t="s">
        <v>193</v>
      </c>
      <c r="B5" s="422" t="s">
        <v>194</v>
      </c>
      <c r="C5" s="423">
        <f>VLOOKUP($A5,'ANNEX 2_MUNICIPIS'!$A$4:$Q$313,4,0)</f>
        <v>16386</v>
      </c>
      <c r="D5" s="403">
        <f>VLOOKUP($A5,'ANNEX 2_MUNICIPIS'!$A$4:$Q$313,5,0)</f>
        <v>13.469999999999999</v>
      </c>
      <c r="E5" s="404">
        <f>VLOOKUP($A5,'ANNEX 2_MUNICIPIS'!$A$4:$Q$313,6,0)</f>
        <v>25376.263916700042</v>
      </c>
      <c r="F5" s="416">
        <f>VLOOKUP($A5,'ANNEX 2_MUNICIPIS'!$A$4:$Q$313,7,0)</f>
        <v>36.134773677011054</v>
      </c>
      <c r="G5" s="406">
        <f>VLOOKUP($A5,'ANNEX 2_MUNICIPIS'!$A$4:$Q$313,8,0)</f>
        <v>2.2885389967045038</v>
      </c>
      <c r="H5" s="407">
        <f>VLOOKUP($A5,'ANNEX 2_MUNICIPIS'!$A$4:$Q$313,9,0)</f>
        <v>7.05</v>
      </c>
      <c r="I5" s="408">
        <f>VLOOKUP($A5,'ANNEX 2_MUNICIPIS'!$A$4:$Q$313,10,0)</f>
        <v>77.777777777777786</v>
      </c>
      <c r="J5" s="409">
        <f>VLOOKUP($A5,'ANNEX 2_MUNICIPIS'!$A$4:$Q$313,11,0)</f>
        <v>76.975423989675051</v>
      </c>
      <c r="K5" s="410">
        <f>VLOOKUP($A5,'ANNEX 2_MUNICIPIS'!$A$4:$Q$313,12,0)</f>
        <v>100.05057687780958</v>
      </c>
      <c r="L5" s="410">
        <f>VLOOKUP($A5,'ANNEX 2_MUNICIPIS'!$A$4:$Q$313,13,0)</f>
        <v>96.27817176759882</v>
      </c>
      <c r="M5" s="411">
        <f>VLOOKUP($A5,'ANNEX 2_MUNICIPIS'!$A$4:$Q$313,14,0)</f>
        <v>127.01291120788812</v>
      </c>
      <c r="N5" s="410">
        <f>VLOOKUP($A5,'ANNEX 2_MUNICIPIS'!$A$4:$Q$313,15,0)</f>
        <v>154.14360706531451</v>
      </c>
      <c r="O5" s="412">
        <f>VLOOKUP($A5,'ANNEX 2_MUNICIPIS'!$A$4:$Q$313,16,0)</f>
        <v>93.855771692535413</v>
      </c>
      <c r="P5" s="413">
        <f>VLOOKUP($A5,'ANNEX 2_MUNICIPIS'!$A$4:$Q$313,17,0)</f>
        <v>93.225988436935864</v>
      </c>
      <c r="Q5" s="414">
        <f>VLOOKUP($A5,'ANNEX 2_MUNICIPIS'!$A$4:$R$313,18,0)</f>
        <v>257</v>
      </c>
      <c r="R5" s="415">
        <f>VLOOKUP($A5,'ANNEX 2_MUNICIPIS'!$A$4:$V$313,19,0)</f>
        <v>89.534709672934511</v>
      </c>
      <c r="S5" s="414">
        <f>VLOOKUP($A5,'ANNEX 2_MUNICIPIS'!$A$4:$V$313,20,0)</f>
        <v>263</v>
      </c>
      <c r="T5" s="415">
        <f>VLOOKUP($A5,'ANNEX 2_MUNICIPIS'!$A$4:$V$313,21,0)</f>
        <v>96.917267200937246</v>
      </c>
      <c r="U5" s="414">
        <f>VLOOKUP($A5,'ANNEX 2_MUNICIPIS'!$A$4:$V$313,22,0)</f>
        <v>185</v>
      </c>
    </row>
    <row r="6" spans="1:21" ht="15" customHeight="1">
      <c r="A6" s="421" t="s">
        <v>315</v>
      </c>
      <c r="B6" s="422" t="s">
        <v>316</v>
      </c>
      <c r="C6" s="423">
        <f>VLOOKUP($A6,'ANNEX 2_MUNICIPIS'!$A$4:$Q$313,4,0)</f>
        <v>4339</v>
      </c>
      <c r="D6" s="403">
        <f>VLOOKUP($A6,'ANNEX 2_MUNICIPIS'!$A$4:$Q$313,5,0)</f>
        <v>14.030000000000001</v>
      </c>
      <c r="E6" s="404">
        <f>VLOOKUP($A6,'ANNEX 2_MUNICIPIS'!$A$4:$Q$313,6,0)</f>
        <v>27907.719337016573</v>
      </c>
      <c r="F6" s="416">
        <f>VLOOKUP($A6,'ANNEX 2_MUNICIPIS'!$A$4:$Q$313,7,0)</f>
        <v>44.149443773430249</v>
      </c>
      <c r="G6" s="406">
        <f>VLOOKUP($A6,'ANNEX 2_MUNICIPIS'!$A$4:$Q$313,8,0)</f>
        <v>1.3597603134362757</v>
      </c>
      <c r="H6" s="407">
        <f>VLOOKUP($A6,'ANNEX 2_MUNICIPIS'!$A$4:$Q$313,9,0)</f>
        <v>6.01</v>
      </c>
      <c r="I6" s="408">
        <f>VLOOKUP($A6,'ANNEX 2_MUNICIPIS'!$A$4:$Q$313,10,0)</f>
        <v>64</v>
      </c>
      <c r="J6" s="409">
        <f>VLOOKUP($A6,'ANNEX 2_MUNICIPIS'!$A$4:$Q$313,11,0)</f>
        <v>73.902990815461351</v>
      </c>
      <c r="K6" s="410">
        <f>VLOOKUP($A6,'ANNEX 2_MUNICIPIS'!$A$4:$Q$313,12,0)</f>
        <v>110.0313043786947</v>
      </c>
      <c r="L6" s="410">
        <f>VLOOKUP($A6,'ANNEX 2_MUNICIPIS'!$A$4:$Q$313,13,0)</f>
        <v>78.80031206536475</v>
      </c>
      <c r="M6" s="411">
        <f>VLOOKUP($A6,'ANNEX 2_MUNICIPIS'!$A$4:$Q$313,14,0)</f>
        <v>213.76855723171596</v>
      </c>
      <c r="N6" s="410">
        <f>VLOOKUP($A6,'ANNEX 2_MUNICIPIS'!$A$4:$Q$313,15,0)</f>
        <v>180.81737600839722</v>
      </c>
      <c r="O6" s="412">
        <f>VLOOKUP($A6,'ANNEX 2_MUNICIPIS'!$A$4:$Q$313,16,0)</f>
        <v>77.229892135571987</v>
      </c>
      <c r="P6" s="413">
        <f>VLOOKUP($A6,'ANNEX 2_MUNICIPIS'!$A$4:$Q$313,17,0)</f>
        <v>93.949097400863948</v>
      </c>
      <c r="Q6" s="414">
        <f>VLOOKUP($A6,'ANNEX 2_MUNICIPIS'!$A$4:$R$313,18,0)</f>
        <v>241</v>
      </c>
      <c r="R6" s="415">
        <f>VLOOKUP($A6,'ANNEX 2_MUNICIPIS'!$A$4:$V$313,19,0)</f>
        <v>88.559115689767921</v>
      </c>
      <c r="S6" s="414">
        <f>VLOOKUP($A6,'ANNEX 2_MUNICIPIS'!$A$4:$V$313,20,0)</f>
        <v>271</v>
      </c>
      <c r="T6" s="415">
        <f>VLOOKUP($A6,'ANNEX 2_MUNICIPIS'!$A$4:$V$313,21,0)</f>
        <v>99.339079111959975</v>
      </c>
      <c r="U6" s="414">
        <f>VLOOKUP($A6,'ANNEX 2_MUNICIPIS'!$A$4:$V$313,22,0)</f>
        <v>151</v>
      </c>
    </row>
    <row r="7" spans="1:21" ht="15" customHeight="1">
      <c r="A7" s="400" t="s">
        <v>455</v>
      </c>
      <c r="B7" s="401" t="s">
        <v>27</v>
      </c>
      <c r="C7" s="402">
        <f>VLOOKUP($A7,'ANNEX 2_MUNICIPIS'!$A$4:$Q$313,4,0)</f>
        <v>31688</v>
      </c>
      <c r="D7" s="403">
        <f>VLOOKUP($A7,'ANNEX 2_MUNICIPIS'!$A$4:$Q$313,5,0)</f>
        <v>11.95</v>
      </c>
      <c r="E7" s="404">
        <f>VLOOKUP($A7,'ANNEX 2_MUNICIPIS'!$A$4:$Q$313,6,0)</f>
        <v>25773.042315140214</v>
      </c>
      <c r="F7" s="416">
        <f>VLOOKUP($A7,'ANNEX 2_MUNICIPIS'!$A$4:$Q$313,7,0)</f>
        <v>37.614678005188203</v>
      </c>
      <c r="G7" s="406">
        <f>VLOOKUP($A7,'ANNEX 2_MUNICIPIS'!$A$4:$Q$313,8,0)</f>
        <v>2.1269881343095176</v>
      </c>
      <c r="H7" s="407">
        <f>VLOOKUP($A7,'ANNEX 2_MUNICIPIS'!$A$4:$Q$313,9,0)</f>
        <v>8.93</v>
      </c>
      <c r="I7" s="408">
        <f>VLOOKUP($A7,'ANNEX 2_MUNICIPIS'!$A$4:$Q$313,10,0)</f>
        <v>76.388888888888886</v>
      </c>
      <c r="J7" s="409">
        <f>VLOOKUP($A7,'ANNEX 2_MUNICIPIS'!$A$4:$Q$313,11,0)</f>
        <v>86.766440262838742</v>
      </c>
      <c r="K7" s="410">
        <f>VLOOKUP($A7,'ANNEX 2_MUNICIPIS'!$A$4:$Q$313,12,0)</f>
        <v>101.61494852002235</v>
      </c>
      <c r="L7" s="410">
        <f>VLOOKUP($A7,'ANNEX 2_MUNICIPIS'!$A$4:$Q$313,13,0)</f>
        <v>92.490222736420094</v>
      </c>
      <c r="M7" s="411">
        <f>VLOOKUP($A7,'ANNEX 2_MUNICIPIS'!$A$4:$Q$313,14,0)</f>
        <v>136.65990688687117</v>
      </c>
      <c r="N7" s="410">
        <f>VLOOKUP($A7,'ANNEX 2_MUNICIPIS'!$A$4:$Q$313,15,0)</f>
        <v>121.69232136735356</v>
      </c>
      <c r="O7" s="412">
        <f>VLOOKUP($A7,'ANNEX 2_MUNICIPIS'!$A$4:$Q$313,16,0)</f>
        <v>92.179775769454409</v>
      </c>
      <c r="P7" s="413">
        <f>VLOOKUP($A7,'ANNEX 2_MUNICIPIS'!$A$4:$Q$313,17,0)</f>
        <v>93.53528356787136</v>
      </c>
      <c r="Q7" s="414">
        <f>VLOOKUP($A7,'ANNEX 2_MUNICIPIS'!$A$4:$R$313,18,0)</f>
        <v>247</v>
      </c>
      <c r="R7" s="415">
        <f>VLOOKUP($A7,'ANNEX 2_MUNICIPIS'!$A$4:$V$313,19,0)</f>
        <v>90.102041988456122</v>
      </c>
      <c r="S7" s="521">
        <f>VLOOKUP($A7,'ANNEX 2_MUNICIPIS'!$A$4:$V$313,20,0)</f>
        <v>256</v>
      </c>
      <c r="T7" s="415">
        <f>VLOOKUP($A7,'ANNEX 2_MUNICIPIS'!$A$4:$V$313,21,0)</f>
        <v>96.968525147286599</v>
      </c>
      <c r="U7" s="521">
        <f>VLOOKUP($A7,'ANNEX 2_MUNICIPIS'!$A$4:$V$313,22,0)</f>
        <v>183</v>
      </c>
    </row>
    <row r="8" spans="1:21" ht="15" customHeight="1">
      <c r="A8" s="400" t="s">
        <v>526</v>
      </c>
      <c r="B8" s="401" t="s">
        <v>31</v>
      </c>
      <c r="C8" s="402">
        <f>VLOOKUP($A8,'ANNEX 2_MUNICIPIS'!$A$4:$Q$313,4,0)</f>
        <v>31222</v>
      </c>
      <c r="D8" s="403">
        <f>VLOOKUP($A8,'ANNEX 2_MUNICIPIS'!$A$4:$Q$313,5,0)</f>
        <v>9.09</v>
      </c>
      <c r="E8" s="404">
        <f>VLOOKUP($A8,'ANNEX 2_MUNICIPIS'!$A$4:$Q$313,6,0)</f>
        <v>38546.596702188937</v>
      </c>
      <c r="F8" s="416">
        <f>VLOOKUP($A8,'ANNEX 2_MUNICIPIS'!$A$4:$Q$313,7,0)</f>
        <v>34.139644877307155</v>
      </c>
      <c r="G8" s="406">
        <f>VLOOKUP($A8,'ANNEX 2_MUNICIPIS'!$A$4:$Q$313,8,0)</f>
        <v>2.7352507847030938</v>
      </c>
      <c r="H8" s="407">
        <f>VLOOKUP($A8,'ANNEX 2_MUNICIPIS'!$A$4:$Q$313,9,0)</f>
        <v>8.51</v>
      </c>
      <c r="I8" s="408">
        <f>VLOOKUP($A8,'ANNEX 2_MUNICIPIS'!$A$4:$Q$313,10,0)</f>
        <v>61.492537313432841</v>
      </c>
      <c r="J8" s="409">
        <f>VLOOKUP($A8,'ANNEX 2_MUNICIPIS'!$A$4:$Q$313,11,0)</f>
        <v>114.06589231473299</v>
      </c>
      <c r="K8" s="410">
        <f>VLOOKUP($A8,'ANNEX 2_MUNICIPIS'!$A$4:$Q$313,12,0)</f>
        <v>151.97703055855487</v>
      </c>
      <c r="L8" s="410">
        <f>VLOOKUP($A8,'ANNEX 2_MUNICIPIS'!$A$4:$Q$313,13,0)</f>
        <v>101.90469055438494</v>
      </c>
      <c r="M8" s="411">
        <f>VLOOKUP($A8,'ANNEX 2_MUNICIPIS'!$A$4:$Q$313,14,0)</f>
        <v>106.26959765803362</v>
      </c>
      <c r="N8" s="410">
        <f>VLOOKUP($A8,'ANNEX 2_MUNICIPIS'!$A$4:$Q$313,15,0)</f>
        <v>127.69828787432049</v>
      </c>
      <c r="O8" s="412">
        <f>VLOOKUP($A8,'ANNEX 2_MUNICIPIS'!$A$4:$Q$313,16,0)</f>
        <v>74.204094122797713</v>
      </c>
      <c r="P8" s="413">
        <f>VLOOKUP($A8,'ANNEX 2_MUNICIPIS'!$A$4:$Q$313,17,0)</f>
        <v>96.835232071742752</v>
      </c>
      <c r="Q8" s="414">
        <f>VLOOKUP($A8,'ANNEX 2_MUNICIPIS'!$A$4:$R$313,18,0)</f>
        <v>183</v>
      </c>
      <c r="R8" s="415">
        <f>VLOOKUP($A8,'ANNEX 2_MUNICIPIS'!$A$4:$V$313,19,0)</f>
        <v>113.20844143904485</v>
      </c>
      <c r="S8" s="414">
        <f>VLOOKUP($A8,'ANNEX 2_MUNICIPIS'!$A$4:$V$313,20,0)</f>
        <v>35</v>
      </c>
      <c r="T8" s="415">
        <f>VLOOKUP($A8,'ANNEX 2_MUNICIPIS'!$A$4:$V$313,21,0)</f>
        <v>80.462022704440656</v>
      </c>
      <c r="U8" s="414">
        <f>VLOOKUP($A8,'ANNEX 2_MUNICIPIS'!$A$4:$V$313,22,0)</f>
        <v>306</v>
      </c>
    </row>
    <row r="9" spans="1:21" ht="15" customHeight="1" thickBot="1">
      <c r="A9" s="400" t="s">
        <v>591</v>
      </c>
      <c r="B9" s="401" t="s">
        <v>40</v>
      </c>
      <c r="C9" s="402">
        <f>VLOOKUP($A9,'ANNEX 2_MUNICIPIS'!$A$4:$Q$313,4,0)</f>
        <v>68152</v>
      </c>
      <c r="D9" s="403">
        <f>VLOOKUP($A9,'ANNEX 2_MUNICIPIS'!$A$4:$Q$313,5,0)</f>
        <v>12.43</v>
      </c>
      <c r="E9" s="404">
        <f>VLOOKUP($A9,'ANNEX 2_MUNICIPIS'!$A$4:$Q$313,6,0)</f>
        <v>25476.737814650704</v>
      </c>
      <c r="F9" s="416">
        <f>VLOOKUP($A9,'ANNEX 2_MUNICIPIS'!$A$4:$Q$313,7,0)</f>
        <v>33.258241383678666</v>
      </c>
      <c r="G9" s="406">
        <f>VLOOKUP($A9,'ANNEX 2_MUNICIPIS'!$A$4:$Q$313,8,0)</f>
        <v>3.1238995187228547</v>
      </c>
      <c r="H9" s="407">
        <f>VLOOKUP($A9,'ANNEX 2_MUNICIPIS'!$A$4:$Q$313,9,0)</f>
        <v>8.57</v>
      </c>
      <c r="I9" s="408">
        <f>VLOOKUP($A9,'ANNEX 2_MUNICIPIS'!$A$4:$Q$313,10,0)</f>
        <v>84.223918575063621</v>
      </c>
      <c r="J9" s="409">
        <f>VLOOKUP($A9,'ANNEX 2_MUNICIPIS'!$A$4:$Q$313,11,0)</f>
        <v>83.41584562678382</v>
      </c>
      <c r="K9" s="410">
        <f>VLOOKUP($A9,'ANNEX 2_MUNICIPIS'!$A$4:$Q$313,12,0)</f>
        <v>100.44671365681393</v>
      </c>
      <c r="L9" s="410">
        <f>VLOOKUP($A9,'ANNEX 2_MUNICIPIS'!$A$4:$Q$313,13,0)</f>
        <v>104.60534899376482</v>
      </c>
      <c r="M9" s="411">
        <f>VLOOKUP($A9,'ANNEX 2_MUNICIPIS'!$A$4:$Q$313,14,0)</f>
        <v>93.048447506741482</v>
      </c>
      <c r="N9" s="410">
        <f>VLOOKUP($A9,'ANNEX 2_MUNICIPIS'!$A$4:$Q$313,15,0)</f>
        <v>126.80425085303001</v>
      </c>
      <c r="O9" s="412">
        <f>VLOOKUP($A9,'ANNEX 2_MUNICIPIS'!$A$4:$Q$313,16,0)</f>
        <v>101.63443979355252</v>
      </c>
      <c r="P9" s="413">
        <f>VLOOKUP($A9,'ANNEX 2_MUNICIPIS'!$A$4:$Q$313,17,0)</f>
        <v>94.493978496245319</v>
      </c>
      <c r="Q9" s="442">
        <f>VLOOKUP($A9,'ANNEX 2_MUNICIPIS'!$A$4:$R$313,18,0)</f>
        <v>233</v>
      </c>
      <c r="R9" s="415">
        <f>VLOOKUP($A9,'ANNEX 2_MUNICIPIS'!$A$4:$V$313,19,0)</f>
        <v>92.334512025650824</v>
      </c>
      <c r="S9" s="442">
        <f>VLOOKUP($A9,'ANNEX 2_MUNICIPIS'!$A$4:$V$313,20,0)</f>
        <v>230</v>
      </c>
      <c r="T9" s="415">
        <f>VLOOKUP($A9,'ANNEX 2_MUNICIPIS'!$A$4:$V$313,21,0)</f>
        <v>96.653444966839814</v>
      </c>
      <c r="U9" s="442">
        <f>VLOOKUP($A9,'ANNEX 2_MUNICIPIS'!$A$4:$V$313,22,0)</f>
        <v>188</v>
      </c>
    </row>
    <row r="10" spans="1:21" ht="15.75" customHeight="1" thickBot="1">
      <c r="A10" s="538" t="s">
        <v>1030</v>
      </c>
      <c r="B10" s="539"/>
      <c r="C10" s="540"/>
      <c r="D10" s="504">
        <v>11.867493398982102</v>
      </c>
      <c r="E10" s="505">
        <v>28168.005983981948</v>
      </c>
      <c r="F10" s="506">
        <v>35.230999290383046</v>
      </c>
      <c r="G10" s="507">
        <v>2.6665561182188093</v>
      </c>
      <c r="H10" s="508">
        <v>8.2471946630610873</v>
      </c>
      <c r="I10" s="509">
        <v>76.643164584959152</v>
      </c>
      <c r="J10" s="510">
        <v>87.3696682426515</v>
      </c>
      <c r="K10" s="511">
        <v>111.05753224533264</v>
      </c>
      <c r="L10" s="511">
        <v>98.747978113928582</v>
      </c>
      <c r="M10" s="512">
        <v>109.00726911323406</v>
      </c>
      <c r="N10" s="511">
        <v>131.76752510496888</v>
      </c>
      <c r="O10" s="513">
        <v>92.4866145910201</v>
      </c>
      <c r="P10" s="514">
        <v>98.705878838089745</v>
      </c>
      <c r="Q10" s="453"/>
      <c r="R10" s="514">
        <v>98.254946409620132</v>
      </c>
      <c r="S10" s="453"/>
      <c r="T10" s="514">
        <v>99.156811266559373</v>
      </c>
      <c r="U10" s="453"/>
    </row>
    <row r="11" spans="1:21" ht="15.75" customHeight="1" thickBot="1">
      <c r="A11" s="538" t="s">
        <v>1044</v>
      </c>
      <c r="B11" s="539"/>
      <c r="C11" s="540"/>
      <c r="D11" s="473">
        <f>'ANNEX 2_MUNICIPIS'!$E$314</f>
        <v>10.368589611409229</v>
      </c>
      <c r="E11" s="474">
        <f>'ANNEX 2_MUNICIPIS'!$F$314</f>
        <v>25363.435882725324</v>
      </c>
      <c r="F11" s="475">
        <f>'ANNEX 2_MUNICIPIS'!$G$314</f>
        <v>34.789899468585787</v>
      </c>
      <c r="G11" s="476">
        <f>'ANNEX 2_MUNICIPIS'!$H$314</f>
        <v>2.9067400038421849</v>
      </c>
      <c r="H11" s="477">
        <f>'ANNEX 2_MUNICIPIS'!$I$314</f>
        <v>10.867124298104672</v>
      </c>
      <c r="I11" s="478">
        <f>'ANNEX 2_MUNICIPIS'!$J$314</f>
        <v>82.86946702923295</v>
      </c>
      <c r="J11" s="515">
        <v>100</v>
      </c>
      <c r="K11" s="516">
        <v>100</v>
      </c>
      <c r="L11" s="516">
        <v>100</v>
      </c>
      <c r="M11" s="517">
        <v>100</v>
      </c>
      <c r="N11" s="516">
        <v>100</v>
      </c>
      <c r="O11" s="518">
        <v>100</v>
      </c>
      <c r="P11" s="519">
        <v>100</v>
      </c>
      <c r="Q11" s="453"/>
      <c r="R11" s="519">
        <v>100</v>
      </c>
      <c r="S11" s="453"/>
      <c r="T11" s="519">
        <v>100</v>
      </c>
      <c r="U11" s="453"/>
    </row>
    <row r="12" spans="1:21" ht="9" customHeight="1">
      <c r="A12" s="525"/>
      <c r="B12" s="479"/>
      <c r="C12" s="526"/>
      <c r="D12" s="480"/>
      <c r="E12" s="481"/>
      <c r="F12" s="482"/>
      <c r="G12" s="483"/>
      <c r="H12" s="480"/>
      <c r="I12" s="484"/>
      <c r="J12" s="450"/>
      <c r="K12" s="450"/>
      <c r="L12" s="450"/>
      <c r="M12" s="451"/>
      <c r="N12" s="450"/>
      <c r="O12" s="451"/>
      <c r="P12" s="452"/>
      <c r="Q12" s="453"/>
      <c r="R12" s="452"/>
      <c r="S12" s="453"/>
      <c r="T12" s="452"/>
      <c r="U12" s="453"/>
    </row>
    <row r="13" spans="1:21" ht="28" customHeight="1">
      <c r="A13" s="545" t="s">
        <v>1043</v>
      </c>
      <c r="B13" s="545"/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452"/>
      <c r="S13" s="453"/>
      <c r="T13" s="452"/>
      <c r="U13" s="453"/>
    </row>
    <row r="14" spans="1:21" ht="15.75" customHeight="1">
      <c r="B14" s="479"/>
      <c r="C14" s="526"/>
      <c r="D14" s="480"/>
      <c r="E14" s="481"/>
      <c r="F14" s="482"/>
      <c r="G14" s="483"/>
      <c r="H14" s="480"/>
      <c r="I14" s="484"/>
      <c r="J14" s="450"/>
      <c r="K14" s="450"/>
      <c r="L14" s="450"/>
      <c r="M14" s="451"/>
      <c r="N14" s="450"/>
      <c r="O14" s="451"/>
      <c r="P14" s="452"/>
      <c r="Q14" s="453"/>
      <c r="R14" s="452"/>
      <c r="S14" s="453"/>
      <c r="T14" s="452"/>
      <c r="U14" s="453"/>
    </row>
    <row r="15" spans="1:21" ht="15.75" customHeight="1">
      <c r="A15" s="525"/>
      <c r="B15" s="479"/>
      <c r="C15" s="526"/>
      <c r="D15" s="480"/>
      <c r="E15" s="481"/>
      <c r="F15" s="482"/>
      <c r="G15" s="483"/>
      <c r="H15" s="480"/>
      <c r="I15" s="484"/>
      <c r="J15" s="450"/>
      <c r="K15" s="450"/>
      <c r="L15" s="450"/>
      <c r="M15" s="451"/>
      <c r="N15" s="450"/>
      <c r="O15" s="451"/>
      <c r="P15" s="452"/>
      <c r="Q15" s="453"/>
      <c r="R15" s="452"/>
      <c r="S15" s="453"/>
      <c r="T15" s="452"/>
      <c r="U15" s="453"/>
    </row>
    <row r="16" spans="1:21" ht="15.75" customHeight="1">
      <c r="A16" s="525"/>
      <c r="B16" s="479"/>
      <c r="C16" s="526"/>
      <c r="D16" s="480"/>
      <c r="E16" s="481"/>
      <c r="F16" s="482"/>
      <c r="G16" s="483"/>
      <c r="H16" s="480"/>
      <c r="I16" s="484"/>
      <c r="J16" s="450"/>
      <c r="K16" s="450"/>
      <c r="L16" s="450"/>
      <c r="M16" s="451"/>
      <c r="N16" s="450"/>
      <c r="O16" s="451"/>
      <c r="P16" s="452"/>
      <c r="Q16" s="453"/>
      <c r="R16" s="452"/>
      <c r="S16" s="453"/>
      <c r="T16" s="452"/>
      <c r="U16" s="453"/>
    </row>
    <row r="17" spans="1:21" ht="15" customHeight="1">
      <c r="A17" s="527"/>
      <c r="D17" s="485"/>
      <c r="E17" s="485"/>
      <c r="F17" s="485"/>
      <c r="G17" s="485"/>
      <c r="H17" s="485"/>
      <c r="I17" s="485"/>
      <c r="R17" s="452"/>
      <c r="S17" s="453"/>
      <c r="T17" s="452"/>
      <c r="U17" s="453"/>
    </row>
    <row r="18" spans="1:21" ht="15" customHeight="1">
      <c r="A18" s="527"/>
      <c r="R18" s="452"/>
      <c r="S18" s="453"/>
      <c r="T18" s="452"/>
      <c r="U18" s="453"/>
    </row>
    <row r="19" spans="1:21" ht="15" customHeight="1">
      <c r="A19" s="527"/>
      <c r="R19" s="452"/>
      <c r="S19" s="453"/>
      <c r="T19" s="452"/>
      <c r="U19" s="453"/>
    </row>
    <row r="20" spans="1:21">
      <c r="D20" s="369"/>
      <c r="E20" s="369"/>
      <c r="F20" s="369"/>
      <c r="G20" s="369"/>
      <c r="H20" s="369"/>
      <c r="I20" s="369"/>
      <c r="M20" s="369"/>
      <c r="O20" s="369"/>
      <c r="P20" s="369"/>
      <c r="R20" s="452"/>
      <c r="S20" s="453"/>
      <c r="T20" s="452"/>
      <c r="U20" s="453"/>
    </row>
    <row r="21" spans="1:21">
      <c r="C21" s="528"/>
      <c r="F21" s="369"/>
      <c r="R21" s="452"/>
      <c r="S21" s="453"/>
      <c r="T21" s="452"/>
      <c r="U21" s="453"/>
    </row>
    <row r="22" spans="1:21">
      <c r="R22" s="452"/>
      <c r="S22" s="453"/>
      <c r="T22" s="452"/>
      <c r="U22" s="453"/>
    </row>
    <row r="23" spans="1:21">
      <c r="R23" s="452"/>
      <c r="S23" s="453"/>
      <c r="T23" s="452"/>
      <c r="U23" s="453"/>
    </row>
    <row r="24" spans="1:21">
      <c r="R24" s="452"/>
      <c r="S24" s="453"/>
      <c r="T24" s="452"/>
      <c r="U24" s="453"/>
    </row>
    <row r="25" spans="1:21">
      <c r="R25" s="452"/>
      <c r="S25" s="453"/>
      <c r="T25" s="452"/>
      <c r="U25" s="453"/>
    </row>
    <row r="26" spans="1:21">
      <c r="R26" s="452"/>
      <c r="S26" s="453"/>
      <c r="T26" s="452"/>
      <c r="U26" s="453"/>
    </row>
    <row r="27" spans="1:21">
      <c r="R27" s="452"/>
      <c r="S27" s="453"/>
      <c r="T27" s="452"/>
      <c r="U27" s="453"/>
    </row>
    <row r="28" spans="1:21">
      <c r="R28" s="452"/>
      <c r="S28" s="453"/>
      <c r="T28" s="452"/>
      <c r="U28" s="453"/>
    </row>
    <row r="29" spans="1:21">
      <c r="R29" s="452"/>
      <c r="S29" s="453"/>
      <c r="T29" s="452"/>
      <c r="U29" s="453"/>
    </row>
    <row r="30" spans="1:21">
      <c r="R30" s="452"/>
      <c r="S30" s="453"/>
      <c r="T30" s="452"/>
      <c r="U30" s="453"/>
    </row>
    <row r="31" spans="1:21">
      <c r="R31" s="452"/>
      <c r="S31" s="453"/>
      <c r="T31" s="452"/>
      <c r="U31" s="453"/>
    </row>
    <row r="32" spans="1:21">
      <c r="R32" s="452"/>
      <c r="S32" s="453"/>
      <c r="T32" s="452"/>
      <c r="U32" s="453"/>
    </row>
    <row r="33" spans="18:21">
      <c r="R33" s="452"/>
      <c r="S33" s="453"/>
      <c r="T33" s="452"/>
      <c r="U33" s="453"/>
    </row>
    <row r="34" spans="18:21">
      <c r="U34" s="453"/>
    </row>
    <row r="35" spans="18:21">
      <c r="U35" s="453"/>
    </row>
    <row r="36" spans="18:21">
      <c r="R36" s="452"/>
      <c r="S36" s="453"/>
      <c r="T36" s="452"/>
      <c r="U36" s="453"/>
    </row>
    <row r="37" spans="18:21">
      <c r="U37" s="453"/>
    </row>
    <row r="41" spans="18:21">
      <c r="R41" s="369"/>
      <c r="T41" s="369"/>
    </row>
  </sheetData>
  <mergeCells count="5">
    <mergeCell ref="D2:I2"/>
    <mergeCell ref="A10:C10"/>
    <mergeCell ref="A11:C11"/>
    <mergeCell ref="A13:Q13"/>
    <mergeCell ref="J2:U2"/>
  </mergeCells>
  <conditionalFormatting sqref="J4:P9">
    <cfRule type="cellIs" dxfId="215" priority="40" operator="greaterThanOrEqual">
      <formula>110</formula>
    </cfRule>
    <cfRule type="cellIs" dxfId="214" priority="41" operator="between">
      <formula>100.0001</formula>
      <formula>110</formula>
    </cfRule>
    <cfRule type="cellIs" dxfId="213" priority="42" operator="between">
      <formula>90.0001</formula>
      <formula>100</formula>
    </cfRule>
    <cfRule type="cellIs" dxfId="212" priority="43" operator="lessThanOrEqual">
      <formula>90</formula>
    </cfRule>
  </conditionalFormatting>
  <conditionalFormatting sqref="R4:R9">
    <cfRule type="cellIs" dxfId="211" priority="5" operator="greaterThanOrEqual">
      <formula>110</formula>
    </cfRule>
    <cfRule type="cellIs" dxfId="210" priority="6" operator="between">
      <formula>100.0001</formula>
      <formula>110</formula>
    </cfRule>
    <cfRule type="cellIs" dxfId="209" priority="7" operator="between">
      <formula>90.0001</formula>
      <formula>100</formula>
    </cfRule>
    <cfRule type="cellIs" dxfId="208" priority="8" operator="lessThanOrEqual">
      <formula>90</formula>
    </cfRule>
  </conditionalFormatting>
  <conditionalFormatting sqref="T4:T9">
    <cfRule type="cellIs" dxfId="207" priority="1" operator="greaterThanOrEqual">
      <formula>110</formula>
    </cfRule>
    <cfRule type="cellIs" dxfId="206" priority="2" operator="between">
      <formula>100.0001</formula>
      <formula>110</formula>
    </cfRule>
    <cfRule type="cellIs" dxfId="205" priority="3" operator="between">
      <formula>90.0001</formula>
      <formula>100</formula>
    </cfRule>
    <cfRule type="cellIs" dxfId="204" priority="4" operator="lessThanOrEqual">
      <formula>90</formula>
    </cfRule>
  </conditionalFormatting>
  <pageMargins left="0.23622047244094491" right="0.23622047244094491" top="0.55118110236220474" bottom="0.55118110236220474" header="0.31496062992125984" footer="0.31496062992125984"/>
  <pageSetup paperSize="8" scale="73" fitToHeight="5" orientation="landscape" r:id="rId1"/>
  <headerFooter>
    <oddHeader>&amp;L&amp;"Arial Rounded MT Bold,Negreta"&amp;16&amp;K08-019Annex 4: Valor dels municipis a l'Índex de Vulnerabilitat Social (per comarques). 2022</oddHeader>
    <oddFooter>&amp;L&amp;"Segoe UI,Normal"Els municipis apareixen per ordre alfabètic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23</vt:i4>
      </vt:variant>
      <vt:variant>
        <vt:lpstr>Intervals amb nom</vt:lpstr>
      </vt:variant>
      <vt:variant>
        <vt:i4>47</vt:i4>
      </vt:variant>
    </vt:vector>
  </HeadingPairs>
  <TitlesOfParts>
    <vt:vector size="70" baseType="lpstr">
      <vt:lpstr>ANNEX 2_MUNICIPIS</vt:lpstr>
      <vt:lpstr>ANNEX 3_COMARQUES</vt:lpstr>
      <vt:lpstr>ANNEX 4_ALT PENEDÈS</vt:lpstr>
      <vt:lpstr>ANNEX 4_ANOIA</vt:lpstr>
      <vt:lpstr>ANNEX 4_BAGES</vt:lpstr>
      <vt:lpstr>ANNEX 4_BAIX LLOBREGAT</vt:lpstr>
      <vt:lpstr>ANNEX 4_BARCELONÈS</vt:lpstr>
      <vt:lpstr>ANNEX 4_BERGUEDÀ</vt:lpstr>
      <vt:lpstr>ANNEX 4_GARRAF</vt:lpstr>
      <vt:lpstr>ANNEX 4_MARESME</vt:lpstr>
      <vt:lpstr>ANNEX 4_MOIANÈS</vt:lpstr>
      <vt:lpstr>ANNEX 4_OSONA</vt:lpstr>
      <vt:lpstr>ANNEX 4_VALLÈS OCCIDENTAL</vt:lpstr>
      <vt:lpstr>ANNEX 4_VALLÈS ORIENTAL</vt:lpstr>
      <vt:lpstr>INFORME MUNICIPI A</vt:lpstr>
      <vt:lpstr>INFORME MUNICIPI B</vt:lpstr>
      <vt:lpstr>dispersió</vt:lpstr>
      <vt:lpstr>COMARCA MITJ DE MITJ</vt:lpstr>
      <vt:lpstr>COMARCA</vt:lpstr>
      <vt:lpstr>TRAMS</vt:lpstr>
      <vt:lpstr>DESP ALTRES SERVEIS</vt:lpstr>
      <vt:lpstr>correlacions % desp vs IVS 16</vt:lpstr>
      <vt:lpstr>correlacions % desp vs IVS 15</vt:lpstr>
      <vt:lpstr>'ANNEX 2_MUNICIPIS'!Àrea_d'impressió</vt:lpstr>
      <vt:lpstr>'ANNEX 3_COMARQUES'!Àrea_d'impressió</vt:lpstr>
      <vt:lpstr>'ANNEX 4_ALT PENEDÈS'!Àrea_d'impressió</vt:lpstr>
      <vt:lpstr>'ANNEX 4_ANOIA'!Àrea_d'impressió</vt:lpstr>
      <vt:lpstr>'ANNEX 4_BAGES'!Àrea_d'impressió</vt:lpstr>
      <vt:lpstr>'ANNEX 4_BAIX LLOBREGAT'!Àrea_d'impressió</vt:lpstr>
      <vt:lpstr>'ANNEX 4_BARCELONÈS'!Àrea_d'impressió</vt:lpstr>
      <vt:lpstr>'ANNEX 4_BERGUEDÀ'!Àrea_d'impressió</vt:lpstr>
      <vt:lpstr>'ANNEX 4_GARRAF'!Àrea_d'impressió</vt:lpstr>
      <vt:lpstr>'ANNEX 4_MARESME'!Àrea_d'impressió</vt:lpstr>
      <vt:lpstr>'ANNEX 4_MOIANÈS'!Àrea_d'impressió</vt:lpstr>
      <vt:lpstr>'ANNEX 4_OSONA'!Àrea_d'impressió</vt:lpstr>
      <vt:lpstr>'ANNEX 4_VALLÈS OCCIDENTAL'!Àrea_d'impressió</vt:lpstr>
      <vt:lpstr>'ANNEX 4_VALLÈS ORIENTAL'!Àrea_d'impressió</vt:lpstr>
      <vt:lpstr>COMARCA!Àrea_d'impressió</vt:lpstr>
      <vt:lpstr>'COMARCA MITJ DE MITJ'!Àrea_d'impressió</vt:lpstr>
      <vt:lpstr>dispersió!Àrea_d'impressió</vt:lpstr>
      <vt:lpstr>'INFORME MUNICIPI A'!Àrea_d'impressió</vt:lpstr>
      <vt:lpstr>'INFORME MUNICIPI B'!Àrea_d'impressió</vt:lpstr>
      <vt:lpstr>'ANNEX 3_COMARQUES'!DADES</vt:lpstr>
      <vt:lpstr>'ANNEX 4_ALT PENEDÈS'!DADES</vt:lpstr>
      <vt:lpstr>'ANNEX 4_ANOIA'!DADES</vt:lpstr>
      <vt:lpstr>'ANNEX 4_BAGES'!DADES</vt:lpstr>
      <vt:lpstr>'ANNEX 4_BAIX LLOBREGAT'!DADES</vt:lpstr>
      <vt:lpstr>'ANNEX 4_BARCELONÈS'!DADES</vt:lpstr>
      <vt:lpstr>'ANNEX 4_BERGUEDÀ'!DADES</vt:lpstr>
      <vt:lpstr>'ANNEX 4_GARRAF'!DADES</vt:lpstr>
      <vt:lpstr>'ANNEX 4_MARESME'!DADES</vt:lpstr>
      <vt:lpstr>'ANNEX 4_MOIANÈS'!DADES</vt:lpstr>
      <vt:lpstr>'ANNEX 4_OSONA'!DADES</vt:lpstr>
      <vt:lpstr>'ANNEX 4_VALLÈS OCCIDENTAL'!DADES</vt:lpstr>
      <vt:lpstr>'ANNEX 4_VALLÈS ORIENTAL'!DADES</vt:lpstr>
      <vt:lpstr>DADES</vt:lpstr>
      <vt:lpstr>'ANNEX 2_MUNICIPIS'!Títols_per_imprimir</vt:lpstr>
      <vt:lpstr>'ANNEX 3_COMARQUES'!Títols_per_imprimir</vt:lpstr>
      <vt:lpstr>'ANNEX 4_ALT PENEDÈS'!Títols_per_imprimir</vt:lpstr>
      <vt:lpstr>'ANNEX 4_ANOIA'!Títols_per_imprimir</vt:lpstr>
      <vt:lpstr>'ANNEX 4_BAGES'!Títols_per_imprimir</vt:lpstr>
      <vt:lpstr>'ANNEX 4_BAIX LLOBREGAT'!Títols_per_imprimir</vt:lpstr>
      <vt:lpstr>'ANNEX 4_BARCELONÈS'!Títols_per_imprimir</vt:lpstr>
      <vt:lpstr>'ANNEX 4_BERGUEDÀ'!Títols_per_imprimir</vt:lpstr>
      <vt:lpstr>'ANNEX 4_GARRAF'!Títols_per_imprimir</vt:lpstr>
      <vt:lpstr>'ANNEX 4_MARESME'!Títols_per_imprimir</vt:lpstr>
      <vt:lpstr>'ANNEX 4_MOIANÈS'!Títols_per_imprimir</vt:lpstr>
      <vt:lpstr>'ANNEX 4_OSONA'!Títols_per_imprimir</vt:lpstr>
      <vt:lpstr>'ANNEX 4_VALLÈS OCCIDENTAL'!Títols_per_imprimir</vt:lpstr>
      <vt:lpstr>'ANNEX 4_VALLÈS ORIENTAL'!Títols_per_imprimir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i raúl</dc:creator>
  <cp:lastModifiedBy>DOTRAS CRUAÑAS, SILVIA</cp:lastModifiedBy>
  <cp:lastPrinted>2024-03-22T12:50:34Z</cp:lastPrinted>
  <dcterms:created xsi:type="dcterms:W3CDTF">2017-03-11T09:09:20Z</dcterms:created>
  <dcterms:modified xsi:type="dcterms:W3CDTF">2024-04-05T10:40:30Z</dcterms:modified>
</cp:coreProperties>
</file>