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entrega excel diputació_5_4_19\"/>
    </mc:Choice>
  </mc:AlternateContent>
  <workbookProtection workbookAlgorithmName="SHA-512" workbookHashValue="RqwOBP613xCc4SRVAl96Kljs8qM6lBZX1MdGqx/rgmL946a3atH8aEY9fVuaHH9+7d/7q7cba8qDMAopVcvYyw==" workbookSaltValue="xARyWwr6DVFPn5tC+lrXIw==" workbookSpinCount="100000" lockStructure="1"/>
  <bookViews>
    <workbookView xWindow="0" yWindow="0" windowWidth="14100" windowHeight="11760" tabRatio="844" activeTab="1"/>
  </bookViews>
  <sheets>
    <sheet name="INSTRUCCIONS" sheetId="31" r:id="rId1"/>
    <sheet name="FITXA DE L'ESPAI VERD" sheetId="19" r:id="rId2"/>
    <sheet name="RESULTATS" sheetId="1" r:id="rId3"/>
    <sheet name="Projecte" sheetId="20" r:id="rId4"/>
    <sheet name="Social_Cultura_Estètica" sheetId="38" r:id="rId5"/>
    <sheet name="Ambientals " sheetId="33" r:id="rId6"/>
    <sheet name="Biodiversitat" sheetId="40" r:id="rId7"/>
    <sheet name="Materials" sheetId="42" r:id="rId8"/>
    <sheet name="Manteniment" sheetId="37" r:id="rId9"/>
    <sheet name="Qüestionaris" sheetId="4" r:id="rId10"/>
    <sheet name="Inventaris" sheetId="43" r:id="rId11"/>
    <sheet name="Llistes_1" sheetId="35" state="hidden" r:id="rId12"/>
    <sheet name="Llistes_2" sheetId="32" state="hidden" r:id="rId13"/>
  </sheets>
  <definedNames>
    <definedName name="_xlchart.0" localSheetId="5" hidden="1">RESULTATS!#REF!</definedName>
    <definedName name="_xlchart.0" localSheetId="6" hidden="1">RESULTATS!#REF!</definedName>
    <definedName name="_xlchart.0" localSheetId="10" hidden="1">RESULTATS!#REF!</definedName>
    <definedName name="_xlchart.0" localSheetId="8" hidden="1">RESULTATS!#REF!</definedName>
    <definedName name="_xlchart.0" localSheetId="7" hidden="1">RESULTATS!#REF!</definedName>
    <definedName name="_xlchart.0" localSheetId="4" hidden="1">RESULTATS!#REF!</definedName>
    <definedName name="_xlchart.1" localSheetId="5" hidden="1">RESULTATS!#REF!</definedName>
    <definedName name="_xlchart.1" localSheetId="6" hidden="1">RESULTATS!#REF!</definedName>
    <definedName name="_xlchart.1" localSheetId="10" hidden="1">RESULTATS!#REF!</definedName>
    <definedName name="_xlchart.1" localSheetId="8" hidden="1">RESULTATS!#REF!</definedName>
    <definedName name="_xlchart.1" localSheetId="7" hidden="1">RESULTATS!#REF!</definedName>
    <definedName name="_xlchart.1" localSheetId="4" hidden="1">RESULTATS!#REF!</definedName>
    <definedName name="Accés">Llistes_2!$N$9:$N$11</definedName>
    <definedName name="_xlnm.Print_Area" localSheetId="5">'Ambientals '!$A$1:$J$16</definedName>
    <definedName name="_xlnm.Print_Area" localSheetId="6">Biodiversitat!$A$1:$J$11</definedName>
    <definedName name="_xlnm.Print_Area" localSheetId="1">'FITXA DE L''ESPAI VERD'!$A$1:$E$51</definedName>
    <definedName name="_xlnm.Print_Area" localSheetId="0">INSTRUCCIONS!$A$1:$C$22</definedName>
    <definedName name="_xlnm.Print_Area" localSheetId="10">Inventaris!$A$1:$L$34</definedName>
    <definedName name="_xlnm.Print_Area" localSheetId="8">Manteniment!$A$1:$J$16</definedName>
    <definedName name="_xlnm.Print_Area" localSheetId="7">Materials!$A$1:$J$14</definedName>
    <definedName name="_xlnm.Print_Area" localSheetId="3">Projecte!$A$1:$J$10</definedName>
    <definedName name="_xlnm.Print_Area" localSheetId="9">Qüestionaris!$A$1:$H$16,Qüestionaris!$A$18:$H$30</definedName>
    <definedName name="_xlnm.Print_Area" localSheetId="2">RESULTATS!$A$1:$K$72</definedName>
    <definedName name="_xlnm.Print_Area" localSheetId="4">Social_Cultura_Estètica!$A$1:$J$13</definedName>
    <definedName name="Categories">Llistes_1!$A$5:$A$18</definedName>
    <definedName name="Comparació">Llistes_2!$N$3:$N$5</definedName>
    <definedName name="Concurrencia">Llistes_2!$B$9:$B$11</definedName>
    <definedName name="Habitats">Llistes_2!$J$23:$J$27</definedName>
    <definedName name="Millora">Llistes_2!$R$9:$R$11</definedName>
    <definedName name="Participació">Llistes_2!$J$3:$J$5</definedName>
    <definedName name="Permeabilitat">Llistes_2!$J$16:$J$18</definedName>
    <definedName name="Planificació">Llistes_2!$B$3:$B$5</definedName>
    <definedName name="Polivalent">Llistes_2!$J$9:$J$11</definedName>
    <definedName name="Protecció">Llistes_2!$V$16:$V$18</definedName>
    <definedName name="Sensibilització">Llistes_2!$V$9:$V$11</definedName>
    <definedName name="SI_NO">Llistes_1!$B$5:$B$6</definedName>
    <definedName name="Sostenibilitat">Llistes_2!$F$3:$F$5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38" l="1"/>
  <c r="I4" i="38"/>
  <c r="H3" i="4"/>
  <c r="H19" i="4" l="1"/>
  <c r="B7" i="1" l="1"/>
  <c r="I4" i="42"/>
  <c r="I6" i="42"/>
  <c r="D3" i="4"/>
  <c r="D13" i="19" l="1"/>
  <c r="I7" i="20"/>
  <c r="I6" i="20"/>
  <c r="I5" i="20"/>
  <c r="I4" i="20"/>
  <c r="I10" i="38"/>
  <c r="I9" i="38"/>
  <c r="I8" i="38"/>
  <c r="I7" i="38"/>
  <c r="I13" i="33"/>
  <c r="I9" i="33"/>
  <c r="I8" i="33"/>
  <c r="I6" i="40"/>
  <c r="D24" i="4"/>
  <c r="I10" i="37"/>
  <c r="I8" i="37"/>
  <c r="E15" i="19" l="1"/>
  <c r="E16" i="19"/>
  <c r="E17" i="19"/>
  <c r="E14" i="19"/>
  <c r="H4" i="33" l="1"/>
  <c r="H11" i="42" l="1"/>
  <c r="I10" i="42" s="1"/>
  <c r="H9" i="42"/>
  <c r="I8" i="42" s="1"/>
  <c r="C23" i="4"/>
  <c r="H12" i="33"/>
  <c r="I11" i="33" s="1"/>
  <c r="H13" i="37" l="1"/>
  <c r="V41" i="32" s="1"/>
  <c r="H5" i="37"/>
  <c r="I6" i="37"/>
  <c r="I7" i="37"/>
  <c r="O38" i="32"/>
  <c r="H5" i="33"/>
  <c r="I4" i="33" s="1"/>
  <c r="H7" i="33"/>
  <c r="I6" i="33" s="1"/>
  <c r="O19" i="32"/>
  <c r="S18" i="32"/>
  <c r="I4" i="40"/>
  <c r="D26" i="4"/>
  <c r="H8" i="40"/>
  <c r="I7" i="40" s="1"/>
  <c r="C34" i="32"/>
  <c r="G31" i="32"/>
  <c r="K32" i="32"/>
  <c r="O32" i="32"/>
  <c r="L4" i="43"/>
  <c r="C29" i="43"/>
  <c r="C21" i="43"/>
  <c r="C4" i="43"/>
  <c r="O31" i="32"/>
  <c r="O33" i="32"/>
  <c r="O34" i="32"/>
  <c r="O29" i="32"/>
  <c r="K29" i="32"/>
  <c r="G29" i="32"/>
  <c r="C29" i="32"/>
  <c r="O21" i="32"/>
  <c r="J6" i="40"/>
  <c r="J13" i="33"/>
  <c r="J8" i="33"/>
  <c r="G9" i="32"/>
  <c r="G10" i="32"/>
  <c r="G11" i="32"/>
  <c r="G12" i="32"/>
  <c r="J10" i="38"/>
  <c r="J9" i="38"/>
  <c r="J8" i="38"/>
  <c r="J7" i="38"/>
  <c r="J4" i="38"/>
  <c r="J7" i="20"/>
  <c r="J6" i="20"/>
  <c r="J5" i="20"/>
  <c r="J4" i="20"/>
  <c r="K21" i="32"/>
  <c r="G21" i="32"/>
  <c r="C21" i="32"/>
  <c r="W14" i="32"/>
  <c r="S14" i="32"/>
  <c r="O14" i="32"/>
  <c r="K14" i="32"/>
  <c r="G14" i="32"/>
  <c r="C14" i="32"/>
  <c r="W36" i="32"/>
  <c r="S36" i="32"/>
  <c r="O36" i="32"/>
  <c r="K36" i="32"/>
  <c r="G36" i="32"/>
  <c r="C36" i="32"/>
  <c r="W7" i="32"/>
  <c r="S7" i="32"/>
  <c r="O7" i="32"/>
  <c r="K7" i="32"/>
  <c r="G7" i="32"/>
  <c r="C7" i="32"/>
  <c r="O1" i="32"/>
  <c r="K1" i="32"/>
  <c r="G1" i="32"/>
  <c r="C1" i="32"/>
  <c r="S38" i="32"/>
  <c r="S39" i="32"/>
  <c r="S41" i="32"/>
  <c r="S40" i="32"/>
  <c r="E24" i="4"/>
  <c r="O18" i="32"/>
  <c r="B11" i="1"/>
  <c r="B9" i="1"/>
  <c r="D22" i="4" l="1"/>
  <c r="E22" i="4" s="1"/>
  <c r="D20" i="4"/>
  <c r="I4" i="37"/>
  <c r="J5" i="38"/>
  <c r="D31" i="43"/>
  <c r="D29" i="43" s="1"/>
  <c r="D32" i="43"/>
  <c r="D30" i="43"/>
  <c r="D9" i="43"/>
  <c r="D13" i="43"/>
  <c r="D17" i="43"/>
  <c r="D10" i="43"/>
  <c r="D14" i="43"/>
  <c r="D7" i="43"/>
  <c r="D11" i="43"/>
  <c r="D15" i="43"/>
  <c r="D8" i="43"/>
  <c r="D12" i="43"/>
  <c r="D16" i="43"/>
  <c r="D24" i="43"/>
  <c r="D25" i="43"/>
  <c r="D22" i="43"/>
  <c r="D23" i="43"/>
  <c r="W38" i="32"/>
  <c r="W39" i="32"/>
  <c r="W40" i="32"/>
  <c r="C17" i="32"/>
  <c r="C19" i="32"/>
  <c r="J10" i="37"/>
  <c r="O41" i="32"/>
  <c r="O39" i="32"/>
  <c r="J8" i="37" s="1"/>
  <c r="J6" i="42"/>
  <c r="G34" i="32"/>
  <c r="G33" i="32"/>
  <c r="G32" i="32"/>
  <c r="C31" i="32"/>
  <c r="O17" i="32"/>
  <c r="O16" i="32"/>
  <c r="J9" i="33" s="1"/>
  <c r="G17" i="32"/>
  <c r="G16" i="32"/>
  <c r="E13" i="19"/>
  <c r="O40" i="32"/>
  <c r="K40" i="32"/>
  <c r="K38" i="32"/>
  <c r="K39" i="32"/>
  <c r="K41" i="32"/>
  <c r="G39" i="32"/>
  <c r="G40" i="32"/>
  <c r="G41" i="32"/>
  <c r="G38" i="32"/>
  <c r="J10" i="42"/>
  <c r="K34" i="32"/>
  <c r="K33" i="32"/>
  <c r="I3" i="42"/>
  <c r="I4" i="35" s="1"/>
  <c r="I6" i="35" s="1"/>
  <c r="K31" i="32"/>
  <c r="C33" i="32"/>
  <c r="C32" i="32"/>
  <c r="C23" i="32"/>
  <c r="C24" i="32"/>
  <c r="C25" i="32"/>
  <c r="C26" i="32"/>
  <c r="S17" i="32"/>
  <c r="S16" i="32"/>
  <c r="S19" i="32"/>
  <c r="C18" i="32"/>
  <c r="C16" i="32"/>
  <c r="I3" i="38"/>
  <c r="F4" i="35" s="1"/>
  <c r="E25" i="1" s="1"/>
  <c r="I3" i="20"/>
  <c r="E4" i="35" s="1"/>
  <c r="O23" i="32"/>
  <c r="O26" i="32"/>
  <c r="O25" i="32"/>
  <c r="O27" i="32"/>
  <c r="O24" i="32"/>
  <c r="G19" i="32"/>
  <c r="I3" i="33"/>
  <c r="G4" i="35" s="1"/>
  <c r="G18" i="32"/>
  <c r="E7" i="35" l="1"/>
  <c r="E6" i="35"/>
  <c r="D19" i="4"/>
  <c r="I5" i="40" s="1"/>
  <c r="G23" i="32" s="1"/>
  <c r="D21" i="43"/>
  <c r="C38" i="32"/>
  <c r="C39" i="32"/>
  <c r="C40" i="32"/>
  <c r="C41" i="32"/>
  <c r="J8" i="42"/>
  <c r="J4" i="33"/>
  <c r="D4" i="43"/>
  <c r="W41" i="32"/>
  <c r="I12" i="37" s="1"/>
  <c r="J12" i="37" s="1"/>
  <c r="J6" i="37"/>
  <c r="J11" i="33"/>
  <c r="J6" i="33"/>
  <c r="E5" i="35"/>
  <c r="F7" i="35"/>
  <c r="F6" i="35"/>
  <c r="F5" i="35"/>
  <c r="F8" i="35"/>
  <c r="J7" i="37"/>
  <c r="J4" i="42"/>
  <c r="E28" i="1"/>
  <c r="I8" i="35"/>
  <c r="I7" i="35"/>
  <c r="I5" i="35"/>
  <c r="J7" i="40"/>
  <c r="J4" i="40"/>
  <c r="E8" i="35"/>
  <c r="B25" i="1"/>
  <c r="G6" i="35"/>
  <c r="G8" i="35"/>
  <c r="H25" i="1"/>
  <c r="G7" i="35"/>
  <c r="G5" i="35"/>
  <c r="G26" i="32" l="1"/>
  <c r="G24" i="32"/>
  <c r="G25" i="32"/>
  <c r="I3" i="40"/>
  <c r="H4" i="35" s="1"/>
  <c r="H6" i="35" s="1"/>
  <c r="J4" i="37"/>
  <c r="I3" i="37"/>
  <c r="J4" i="35" s="1"/>
  <c r="H28" i="1" s="1"/>
  <c r="F25" i="1"/>
  <c r="J5" i="40"/>
  <c r="C25" i="1"/>
  <c r="F28" i="1"/>
  <c r="I25" i="1"/>
  <c r="H7" i="35" l="1"/>
  <c r="H8" i="35"/>
  <c r="B28" i="1"/>
  <c r="H5" i="35"/>
  <c r="C28" i="1" s="1"/>
  <c r="K4" i="35"/>
  <c r="J8" i="35"/>
  <c r="J6" i="35"/>
  <c r="J7" i="35"/>
  <c r="J5" i="35"/>
  <c r="K6" i="35" l="1"/>
  <c r="K7" i="35"/>
  <c r="K8" i="35"/>
  <c r="B15" i="1"/>
  <c r="K5" i="35"/>
  <c r="I28" i="1"/>
  <c r="C15" i="1" l="1"/>
</calcChain>
</file>

<file path=xl/sharedStrings.xml><?xml version="1.0" encoding="utf-8"?>
<sst xmlns="http://schemas.openxmlformats.org/spreadsheetml/2006/main" count="859" uniqueCount="438">
  <si>
    <t>Vivaces i perennes</t>
  </si>
  <si>
    <t xml:space="preserve">Prat regat </t>
  </si>
  <si>
    <t>Prat sec</t>
  </si>
  <si>
    <t>Gespa c3</t>
  </si>
  <si>
    <t>Gespa c4</t>
  </si>
  <si>
    <t>Jardí vertical, zona vertical</t>
  </si>
  <si>
    <t>Planta de temporada</t>
  </si>
  <si>
    <t>Paviments impermeables (formigó, asfalt, lloses sintètiques o de pedra sobre solera de formigó, ...)</t>
  </si>
  <si>
    <t>Unitats</t>
  </si>
  <si>
    <t>Trepadores (2 m² cadascuna)</t>
  </si>
  <si>
    <t>S'han respectat les característiques del terreny (orografia, cursos hídrics, vegetació espontània, ..).</t>
  </si>
  <si>
    <t>Foment de la conscienciació dels usuaris mitjançant programes d'educació ambiental encaminats a donar a conèixer la fauna urbana.</t>
  </si>
  <si>
    <t>Incorporació a la zona verda d'espècies vegetals que a més de ser ornamentals, serveixin de font alimentària per a les aus i proporcionin nèctar a diferents espècies d'insectes.</t>
  </si>
  <si>
    <t>Realització d'estudis faunístics a la zona verda per conèixer la diversitat d'espècies presents, així com la seva evolució al llarg del temps.</t>
  </si>
  <si>
    <t>Control de les espècies plaga que poden ser perjudicials per a fomentar la presència d'altres espècies de més valor.</t>
  </si>
  <si>
    <t>%</t>
  </si>
  <si>
    <t>Utilització de làmpades que no produeixin contaminació lumínica.</t>
  </si>
  <si>
    <t>Utilització de fanals amb panells solars fotovoltaics.</t>
  </si>
  <si>
    <t>Regulació dels horaris de funcionament, instal·lant sistemes de control.</t>
  </si>
  <si>
    <t>Disseny zonal de l'enllumenat en funció de la intensitat d'ús.</t>
  </si>
  <si>
    <t>Superfície total de reg</t>
  </si>
  <si>
    <t>Els objectius de sostenibilitat</t>
  </si>
  <si>
    <t>Planificació i disseny</t>
  </si>
  <si>
    <t>Reciclabilitat materials</t>
  </si>
  <si>
    <t>Indicadors</t>
  </si>
  <si>
    <t>Biodiversitat</t>
  </si>
  <si>
    <t>Regulació de la temperatura ambiental</t>
  </si>
  <si>
    <t xml:space="preserve">Aïllament acústic </t>
  </si>
  <si>
    <t>Qualitat de l'aire</t>
  </si>
  <si>
    <t>Mitigar els efectes del canvi climàtic, fer la ciutat més resilient.</t>
  </si>
  <si>
    <t>Afavorir el cicle de l'aigua, protegir els sols, crear espais resilient vers les possibles inundacions i sequeres.</t>
  </si>
  <si>
    <t>Estalviar recursos, i millorar el medi ambient.</t>
  </si>
  <si>
    <t>Gestió del manteniment</t>
  </si>
  <si>
    <t>Hi ha zones protegides de l'acció de les persones.</t>
  </si>
  <si>
    <t>Superfície total pavimentada</t>
  </si>
  <si>
    <t xml:space="preserve">Arbusts </t>
  </si>
  <si>
    <t>Localització:</t>
  </si>
  <si>
    <t>Nom de l'espai verd:</t>
  </si>
  <si>
    <t>Categories d'espai verd:</t>
  </si>
  <si>
    <t>Superfície total</t>
  </si>
  <si>
    <t>Any de construcció:</t>
  </si>
  <si>
    <t>Es troba en una zona verda protegida?</t>
  </si>
  <si>
    <t>Està en una zona on hi ha vigent un pla de millora de l'entorn?</t>
  </si>
  <si>
    <t>Hi ha una gestió pública del manteniment?</t>
  </si>
  <si>
    <t>Hi ha xarxa de reg automatitzada?</t>
  </si>
  <si>
    <t>Existeixen elements d'aigua?</t>
  </si>
  <si>
    <t>Hi ha mobiliari?</t>
  </si>
  <si>
    <t>Hi ha zona de jocs infantils?</t>
  </si>
  <si>
    <t>Hi ha zona de jocs esportius?</t>
  </si>
  <si>
    <t>Altres zones per a l'ús públic (grades per a fer representacions, pèrgoles amb zones descans, ...)</t>
  </si>
  <si>
    <t>Hi poden circular bicicletes?</t>
  </si>
  <si>
    <t>Hi ha zones per a gossos?</t>
  </si>
  <si>
    <t>Està a prop del transport públic?</t>
  </si>
  <si>
    <t>S'hi pot accedir a peu?</t>
  </si>
  <si>
    <t>Està adaptat per a persones amb discapacitat?</t>
  </si>
  <si>
    <t>Està connectat amb altres espais verds de la ciutat mitjançant vial de peatons o carril bici?</t>
  </si>
  <si>
    <t xml:space="preserve">Superfície % </t>
  </si>
  <si>
    <t>Adequada selecció dels elements d'il·luminació per evitar la contaminació lumínica i afavorir fauna nocturna.</t>
  </si>
  <si>
    <t>Projectors</t>
  </si>
  <si>
    <t>Lluminària viaria</t>
  </si>
  <si>
    <t>Sodi de baixa pressió</t>
  </si>
  <si>
    <t>Sodi d’alta pressió</t>
  </si>
  <si>
    <t xml:space="preserve"> Fluorescents</t>
  </si>
  <si>
    <t>Mercuri alta pressió</t>
  </si>
  <si>
    <t>Halogenurs metàl·lics</t>
  </si>
  <si>
    <t xml:space="preserve"> LED</t>
  </si>
  <si>
    <t>Lluminària solar</t>
  </si>
  <si>
    <t xml:space="preserve">Cèl·lula fotoelèctrica </t>
  </si>
  <si>
    <t xml:space="preserve">Rellotges astronòmics </t>
  </si>
  <si>
    <t xml:space="preserve"> Interruptors horaris </t>
  </si>
  <si>
    <t xml:space="preserve">Sistemes centralitzats </t>
  </si>
  <si>
    <t>Mesures d’estalvi energètic</t>
  </si>
  <si>
    <t xml:space="preserve">Regulador de flux en capçalera </t>
  </si>
  <si>
    <t xml:space="preserve">Doble nivell </t>
  </si>
  <si>
    <t xml:space="preserve">Doble encesa </t>
  </si>
  <si>
    <t xml:space="preserve">Balast electrònic </t>
  </si>
  <si>
    <t xml:space="preserve">Regulació punt per punt </t>
  </si>
  <si>
    <t xml:space="preserve">Mostra els elements d’interès, així com els seus espais: massissos florals, prats, arbrat, escultures, monuments, edificis, fonts, làmines d’aigua, murs, etcètera. </t>
  </si>
  <si>
    <t>Completa una escenografia a l’espai verd estèticament coherent.</t>
  </si>
  <si>
    <t>Hi ha il·luminació?</t>
  </si>
  <si>
    <t>Està a prop d'equipaments públics (escoles, CAP, hospital, poliesportius,...)</t>
  </si>
  <si>
    <t>Enllumenat eficient</t>
  </si>
  <si>
    <t>Filosofia del projecte:</t>
  </si>
  <si>
    <t>Característiques destacables:</t>
  </si>
  <si>
    <t>Garantir un ús sostenible de l'aigua, minimitzar els recursos destinats a mentenir la vegetació.</t>
  </si>
  <si>
    <t>Sistema de recollida de dades</t>
  </si>
  <si>
    <t>Sistema d'avaluació</t>
  </si>
  <si>
    <t>Contracte parcial</t>
  </si>
  <si>
    <t>Sense contracte</t>
  </si>
  <si>
    <t>Totalment aplicat</t>
  </si>
  <si>
    <t>Parcialment aplicat</t>
  </si>
  <si>
    <t>Ignorat</t>
  </si>
  <si>
    <t>Molt alt</t>
  </si>
  <si>
    <t>Cap millora</t>
  </si>
  <si>
    <t>Grau de millora respecte a l'anterior ús.</t>
  </si>
  <si>
    <t>Avaluació de l'aplicació del objectius de sostenibilitat dins el projecte</t>
  </si>
  <si>
    <t>Participació parcial</t>
  </si>
  <si>
    <t>Mig</t>
  </si>
  <si>
    <t>Informació facilitada pel projectista i/o tècnic municipal, pels usuaris, ... Analitzar entorn.</t>
  </si>
  <si>
    <t>Sense ús</t>
  </si>
  <si>
    <t>Afavorir la connectivitat entre les diferents zones verdes a l'interior de la zona verda i amb el seu entorn.</t>
  </si>
  <si>
    <t>Minimitzar els residus provinents de restes vegetals, recollida sel·lectiva dels residus. Aprofitament de restes vegetals com a fertilitzant orgànic o com a encoixinat.</t>
  </si>
  <si>
    <t>Plànols i documents de l'enllumenat i informació a través  d'una inspecció.</t>
  </si>
  <si>
    <t>Informació a través de diferents visites a l'espai verd, realització de qüestionaris, ...</t>
  </si>
  <si>
    <t>Informació a través de diferents visites a l'espai verd, veure plànols de l'espai.</t>
  </si>
  <si>
    <t>Informació a través de diferents visites a l'espai verd, veure plànols de l'espai i previs, documentació gràfica, ...</t>
  </si>
  <si>
    <t>Comptant els habitats amb una avaluació dels documents projectuals i a través d'una visita a l'espai verd.</t>
  </si>
  <si>
    <t>Tria d'espècies que no siguin propenses a patir afeccions i que necessitin pocs requeriments per tal de garantir la seva supervivència i de retruc, millorar la qualitat vegetal de l'espai verd. Espècies que afavoreixin la fauna.</t>
  </si>
  <si>
    <t>Avaluació dels documents projectuals i a través d'una visita per tal de detectar assentaments espontanis de fauna</t>
  </si>
  <si>
    <t>Garantir un ús sostenible de l'aigua. Reduir l'aigua que es perd en el reg.</t>
  </si>
  <si>
    <t>Plànols i documents de la xarxa de reg i informació a través  d'una inspecció.</t>
  </si>
  <si>
    <t xml:space="preserve">Superfície il·luminada </t>
  </si>
  <si>
    <t>Sistema central d'encesa</t>
  </si>
  <si>
    <t xml:space="preserve">Projectista/es responsable del disseny de l'espai verd: </t>
  </si>
  <si>
    <t>Informació a través de diferents visites a l'espai verd, entrevistes amb les entitats ambientals locals, ...</t>
  </si>
  <si>
    <t>Avaluar la funció didàctica de l'espai mirant si hi ha panells informatius amb continguts didàctics i sabent si es fan visites d'observació de la natura en l'espai verd.</t>
  </si>
  <si>
    <t>Ús de fertilitzants i pesticides</t>
  </si>
  <si>
    <t>Visita a l'espai verd i consultant els plànols de vegetació.</t>
  </si>
  <si>
    <t>Coberta verda</t>
  </si>
  <si>
    <r>
      <t>m</t>
    </r>
    <r>
      <rPr>
        <vertAlign val="superscript"/>
        <sz val="10"/>
        <rFont val="Arial"/>
        <family val="2"/>
      </rPr>
      <t>2</t>
    </r>
  </si>
  <si>
    <t>Arbres grans &gt; 10 m (25 m² capçada cadascun)</t>
  </si>
  <si>
    <t>Arbres mitjans o petits existents abans de fer el projecte ≤ 10 m (15 m² capçada cadascun)</t>
  </si>
  <si>
    <t>Valor</t>
  </si>
  <si>
    <t>Protecció dels aqüífers</t>
  </si>
  <si>
    <t>Ús total</t>
  </si>
  <si>
    <t>Ús parcial</t>
  </si>
  <si>
    <t>Permeabilitat del sòl II</t>
  </si>
  <si>
    <t>Permeabilitat del sòl I</t>
  </si>
  <si>
    <t>Tipologia de SUD's</t>
  </si>
  <si>
    <t>Superfície total de SUD's</t>
  </si>
  <si>
    <t>Ús de SUD's (sistemes urbans de drenatge sostenible)</t>
  </si>
  <si>
    <t>Avaluar si s'ha aconseguit la millora i protecció de paisatge urbà existent.</t>
  </si>
  <si>
    <r>
      <t>m</t>
    </r>
    <r>
      <rPr>
        <vertAlign val="superscript"/>
        <sz val="11"/>
        <color theme="1"/>
        <rFont val="Arial"/>
        <family val="2"/>
      </rPr>
      <t>3</t>
    </r>
  </si>
  <si>
    <r>
      <t>m</t>
    </r>
    <r>
      <rPr>
        <vertAlign val="superscript"/>
        <sz val="11"/>
        <color theme="1"/>
        <rFont val="Arial"/>
        <family val="2"/>
      </rPr>
      <t>2</t>
    </r>
  </si>
  <si>
    <t>ALTRES INFORMACIONS D'INTERÉS :</t>
  </si>
  <si>
    <t>CARACTERÍSTIQUES GENERALS :</t>
  </si>
  <si>
    <t>DADES TÈCNIQUES :</t>
  </si>
  <si>
    <t>SI/NO</t>
  </si>
  <si>
    <r>
      <t>Superfície m</t>
    </r>
    <r>
      <rPr>
        <b/>
        <vertAlign val="superscript"/>
        <sz val="10"/>
        <color theme="1"/>
        <rFont val="Arial"/>
        <family val="2"/>
      </rPr>
      <t>2</t>
    </r>
  </si>
  <si>
    <r>
      <t>Superfície del nucli urbà (m</t>
    </r>
    <r>
      <rPr>
        <b/>
        <vertAlign val="superscript"/>
        <sz val="10"/>
        <color theme="1"/>
        <rFont val="Arial"/>
        <family val="2"/>
      </rPr>
      <t>2</t>
    </r>
    <r>
      <rPr>
        <b/>
        <sz val="10"/>
        <color theme="1"/>
        <rFont val="Arial"/>
        <family val="2"/>
      </rPr>
      <t>):</t>
    </r>
  </si>
  <si>
    <t>FITXA DE L'ESPAI VERD</t>
  </si>
  <si>
    <t>Contracte d'un projectista que s'encarregui del disseny i seguiment de les obres.</t>
  </si>
  <si>
    <t>Nº</t>
  </si>
  <si>
    <t>Valors</t>
  </si>
  <si>
    <t>Explicació</t>
  </si>
  <si>
    <t>Planificació</t>
  </si>
  <si>
    <t>Contracte total</t>
  </si>
  <si>
    <t xml:space="preserve">Participació alta         </t>
  </si>
  <si>
    <t>Puntuació Obtinguda</t>
  </si>
  <si>
    <t>Revisar els objectius del projecte, per tal de veure si hi ha implícits els objectius de sostenibilitat ambiental. Revisar com els principis de sostenibilitat i els objectius d'acompliment s'han incorporat en el projecte.</t>
  </si>
  <si>
    <t xml:space="preserve">Superfície total </t>
  </si>
  <si>
    <t>Superfície verda</t>
  </si>
  <si>
    <t>NO</t>
  </si>
  <si>
    <t>Pantalla vegetal o en massa que voregi i separi  l'espai verd de la zona de trànsit</t>
  </si>
  <si>
    <t>Perímetre de la zona verda</t>
  </si>
  <si>
    <t>m</t>
  </si>
  <si>
    <t>Capçada d'arbre</t>
  </si>
  <si>
    <t>Ambientals</t>
  </si>
  <si>
    <t>Hi ha zones humides amb plantes aquàtiques i plantes de riera?</t>
  </si>
  <si>
    <t>A les zones verdes trepitjables, s'empren gespes C4 o prats secs?</t>
  </si>
  <si>
    <t>Selecció</t>
  </si>
  <si>
    <t>0% a 25%</t>
  </si>
  <si>
    <t>…</t>
  </si>
  <si>
    <t>Categories</t>
  </si>
  <si>
    <t>SI</t>
  </si>
  <si>
    <t>Greu</t>
  </si>
  <si>
    <t>Correcta</t>
  </si>
  <si>
    <t>Manteniment</t>
  </si>
  <si>
    <t>Materials</t>
  </si>
  <si>
    <t>Social, cultural, estètica</t>
  </si>
  <si>
    <t>Sostenibilitat de l'espai verd</t>
  </si>
  <si>
    <t>Consideracions</t>
  </si>
  <si>
    <t>Excel·lent</t>
  </si>
  <si>
    <t>Millora</t>
  </si>
  <si>
    <t>Descripció</t>
  </si>
  <si>
    <t>TOTAL</t>
  </si>
  <si>
    <t>Qüestionari 1: Diversitat d'hàbitats
 (Biodiversitat)</t>
  </si>
  <si>
    <t>Qüestionari 4: Xarxa de Reg
(Manteniment)</t>
  </si>
  <si>
    <t>Total de residus vegetals generats</t>
  </si>
  <si>
    <t>Tn</t>
  </si>
  <si>
    <t>Restes vegetals reutilitzades com a adob o encoixinat</t>
  </si>
  <si>
    <t>€ anuals que es destinen en el manteniment de l'espai verd</t>
  </si>
  <si>
    <t>€</t>
  </si>
  <si>
    <t>25% a 50%</t>
  </si>
  <si>
    <t>50% a 75%</t>
  </si>
  <si>
    <t>75% a 100%</t>
  </si>
  <si>
    <t>0% és &gt;7€/m2</t>
  </si>
  <si>
    <t>100% és 
&lt;4 €/m2</t>
  </si>
  <si>
    <t>50% és 
7 a 4 €/m2</t>
  </si>
  <si>
    <t>Superfície permeable</t>
  </si>
  <si>
    <t>Afavorir el cicle de l'aigua, protegir els sols, crear espais resilient vers les possibles inundacions i sequeres, emprant SUD's. (sistemes urbans de drenatges sostenibles).</t>
  </si>
  <si>
    <t>Millorar el benestar de la fauna i els ciutadans.</t>
  </si>
  <si>
    <t>Conservar/millorar la qualitat de les aigües subterrànies  evitant l'ús de pesticides i fertilitzants sintètics.</t>
  </si>
  <si>
    <t xml:space="preserve">Avaluació del projecte paisatgístic i la morfologia urbana de la ciutat i a través d'una visita i plànols de planejament de la ciutat amb l'objectiu de veure si hi ha connexió entre els diferents hàbitats </t>
  </si>
  <si>
    <t>Reconèixer si els diferents hàbitats dins de l'espai verd estan connectat entre ells i entre els diferents hàbitats (biòtops) urbans que es troben fora de l'espai verd.</t>
  </si>
  <si>
    <t>Certificats de materials emprats en l'obra. Mirar a la fitxa tècnica si els materials emprats en la fabricació dels diferents elements que conformen l'espai (bancs, tubs de regs, geotèxtils, paviments, ...) són reciclats.</t>
  </si>
  <si>
    <t>Espai acollidor</t>
  </si>
  <si>
    <t xml:space="preserve">Millorar el benestar dels ciutadans.  </t>
  </si>
  <si>
    <t xml:space="preserve">Diversitat d'hàbitats </t>
  </si>
  <si>
    <t>Reaprofitament de materials</t>
  </si>
  <si>
    <t>Ús sotenible de l'aigua</t>
  </si>
  <si>
    <t>Garantir un ús sostenible de l'aigua. Aprofitar l'aigua de la pluja/freàtic per al reg de la vegetació, horts urbans, …</t>
  </si>
  <si>
    <t>Superfície amb pendent atalussada</t>
  </si>
  <si>
    <t>Superfície total verda</t>
  </si>
  <si>
    <t>Superfície edificada (instal·lacions, equipaments, ...)</t>
  </si>
  <si>
    <t>Avaluació del procés d'implicació ciutadana en les fases participatives del projecte.</t>
  </si>
  <si>
    <t>Documents del projecte on s'expliqui i es reculli el procés de participació. Informació municipal sobre procés participatiu.</t>
  </si>
  <si>
    <t>Contracte només durant la fase de disseny del projecte.</t>
  </si>
  <si>
    <t>Contracte durant tota les fases del projecte (disseny, construcció, seguiment del primer anys de manteniment ...).</t>
  </si>
  <si>
    <t>No hi ha hagut cap tipus de contracte a projectistes.</t>
  </si>
  <si>
    <t>Dins del projecte s'ha marcat com a fites alguns dels objectius de la sostenibilitat, excloent altres. Per exemple: afavorir la cohesió social però no millorar la biodiversitat (espai polivalent però sense vegetació, o amb poca vegetació de qualitat, ...)</t>
  </si>
  <si>
    <t>El projecte no té com a fita incloure els objectius de la sostenibilitat.</t>
  </si>
  <si>
    <t>Hi ha hagut participació en totes les convocatòries de procés participatiu, amb recursos assignats per garantir un bon procés participatiu, amb avaluació i retorn posterior ...</t>
  </si>
  <si>
    <t>Hi ha hagut participació en la fase prèvia al disseny de l'espai, preguntant als ciutadans les expectatives i les necessitats que tenien.</t>
  </si>
  <si>
    <t>No s'ha convocat als ciutadans per a preguntar sobre les expectatives i necessitats que tenien en relació a l'espai verd.</t>
  </si>
  <si>
    <t>S'ha donat solució parcial a un problema que hi havia previ (s'ha dignificat un espai però sense emprar els recursos necessaris per a satisfer les necessitats reals del lloc, ...)</t>
  </si>
  <si>
    <t>Plànols de vegetació.</t>
  </si>
  <si>
    <t>Avaluació del pla de manteniment.</t>
  </si>
  <si>
    <t>Consulta de tn. Restes vegetals portades a abocador.</t>
  </si>
  <si>
    <t>Consulta els diners destinats a manteniment d'aquest espai verd.</t>
  </si>
  <si>
    <t>Plànols del projecte.</t>
  </si>
  <si>
    <t>Informació a través d'una visita.</t>
  </si>
  <si>
    <t>Plànols de projecte
Informació gestió del manteniment.</t>
  </si>
  <si>
    <t>Garantir l'accés a l'espai per a tots els ciutadans. Garantir la seguretat dels usuaris.. Permetre la circulació autònoma de discapacitats. Té un accés bo i segur. Les instal·lacions són segures i compleixen les normatives. Permet la circulació autònoma de discapacitats.</t>
  </si>
  <si>
    <t>Nombre d'accessos sense barreres arquitectòniques.</t>
  </si>
  <si>
    <t>Total d'accessos</t>
  </si>
  <si>
    <t>Funció Social, Cultural i Estètica</t>
  </si>
  <si>
    <t>Social, Cultural i Estètica</t>
  </si>
  <si>
    <t>Seguretat i barreres arquitectòniques</t>
  </si>
  <si>
    <t>Molta concurrència</t>
  </si>
  <si>
    <t>Mitja concurrència</t>
  </si>
  <si>
    <t>Baixa concurrència</t>
  </si>
  <si>
    <t>Jardins</t>
  </si>
  <si>
    <t>Parcs</t>
  </si>
  <si>
    <t>Espais de transició amb l’entorn natural</t>
  </si>
  <si>
    <t>Places arbrades</t>
  </si>
  <si>
    <t>Elements de vialitat</t>
  </si>
  <si>
    <t xml:space="preserve">Espais verds en equipaments </t>
  </si>
  <si>
    <t>Jardineres</t>
  </si>
  <si>
    <t xml:space="preserve">Altres espais lliures </t>
  </si>
  <si>
    <t>Arbrat viari</t>
  </si>
  <si>
    <t>Espais litorals amb manteniment</t>
  </si>
  <si>
    <t>Espais litorals naturalitzats</t>
  </si>
  <si>
    <t>Espais vinculats a la xarxa hidrogràfica</t>
  </si>
  <si>
    <t>Molt baix</t>
  </si>
  <si>
    <t>Molt alta</t>
  </si>
  <si>
    <t>Mitjana</t>
  </si>
  <si>
    <t>Baixa</t>
  </si>
  <si>
    <t>Mitja</t>
  </si>
  <si>
    <t>Sensibilització i educació ambiental</t>
  </si>
  <si>
    <t>Agrupa a totes les franges d'edat, hi ha diferents tipologies de col·lectius (immigració, veïns, treballadors d'oficina que necessiten oci, ...)</t>
  </si>
  <si>
    <t>Els usuaris acostumen a ser de diferents franges d'edat però hi ha poca diversitat de col·lectius.</t>
  </si>
  <si>
    <t>Es pot accedir a peu, en bicicleta, amb transport públic i privat. Amb itineraris d'accés còmodes i segurs per a anar a peu i en bicicleta.</t>
  </si>
  <si>
    <t>Molt baixa</t>
  </si>
  <si>
    <t>Es pot accedir a peu, bicicleta o en vehicle privat. Hi ha camí òptim i  segur per accedir a peu i en carril bici.</t>
  </si>
  <si>
    <t>Es pot accedir a peu, bicicleta o en vehicle privat. No hi ha camí òptim i  segur per accedir a peu, ni en bicicleta (carril bici).</t>
  </si>
  <si>
    <t>No hi ha cap panell ni es fan visites.</t>
  </si>
  <si>
    <t>Hi ha alguns panells i/o es fan visites esporàdiques.</t>
  </si>
  <si>
    <r>
      <rPr>
        <b/>
        <u/>
        <sz val="12"/>
        <color theme="10"/>
        <rFont val="Wingdings 3"/>
        <family val="1"/>
        <charset val="2"/>
      </rPr>
      <t xml:space="preserve">P </t>
    </r>
    <r>
      <rPr>
        <b/>
        <u/>
        <sz val="12"/>
        <color theme="10"/>
        <rFont val="Calibri"/>
        <family val="2"/>
        <scheme val="minor"/>
      </rPr>
      <t>Tornar</t>
    </r>
  </si>
  <si>
    <r>
      <rPr>
        <b/>
        <u/>
        <sz val="12"/>
        <color theme="10"/>
        <rFont val="Wingdings 3"/>
        <family val="1"/>
        <charset val="2"/>
      </rPr>
      <t>P</t>
    </r>
    <r>
      <rPr>
        <b/>
        <u/>
        <sz val="12"/>
        <color theme="10"/>
        <rFont val="Calibri"/>
        <family val="2"/>
        <scheme val="minor"/>
      </rPr>
      <t xml:space="preserve"> Tornar</t>
    </r>
  </si>
  <si>
    <t>Connectats</t>
  </si>
  <si>
    <t>Parcialment connectats</t>
  </si>
  <si>
    <t>L'espai verd té connectat entre ells els diferents hàbitats i a més hi ha una connexió clara amb altres hàbitats urbans mitjançant corredors verds.</t>
  </si>
  <si>
    <t>L'espai verd està connectat amb altres hàbitats per mitjà de l'arbrat viari i de petits jardins o parterres.</t>
  </si>
  <si>
    <t>Hàbitats desconnectats amb els hàbitats exteriors a més de 500 m.</t>
  </si>
  <si>
    <t>100% és &gt;30%</t>
  </si>
  <si>
    <t>S'ha millorat i augmentat el verd urbà. S'ha protegit i potenciat paisatges i vegetació autòctons.</t>
  </si>
  <si>
    <t>Tots els usuaris acostumen a ser de la mateixa franja d'edat, no es veu l'ús de diferents col·lectius, sempre és la mateixa tipologia d'usuari.</t>
  </si>
  <si>
    <t>Hi ha molt pocs usuaris de l'espai.</t>
  </si>
  <si>
    <t>Hi ha usuaris només en una franja horària/temporal concreta (matí, migdia, estiu, hivern, ...).</t>
  </si>
  <si>
    <t xml:space="preserve">Hi ha molts usuaris a diferents franges horàries/temporals i fent un ús de l'espai divers. </t>
  </si>
  <si>
    <t>25% és 
1% a 5%</t>
  </si>
  <si>
    <t>0% és 
0% a 1%</t>
  </si>
  <si>
    <t>50% és 
5% a 20%</t>
  </si>
  <si>
    <t>75% és 
20% a 30%</t>
  </si>
  <si>
    <t>Creació d'espais que permetin les activitats vitals de la fauna i permetin la connexió persona-natura. Mitjançant diferents comunitats vegetals, zones amb horts, basses, rierols, part sec....</t>
  </si>
  <si>
    <t>Desconnectats amb biòtops &lt;300m</t>
  </si>
  <si>
    <t>Superfície de l'espai verd que està restringida a l'accés de persones</t>
  </si>
  <si>
    <t>Atendre a les necessitats d'ús dels diferents col·lectius. Permetre les relacions veïnals i socials, acollir actes públics, culturals, ...</t>
  </si>
  <si>
    <t>Accessibilitat i senyalística</t>
  </si>
  <si>
    <t xml:space="preserve">Difondre els valors de l'ecologia i la sostenibilitat mitjançant panells informatius. Realitzar visites on es mostrin els diferents elements de l'espai verd. Propiciar l'observació dels cicles biològics de les plantes al pas de les estacions: creixement i marciment...
</t>
  </si>
  <si>
    <t xml:space="preserve">Garantir la seguretat i la practicitat dels itineraris cap a fora, i dins dels espais verds.. Facilitar l'accés fàcil a peu, bicicleta, transport públic,... </t>
  </si>
  <si>
    <t>Materials de proximitat</t>
  </si>
  <si>
    <t>Fusta provinent de boscos amb explotació sostenible</t>
  </si>
  <si>
    <t>Total fusta utilitzada a l'espai verd</t>
  </si>
  <si>
    <t>Estalviar recursos.</t>
  </si>
  <si>
    <t xml:space="preserve">Certificats de materials emprats en l'obra amb segells/distintius  de garantia de qualitat ambiental, etiqueta ecològica europea, en fusta FSC. </t>
  </si>
  <si>
    <t>Tipologia de Paviments</t>
  </si>
  <si>
    <t>Paviment permeable amb junta de sorra o grava.</t>
  </si>
  <si>
    <t>Tipologia de Vegetació</t>
  </si>
  <si>
    <t>Tipologia de Reg</t>
  </si>
  <si>
    <r>
      <t>m</t>
    </r>
    <r>
      <rPr>
        <vertAlign val="superscript"/>
        <sz val="10"/>
        <rFont val="Arial"/>
        <family val="2"/>
      </rPr>
      <t>3</t>
    </r>
  </si>
  <si>
    <t>Superfície de reg per degoteig.</t>
  </si>
  <si>
    <t>Superfície de reg per aspersió.</t>
  </si>
  <si>
    <t>Superfície de reg regada per inundació amb mànega.</t>
  </si>
  <si>
    <t>Consum anual d'aigua de xarxa emprada per regar.</t>
  </si>
  <si>
    <r>
      <t>Consum anual d'aigua de reg per m</t>
    </r>
    <r>
      <rPr>
        <vertAlign val="superscript"/>
        <sz val="10"/>
        <color theme="1"/>
        <rFont val="Arial"/>
        <family val="2"/>
      </rPr>
      <t>2</t>
    </r>
    <r>
      <rPr>
        <sz val="10"/>
        <color theme="1"/>
        <rFont val="Arial"/>
        <family val="2"/>
      </rPr>
      <t>.</t>
    </r>
  </si>
  <si>
    <t>Paviment permeables amb junta verda.</t>
  </si>
  <si>
    <t>Paviment porós (grava, sauló, sorres, formigó porós, asfalt porós, resines poroses).</t>
  </si>
  <si>
    <t>Tipologia Enllumenat</t>
  </si>
  <si>
    <t>Jardí de pluja (àrea de biofiltració).</t>
  </si>
  <si>
    <t>Pou d'infiltració (subterrani).</t>
  </si>
  <si>
    <t>Pradera, aiguamoll o praderia d'aigua amb vegetació natural (superfície d'aigua permanent almenys part de l'any, en altres ocasions el sòl roman humit).</t>
  </si>
  <si>
    <t>Conca o balustrada coberta de vegetació o àrids ( amb acumulació permanent d'aigua, sòl permeable).</t>
  </si>
  <si>
    <t>Fossat, tanc o cisterna (subterrani, amb retenció d'aigua).</t>
  </si>
  <si>
    <t>Conca o llera de biofiltració.</t>
  </si>
  <si>
    <t>Desconnectats amb biòtops &lt;500m</t>
  </si>
  <si>
    <t>Desconnectats amb biòtops &gt;500m</t>
  </si>
  <si>
    <t>Hàbitats desconnectats amb hàbitats exteriors però amb biòtops propers a menys de 500 m que és la distància màxima  per a què les aus que hi ha a la ciutat puguin anar d'un hàbitat a l'altra.</t>
  </si>
  <si>
    <t>Hàbitats desconnectats amb hàbitats exteriors però amb biòtops propers a menys de 300 m que és la distància màxima per a què les papallones puguin anar d'un hàbitat a l'altra.</t>
  </si>
  <si>
    <t>La solució aportada no ha contribuït a solucionar un problema previ de la zona.</t>
  </si>
  <si>
    <t>Dins del projecte s'ha marcat com a fites: augmentar el benestar dels ciutadans i la cohesió social, millora ambiental a la ciutat, afavorir la biodiversitat, gestió eficient dels recursos materials, energètics i humans, ...</t>
  </si>
  <si>
    <t>No s'ha aconseguit augmentar el verd urbà.</t>
  </si>
  <si>
    <t>S'ha millorat el paisatge urbà aportant verd però no s'ha optat per un disseny que promogui i estigui en concordança amb el paisatge natural i urbanístic local.</t>
  </si>
  <si>
    <t>Hi ha panells didàctics que expliquen diferents àmbits del l'espai verd i/o es fan visites habitualment.</t>
  </si>
  <si>
    <t>Varies</t>
  </si>
  <si>
    <t>Respondre el qüestionari de Puntuació de diversitat d'hàbitats</t>
  </si>
  <si>
    <t>Satisfacció dels usuaris: si es fa un bon disseny de l'espai, planificant, fent un bon anàlisi de l'entorn i de la situació social i incorporant les expectatives/necessitats dels usuaris, s'aconseguirà la satisfacció dels usuaris. És necessari la figura dels projectistes del l'espai verd per tal de garantir-ho.</t>
  </si>
  <si>
    <t>Espai a l'aire lliure amb qualitat ambiental. Que integra en la seva proposta els objectius per tal de millorar i augmentar la sostenibilitat dels espais verds a la ciutat : augmentar el benestar dels ciutadans i la cohesió social, millora ambiental a la ciutat, afavorir la biodiversitat, gestió eficient dels recursos materials, energètics i humans, ...</t>
  </si>
  <si>
    <t>Àmplia acceptació i satisfacció de l'usuari. Diferents estudis ens indiquen que la participació ciutadana en les diferents fases del projecte de l'espai verd (disseny, construcció, manteniment), ajuda a garantir que es cobreixen les necessitats i expectatives dels usuaris i per tant, millora la seva relació i satisfacció entorn aquest espai verd.</t>
  </si>
  <si>
    <t xml:space="preserve">Millora de la qualitat de l'entorn (barri, illa de cases, ciutat, ...). Millora de la qualitat reduint el nivell de sòl impermeable, creant estructures verdes, renovant llocs contaminats, contribuint a la revitalització econòmica del lloc, reduint els costos de manteniment, revitalitzant àrees abandonades urbanes, creant una zona verda necessària... </t>
  </si>
  <si>
    <t>Qüestionari 3
(prem aquest enllaç)</t>
  </si>
  <si>
    <t>Qüestionari 4 
(prem aquest enllaç)</t>
  </si>
  <si>
    <t>Respondre el qüestionari de puntuació de xarxa de reg</t>
  </si>
  <si>
    <t>Respondre el qüestionari de puntuació de l'enllumenat</t>
  </si>
  <si>
    <t>Qüestionari 1
 (prem aquest enllaç)</t>
  </si>
  <si>
    <t>Qüestionari 2
(prem aquest enllaç)</t>
  </si>
  <si>
    <t>Respondre el qüestionari de Puntuació de presència d'espècies</t>
  </si>
  <si>
    <t>Objectiu sostenibilitat</t>
  </si>
  <si>
    <t>Procés participatiu</t>
  </si>
  <si>
    <t>Polivalència i diversitat</t>
  </si>
  <si>
    <t>Millora paisatge urbà</t>
  </si>
  <si>
    <t>Connectivitat  d'habitats</t>
  </si>
  <si>
    <t>Espais de successió</t>
  </si>
  <si>
    <t>Certificacions sostenibles</t>
  </si>
  <si>
    <t>Producció residus</t>
  </si>
  <si>
    <t>Reg eficient</t>
  </si>
  <si>
    <t>Plantes autòctones</t>
  </si>
  <si>
    <t>Informació a través de diferents visites a l'espai verd, veure plànols de l'espai. Observar  la presència d'indicacions clares d'entrada i sortida, i hi ha una bon accés amb transport públic, a peu o amb bicicleta. Avaluar si els itineraris a l’interior de l’espai verd permeten o són el suficient amples com per acollir cicles, vianants, cadires de rodes, cotxets, nens, …</t>
  </si>
  <si>
    <t>Avaluar la presència d'indicacions, l'accessibilitat per diferents mitjans i els itineraris a l'interior de l'espai verd.</t>
  </si>
  <si>
    <t>Garantir la supervivència i l'assentament de les espècies vegetals i afavorir un equilibri natural de creixement i desenvolupament vegetatiu, per tal d'afavorir la biodiversitat faunística. Assegurar espais verds lliure d'accés de persones per tal de deixar fer a la natura</t>
  </si>
  <si>
    <t>Espai per a la successió correcte</t>
  </si>
  <si>
    <t>Espai per a la successió millorable</t>
  </si>
  <si>
    <t>Espai per a la successió excel·lent</t>
  </si>
  <si>
    <t>No hi ha espai per a la successió</t>
  </si>
  <si>
    <t>Espai per a la successió insuficient</t>
  </si>
  <si>
    <t>Valoració econòmica del cost dels materials reutilitzats</t>
  </si>
  <si>
    <t>Valoració econòmica dels materials utilitzats en la construcció de l'espai verd</t>
  </si>
  <si>
    <t>Cost del materials reciclats presents en l'espai verd</t>
  </si>
  <si>
    <t>Valoració econòmica del cost dels materials de proximitat</t>
  </si>
  <si>
    <t>Certificats de materials emprats en l'obra. Materials utilitzats en l'obra:  àrids, vegetació, mobiliari (material vegetal produïts en vivers de proximitat i amb garanties fitosanitàries, els àrids, substrats i els adobs orgànics es produeixen a prop del lloc d'origen i amb compost vegetal, ...)</t>
  </si>
  <si>
    <t>Garantir la qualitat dels materials, afavorir les explotacions sostenibles i ecològiques, afavorir productes elaborats amb garanties socials. Afavorir els materials provinents de recursos renovables.</t>
  </si>
  <si>
    <t>Visita a l'espai verd i parlar amb els projectistes per veure si s'han reaprofitat materials (àrids, pedres, paviments, vegetació, elements de la xarxa de reg, ....). Materials reutilitzats: en construcció de murs i paviments, reutilització de les restes de poda  com a encoixinats, transplantaments d'arbustives i/o vivaces, aprofitament de capçals de reg, enllumenat,…</t>
  </si>
  <si>
    <t>Millora l'ús previ</t>
  </si>
  <si>
    <t>Avaluació de la quantitat d'usuaris que utilitzen l'espai.</t>
  </si>
  <si>
    <t>Millorar el benestar dels ciutadans, descompactar zones denses amb espais verds i de natura. Preservar paisatges, arbres monumentals, escultures. Potenciar espais naturals per-existents, facilitant el contacte persona-natura.</t>
  </si>
  <si>
    <t xml:space="preserve"> Superfície total</t>
  </si>
  <si>
    <t>Qüestionari 3: Enllumenat
(Manteniment)</t>
  </si>
  <si>
    <t>Instal·lació d'una xarxa de boques de reg.</t>
  </si>
  <si>
    <t>Lluminàries</t>
  </si>
  <si>
    <t>Conca d'infiltració o parterre còncau,  coberta de vegetació o àrids (sense acumulació permanent d'aigua, sòl permeable).</t>
  </si>
  <si>
    <t>Balises</t>
  </si>
  <si>
    <t>Entapitssants alternatives als gespes</t>
  </si>
  <si>
    <t>Làmpades</t>
  </si>
  <si>
    <t>Coberta verda extensiva (per a places sobre aparcaments, centres comercials, edificis soterrats).</t>
  </si>
  <si>
    <t>Coberta verda intensiva (per a places sobre aparcaments, centres comercials, edificis soterrats).</t>
  </si>
  <si>
    <t>Aigua de pluja que absorbeixen els SUD's respecta l'aigua total de pluja.</t>
  </si>
  <si>
    <t>Aigua de pluja que va a parar al clavegueram per canalitzacions convencionals respecta l'aigua total de pluja.</t>
  </si>
  <si>
    <t>Hi ha construïts SUD's?</t>
  </si>
  <si>
    <t>Greu. Cal avaluar si es tracta d'un espai singular amb unes necessitats específiques especials o si hi ha una mala gestió del manteniment.</t>
  </si>
  <si>
    <t>Millora. Cal fer un estudi de costos de manteniment per tal de reduir-los.</t>
  </si>
  <si>
    <t>Ús de productes NO nocius per a la fauna, utilitzant productes específics per a l'agent a tractar i fent-ho exclusivament en les zones afectades.</t>
  </si>
  <si>
    <t>uts</t>
  </si>
  <si>
    <t>INSTRUCCIONS</t>
  </si>
  <si>
    <t>AVALUACIÓ DE LA SOSTENIBILITAT DELS ESPAIS VERDS</t>
  </si>
  <si>
    <t>El full d'INVENTARI, és un full que permet fer un inventari de diferents elements de l'espai verd. És un full que no està lligat amb el resultat de l'avaluació de l'espai verd. Sinó que és complementari al recull de dades que hi ha al full FITXA DE L'ESPAI VERD i ens pot servir inicialment per a omplir més fàcilment els diferents qüestionaris i posteriorment per a fer un millor anàlisi dels resultats.</t>
  </si>
  <si>
    <t>Greu. Cal estudiar la possibilitat de reconduir l’evacuació de les aigües pluvials per tal de minimitzar el volum i els contaminants en l’aigua aigua que va a la xarxa clavegueram.</t>
  </si>
  <si>
    <t>Millora. Cal augmentar l’evacuació de les aigües pluvials per tal de minimitzar el volum i els contaminants en l’aigua aigua que va a la xarxa clavegueram.</t>
  </si>
  <si>
    <t>S'empren fertilitzants químics i fitosanitaris no ecològics.</t>
  </si>
  <si>
    <t>S'empren fertilitzants orgànics i Productes fitosanitaris no ecològics.</t>
  </si>
  <si>
    <t>S'empren només productes ecològics i /o gestió integral de plagues.</t>
  </si>
  <si>
    <t>S'ha donat solució a un problema previ que hi havia a la zona preservant elements amb valor ambiental i/o cultural (espai deprimit, zona densa sense verd, ....). Hi ha una millora evident</t>
  </si>
  <si>
    <t>Instal·lació de caixes niu per afavorir l'establiment d'aus en època de cria.</t>
  </si>
  <si>
    <t>Garantir l'eficiència energètica i reduir la contaminació de ambiental i lumínica. Afavorir la seguretat, Afavorir zones de fauna nocturna.</t>
  </si>
  <si>
    <t>Volum d'aigua pluvial i/o freàtic per a regar i/o netejar.</t>
  </si>
  <si>
    <t>Volum d'aigua de reg i/o neteja.</t>
  </si>
  <si>
    <t>Necessitar pocs recursos de gestió, afavoreix un manteniment eficient dins el marc de la gestió sostenible dels espais verds.</t>
  </si>
  <si>
    <t>Promoure cercles d'economia local, conservació de la biodiversitat (àrids, vegetació, mobiliari). Considerar la distància de transport dels materials fins l'obra.</t>
  </si>
  <si>
    <t>Diversitat d'espècies</t>
  </si>
  <si>
    <t>Qüestionari 2: Diversitat d'Espècies (Biodiversitat)</t>
  </si>
  <si>
    <t>Excel·lent. Amb l’ús dels Suds s’està contribuint a minimitzar el volum i els contaminants en l’aigua aigua que va a la xarxa clavegueram.</t>
  </si>
  <si>
    <t>El full de RESULTATS, mostra el resum de l'avaluació de la sostenibilitat de l'espai verd. A la part superior recull les dades bàsiques del projecte (nom, localització i categoria de l'espai verd). També a la part superior hi ha un espai buit per a col·locar una fotografia significativa de l'espai. A la part central mostra el valor de l'avaluació de la sostenibilitat en percentatge. La millor puntuació és la del 100% i la pitjor puntuació seria la del 0%. Al costat de la puntuació hi surt una observació reflectida: greu, millora, correcta i excel·lent,  que serveix per a donar una valoració/orientació ràpida del resultat. Sota el resultat hi ha una casella en blanc que és per a què l'usuari pugui afegir consideracions sobre el resultat.
També a la part central hi ha un diagrama d'aranya que permet veure ràpidament quina és la puntuació dels diferents ASPECTES CLAU.
A la part de baix del full, hi ha diagrames de sector per a cada ASPECTE CLAU, que permeten veure els resultats de cada un dels indicadors associats a l'aspecte clau concret.</t>
  </si>
  <si>
    <t>Factors Ambientals</t>
  </si>
  <si>
    <t>Recursos emprats en el manteniment</t>
  </si>
  <si>
    <t>Materials de baix impacte ambiental</t>
  </si>
  <si>
    <t>Avaluació de la planificació del projecte realitzat</t>
  </si>
  <si>
    <t>Ús de vegetació autòctona que propiciï la presència de fauna autòctona vinculada a aquesta.</t>
  </si>
  <si>
    <t>Facilita el desplaçament de les persones garantint la seva visibilitat i seguretat.</t>
  </si>
  <si>
    <t>Utilitza làmpades d'alta eficiència energètica.</t>
  </si>
  <si>
    <t>Superfície amb espècies autòctones o adaptades a les condicions climàtiques, amb baixos requeriments de manteniments i hídrics.</t>
  </si>
  <si>
    <t>Superfície total verda.</t>
  </si>
  <si>
    <r>
      <t>Superfície amb almenys 5 espècies autòctones diferents per cada 100 m</t>
    </r>
    <r>
      <rPr>
        <vertAlign val="superscript"/>
        <sz val="11"/>
        <rFont val="Arial"/>
        <family val="2"/>
      </rPr>
      <t>2.</t>
    </r>
  </si>
  <si>
    <t>Distribució de les plantes per hidrozones.</t>
  </si>
  <si>
    <t>Utilització de sistema de reg automatitzat i sectoritzat.</t>
  </si>
  <si>
    <t>Ús de filtres i reguladors de pressió que garanteixin el bon funcionament de la xarxa.</t>
  </si>
  <si>
    <t>Ús de sensors de pluja, vent i humitat.</t>
  </si>
  <si>
    <t>Utilització d'elements de control de consums.</t>
  </si>
  <si>
    <t>Gestió intel·ligent de reg (control meteorològic-tele gestió).</t>
  </si>
  <si>
    <t>Utilització de boqueres d'alta eficiència.</t>
  </si>
  <si>
    <t>Ús de sistemes de reg localitzat amb elements que ajudin a reduir les escorrenties superficials (vàlvules antidrenants, goters autocompensants).</t>
  </si>
  <si>
    <r>
      <t>m</t>
    </r>
    <r>
      <rPr>
        <vertAlign val="superscript"/>
        <sz val="11"/>
        <rFont val="Arial"/>
        <family val="2"/>
      </rPr>
      <t>2</t>
    </r>
  </si>
  <si>
    <t>Verificar que hi ha hagut un projecte paisatgístic, amb un equip pluridisciplinari integrat per arquitectes, paisatgistes, biòlegs, sociòlegs, ... Documents de projecte, parlar amb els diferents actors implicats ( constructor, promotors, associacions veïnals, ...).</t>
  </si>
  <si>
    <t>Hi ha indicadors, que per poder avaluar-los remeten a un qüestionari adjunt. Un cop s'està a la casella "Valor" d'aquests indicadors cal que es cliqui la casella "prem aquest enllaç" i automàticament es va a parar a un full de qüestionari de l'indicador. Un cop acabat el qüestionari, al final d'aquest s'ha de clicar la casella "tornar" per a què es torni al full de l'aspecte clau que s'estava emplenant. Això passa a l'aspecte clau BIODIVERSITAT, en els indicadors diversitat d'hàbitats i espècies biodiverses; i en l'aspecte clau MANTENIMENT, en els indicadors enllumenat eficient i reg eficient.</t>
  </si>
  <si>
    <r>
      <t xml:space="preserve">Nº: </t>
    </r>
    <r>
      <rPr>
        <sz val="11"/>
        <color theme="1"/>
        <rFont val="Arial"/>
        <family val="2"/>
      </rPr>
      <t>es refereix al número d'indicador.</t>
    </r>
  </si>
  <si>
    <r>
      <t xml:space="preserve">Indicadors: </t>
    </r>
    <r>
      <rPr>
        <sz val="11"/>
        <color theme="1"/>
        <rFont val="Arial"/>
        <family val="2"/>
      </rPr>
      <t>són els diferents indicadors associats a l'aspecte clau.</t>
    </r>
  </si>
  <si>
    <r>
      <t>Els objectius de sostenibilitat:</t>
    </r>
    <r>
      <rPr>
        <sz val="11"/>
        <color theme="1"/>
        <rFont val="Arial"/>
        <family val="2"/>
      </rPr>
      <t xml:space="preserve"> són els objectius de sostenibilitat que volem aconseguir/avaluar amb aquest indicador.</t>
    </r>
  </si>
  <si>
    <r>
      <t xml:space="preserve">Sistema d'avaluació: </t>
    </r>
    <r>
      <rPr>
        <sz val="11"/>
        <color theme="1"/>
        <rFont val="Arial"/>
        <family val="2"/>
      </rPr>
      <t>explica de quina manera s'ha d'avaluar l'indicador/els objectius.</t>
    </r>
  </si>
  <si>
    <r>
      <t xml:space="preserve">Unitats: </t>
    </r>
    <r>
      <rPr>
        <sz val="11"/>
        <color theme="1"/>
        <rFont val="Arial"/>
        <family val="2"/>
      </rPr>
      <t>explica les unitats amb que s'avalua l'indicador. Potser que dins del quadre unitats aparegui la paraula "Selecció". Si és així voldrà dir que quan ens posem en la columna següent apareixerà una fletxa amb un desplegable per a que es triï la resposta.</t>
    </r>
  </si>
  <si>
    <r>
      <rPr>
        <b/>
        <sz val="11"/>
        <color theme="1"/>
        <rFont val="Arial"/>
        <family val="2"/>
      </rPr>
      <t>Valors:</t>
    </r>
    <r>
      <rPr>
        <sz val="11"/>
        <color theme="1"/>
        <rFont val="Arial"/>
        <family val="2"/>
      </rPr>
      <t xml:space="preserve"> aquesta columna es pot omplir de tres maneres diferents. Potser que ja s'ompli automàticament a partir de les dades omplertes al full FITXA DE L'ESPAI VERD; o bé que s'hagi d'introduir un valor numèric, o bé que s'hagi d'escollir entre les diferents opcions d'un desplegable que surt quan cliques una fletxa.</t>
    </r>
  </si>
  <si>
    <r>
      <t xml:space="preserve">Puntuació obtinguda: </t>
    </r>
    <r>
      <rPr>
        <sz val="11"/>
        <color theme="1"/>
        <rFont val="Arial"/>
        <family val="2"/>
      </rPr>
      <t>aquesta columna ens mostra el resultat obtingut en aquest indicador.</t>
    </r>
  </si>
  <si>
    <r>
      <t xml:space="preserve">Explicació: </t>
    </r>
    <r>
      <rPr>
        <sz val="11"/>
        <color theme="1"/>
        <rFont val="Arial"/>
        <family val="2"/>
      </rPr>
      <t>aquesta columna mostra una recomanació o avaluació de l'indicador.</t>
    </r>
  </si>
  <si>
    <t>Aquesta eina està pensada per ajudar-nos a avaluar la Sostenibilitat dels Espais Verds.
Entenen sostenibilitat com a: "satisfer les necessitats del present sense comprometre la capacitat de les generacions futures de satisfer-les" necessitats pròpies " (Comissió de les Nacions Unides 1987). 
La sostenibilitat crea i manté les condicions sota les quals els éssers humans i la naturalesa poden existir en equilibri. Aquestes condicions han de permetre assolir les necessitats a nivell social, econòmic, i ambiental de les generacions presents i futures.
Per avaluar la sostenibilitat proposem avaluar per separat 6 aspectes claus necessaris per a què un espai verd sigui sostenible. Aquests són:
   - PROJECTE (Avaluació de la planificació del projecte realitzat)
   - SOCIAL_CULTURAL_ESTÉTICA (Funció social, cultural i estètica que realitza l'espai verd a la població, comunitat, ...)
   - AMBIENTALS (Factors ambientals)
   - BIODIVERSITAT 
   - MATERIALS (Materials de baix impacte ambiental)
   - MANTENIMENT (Recursos emprats en el manteniment)
Cada un d'aquests 6 aspectes té associats uns indicadors. Del resultat d'avaluar aquests indicadors sortirà la puntuació de cada ASPECTE CLAUi del resultat de sumar les puntuacions de cada aspecte clau sortirà la valoració de la sostenibilitat de l'espai verd que es veurà reflectida en el full de RESULTATS.</t>
  </si>
  <si>
    <t xml:space="preserve">A la base del document Excel ens trobarem diferents fulls: INSTRUCCIONS, FITXA DE L'ESPAI VERD, RESULTATS, ...
S'haurà d'anar emplenant dades en cada full exceptuant el de RESULTATS, que les dades són calculades.
L'inici és en el full FITXA DE L'ESPAI VERD.  Aquest full té la funció de crear una fitxa on es recullin les  característiques generals de l'espai verd que després ens ajudaran a interpretar els resultats.
Un cop omplerta la FITXA DE L'ESPAI VERD passarem a omplir els fulls on s'avaluen els 6 ASPECTES CLAU (pestanyes amb colors): PROJECTE, SOCIAL_CULTURAL_ESTÉTICA, AMBIENTALS, BIODIVERSITAT, MATERIAL i MANTENIMENT.
Els FULLS D'ASPECTES CLAU inclouen una matriu de puntuació. A les FILES hi han els diferents INDICADORS associats en l'aspecte clau. Per exemple, de l'aspecte clau PROJECTE tenim els indicadors: planificació i disseny, objectius de sostenibilitat, procés participatiu i millora de l'ús previ. A les COLUMNES hi ha diferents items que s'expliquen a continuació:
</t>
  </si>
  <si>
    <t>Realització d'aportacions puntuals de menjar en menjadors especialment disposats per a això, i/o instal·lació d'abeuradors.</t>
  </si>
  <si>
    <t>Hi ha zona amb espècies rares o amenaçades, plantades amb l'objectiu de la conservació i recuperació de diverses espècies vegetals que actualment es trobin amenaçades o en perill?</t>
  </si>
  <si>
    <t>Sense presència d'espècies invasores</t>
  </si>
  <si>
    <t>Ús d'aigües regenerades aptes pel reg. Instal·lació d'una xarxa alternativa d'aigua potable independent a la regenerada. I/o Sistemes de recuperació o emmagatzematge d'aigua.</t>
  </si>
  <si>
    <t>Superfície total pavimentada (paviments tous+ paviments durs):</t>
  </si>
  <si>
    <t>Hi ha diferents zones dins de l'espai verd que afavoreixin diferents comunitats faunístiques: zones aquàtiques, zona d'horts, zona de fruiters, rieres, zones amb vegetació herbàcia  (més de tres zones diferenciades a nivell d'hàbitats, ...)</t>
  </si>
  <si>
    <t xml:space="preserve">Evita la utilització de lluminàries sense pantalla (tipus globus) i/oI utilitza  lluminàries de carcassa metàl·lica i reflectant.  </t>
  </si>
  <si>
    <t>Avaluació del ús per part de totes les franges d'edat, en diferents horaris, diversitat de col·lectius...</t>
  </si>
  <si>
    <t>Millorable</t>
  </si>
  <si>
    <t>Deficient</t>
  </si>
  <si>
    <t>Correcte</t>
  </si>
  <si>
    <t>Foto</t>
  </si>
  <si>
    <r>
      <t xml:space="preserve">Superfíe de plantes autòctones o </t>
    </r>
    <r>
      <rPr>
        <sz val="11"/>
        <rFont val="Arial"/>
        <family val="2"/>
      </rPr>
      <t>adaptades</t>
    </r>
  </si>
  <si>
    <t>Superfície verda sense incloure prats ni gespes.</t>
  </si>
  <si>
    <t>Superfície amb diferents estrats (capes) de vegetació combinats (arbòries, arbustives, entapissants, prats,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</si>
</sst>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 &quot;€/m2&quot;"/>
  </numFmts>
  <fonts count="51" x14ac:knownFonts="1">
    <font>
      <sz val="11"/>
      <color theme="1"/>
      <name val="Calibri"/>
      <family val="2"/>
      <scheme val="minor"/>
    </font>
    <font>
      <b/>
      <sz val="10"/>
      <color theme="1"/>
      <name val="Arial"/>
      <family val="2"/>
    </font>
    <font>
      <sz val="10"/>
      <color theme="1"/>
      <name val="Arial"/>
      <family val="2"/>
    </font>
    <font>
      <sz val="10"/>
      <name val="Arial"/>
      <family val="2"/>
    </font>
    <font>
      <sz val="10"/>
      <color rgb="FF000000"/>
      <name val="Arial"/>
      <family val="2"/>
    </font>
    <font>
      <sz val="11"/>
      <color theme="1"/>
      <name val="Arial"/>
      <family val="2"/>
    </font>
    <font>
      <b/>
      <sz val="11"/>
      <color theme="1"/>
      <name val="Arial"/>
      <family val="2"/>
    </font>
    <font>
      <sz val="12"/>
      <color theme="1"/>
      <name val="Arial"/>
      <family val="2"/>
    </font>
    <font>
      <b/>
      <sz val="12"/>
      <color theme="0"/>
      <name val="Arial"/>
      <family val="2"/>
    </font>
    <font>
      <vertAlign val="superscript"/>
      <sz val="10"/>
      <color theme="1"/>
      <name val="Arial"/>
      <family val="2"/>
    </font>
    <font>
      <b/>
      <sz val="10"/>
      <name val="Arial"/>
      <family val="2"/>
    </font>
    <font>
      <b/>
      <sz val="12"/>
      <color theme="1"/>
      <name val="Arial"/>
      <family val="2"/>
    </font>
    <font>
      <vertAlign val="superscript"/>
      <sz val="10"/>
      <name val="Arial"/>
      <family val="2"/>
    </font>
    <font>
      <b/>
      <sz val="10"/>
      <color theme="0"/>
      <name val="Arial"/>
      <family val="2"/>
    </font>
    <font>
      <vertAlign val="superscript"/>
      <sz val="11"/>
      <color theme="1"/>
      <name val="Arial"/>
      <family val="2"/>
    </font>
    <font>
      <sz val="11"/>
      <color theme="1"/>
      <name val="Calibri"/>
      <family val="2"/>
      <scheme val="minor"/>
    </font>
    <font>
      <b/>
      <sz val="11"/>
      <color theme="0"/>
      <name val="Arial"/>
      <family val="2"/>
    </font>
    <font>
      <b/>
      <vertAlign val="superscript"/>
      <sz val="10"/>
      <color theme="1"/>
      <name val="Arial"/>
      <family val="2"/>
    </font>
    <font>
      <b/>
      <sz val="12"/>
      <color rgb="FF0070C0"/>
      <name val="Arial"/>
      <family val="2"/>
    </font>
    <font>
      <b/>
      <sz val="16"/>
      <color theme="0"/>
      <name val="Helvetica"/>
    </font>
    <font>
      <b/>
      <sz val="14"/>
      <color theme="1"/>
      <name val="Arial"/>
      <family val="2"/>
    </font>
    <font>
      <u/>
      <sz val="11"/>
      <color theme="10"/>
      <name val="Calibri"/>
      <family val="2"/>
      <scheme val="minor"/>
    </font>
    <font>
      <b/>
      <sz val="14"/>
      <color theme="0"/>
      <name val="Arial"/>
      <family val="2"/>
    </font>
    <font>
      <b/>
      <sz val="16"/>
      <color theme="0"/>
      <name val="Arial"/>
      <family val="2"/>
    </font>
    <font>
      <sz val="9"/>
      <color theme="1"/>
      <name val="Arial"/>
      <family val="2"/>
    </font>
    <font>
      <b/>
      <sz val="12"/>
      <color rgb="FFC00000"/>
      <name val="Arial"/>
      <family val="2"/>
    </font>
    <font>
      <b/>
      <sz val="20"/>
      <color theme="1"/>
      <name val="Arial"/>
      <family val="2"/>
    </font>
    <font>
      <b/>
      <sz val="16"/>
      <color theme="1"/>
      <name val="Arial"/>
      <family val="2"/>
    </font>
    <font>
      <sz val="16"/>
      <color theme="1"/>
      <name val="Arial"/>
      <family val="2"/>
    </font>
    <font>
      <b/>
      <sz val="12"/>
      <color rgb="FFFF0000"/>
      <name val="Arial"/>
      <family val="2"/>
    </font>
    <font>
      <b/>
      <sz val="12"/>
      <color theme="5" tint="-0.249977111117893"/>
      <name val="Arial"/>
      <family val="2"/>
    </font>
    <font>
      <b/>
      <sz val="12"/>
      <color rgb="FF92D050"/>
      <name val="Arial"/>
      <family val="2"/>
    </font>
    <font>
      <b/>
      <sz val="12"/>
      <color rgb="FFE97BE4"/>
      <name val="Arial"/>
      <family val="2"/>
    </font>
    <font>
      <b/>
      <sz val="10"/>
      <color rgb="FFC00000"/>
      <name val="Arial"/>
      <family val="2"/>
    </font>
    <font>
      <b/>
      <sz val="11"/>
      <name val="Arial"/>
      <family val="2"/>
    </font>
    <font>
      <sz val="10"/>
      <color theme="0"/>
      <name val="Arial"/>
      <family val="2"/>
    </font>
    <font>
      <b/>
      <u/>
      <sz val="12"/>
      <color theme="10"/>
      <name val="Calibri"/>
      <family val="2"/>
      <scheme val="minor"/>
    </font>
    <font>
      <b/>
      <u/>
      <sz val="12"/>
      <color theme="10"/>
      <name val="Wingdings 3"/>
      <family val="1"/>
      <charset val="2"/>
    </font>
    <font>
      <b/>
      <u/>
      <sz val="12"/>
      <color rgb="FFC00000"/>
      <name val="Calibri"/>
      <family val="2"/>
      <scheme val="minor"/>
    </font>
    <font>
      <b/>
      <sz val="16"/>
      <color theme="5" tint="-0.249977111117893"/>
      <name val="Arial"/>
      <family val="2"/>
    </font>
    <font>
      <b/>
      <i/>
      <sz val="10"/>
      <color theme="1"/>
      <name val="Arial"/>
      <family val="2"/>
    </font>
    <font>
      <b/>
      <sz val="22"/>
      <color theme="1"/>
      <name val="Arial"/>
      <family val="2"/>
    </font>
    <font>
      <b/>
      <sz val="22"/>
      <color theme="0"/>
      <name val="Arial"/>
      <family val="2"/>
    </font>
    <font>
      <b/>
      <sz val="22"/>
      <color rgb="FFE97BE4"/>
      <name val="Arial"/>
      <family val="2"/>
    </font>
    <font>
      <b/>
      <sz val="24"/>
      <color theme="0"/>
      <name val="Arial"/>
      <family val="2"/>
    </font>
    <font>
      <sz val="22"/>
      <color theme="1"/>
      <name val="Arial"/>
      <family val="2"/>
    </font>
    <font>
      <b/>
      <i/>
      <sz val="11"/>
      <color theme="1"/>
      <name val="Arial"/>
      <family val="2"/>
    </font>
    <font>
      <sz val="11"/>
      <name val="Arial"/>
      <family val="2"/>
    </font>
    <font>
      <b/>
      <sz val="12"/>
      <color theme="0"/>
      <name val="Helvetica"/>
    </font>
    <font>
      <b/>
      <sz val="11"/>
      <color theme="0"/>
      <name val="Helvetica"/>
    </font>
    <font>
      <vertAlign val="superscript"/>
      <sz val="11"/>
      <name val="Arial"/>
      <family val="2"/>
    </font>
  </fonts>
  <fills count="23">
    <fill>
      <patternFill patternType="none"/>
    </fill>
    <fill>
      <patternFill patternType="gray125"/>
    </fill>
    <fill>
      <patternFill patternType="solid">
        <fgColor theme="0" tint="-4.9989318521683403E-2"/>
        <bgColor indexed="64"/>
      </patternFill>
    </fill>
    <fill>
      <patternFill patternType="solid">
        <fgColor theme="5" tint="-0.249977111117893"/>
        <bgColor indexed="64"/>
      </patternFill>
    </fill>
    <fill>
      <patternFill patternType="solid">
        <fgColor rgb="FF996633"/>
        <bgColor indexed="64"/>
      </patternFill>
    </fill>
    <fill>
      <patternFill patternType="solid">
        <fgColor theme="0" tint="-0.249977111117893"/>
        <bgColor indexed="64"/>
      </patternFill>
    </fill>
    <fill>
      <patternFill patternType="solid">
        <fgColor theme="0"/>
        <bgColor indexed="64"/>
      </patternFill>
    </fill>
    <fill>
      <patternFill patternType="solid">
        <fgColor rgb="FFA61A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B0F0"/>
        <bgColor indexed="64"/>
      </patternFill>
    </fill>
    <fill>
      <patternFill patternType="solid">
        <fgColor rgb="FFFFFF66"/>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rgb="FFE97BE4"/>
        <bgColor indexed="64"/>
      </patternFill>
    </fill>
    <fill>
      <patternFill patternType="solid">
        <fgColor rgb="FF00B050"/>
        <bgColor indexed="64"/>
      </patternFill>
    </fill>
    <fill>
      <patternFill patternType="solid">
        <fgColor rgb="FF00B050"/>
        <bgColor rgb="FF000000"/>
      </patternFill>
    </fill>
    <fill>
      <patternFill patternType="solid">
        <fgColor rgb="FFFFFF66"/>
        <bgColor rgb="FF000000"/>
      </patternFill>
    </fill>
    <fill>
      <patternFill patternType="solid">
        <fgColor rgb="FFEAEAEA"/>
        <bgColor indexed="64"/>
      </patternFill>
    </fill>
    <fill>
      <patternFill patternType="solid">
        <fgColor theme="0" tint="-0.14999847407452621"/>
        <bgColor rgb="FF000000"/>
      </patternFill>
    </fill>
    <fill>
      <patternFill patternType="solid">
        <fgColor theme="8" tint="0.39997558519241921"/>
        <bgColor indexed="64"/>
      </patternFill>
    </fill>
    <fill>
      <patternFill patternType="solid">
        <fgColor theme="4" tint="0.39997558519241921"/>
        <bgColor indexed="64"/>
      </patternFill>
    </fill>
  </fills>
  <borders count="70">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style="medium">
        <color rgb="FF000000"/>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style="medium">
        <color indexed="64"/>
      </right>
      <top/>
      <bottom style="thin">
        <color indexed="64"/>
      </bottom>
      <diagonal/>
    </border>
    <border>
      <left style="medium">
        <color rgb="FF000000"/>
      </left>
      <right style="medium">
        <color indexed="64"/>
      </right>
      <top style="medium">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rgb="FF000000"/>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style="thin">
        <color indexed="64"/>
      </top>
      <bottom style="medium">
        <color indexed="64"/>
      </bottom>
      <diagonal/>
    </border>
    <border>
      <left style="medium">
        <color indexed="64"/>
      </left>
      <right/>
      <top style="medium">
        <color indexed="64"/>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indexed="64"/>
      </right>
      <top style="medium">
        <color rgb="FF000000"/>
      </top>
      <bottom style="thin">
        <color indexed="64"/>
      </bottom>
      <diagonal/>
    </border>
    <border>
      <left style="medium">
        <color indexed="64"/>
      </left>
      <right style="medium">
        <color indexed="64"/>
      </right>
      <top style="medium">
        <color rgb="FF000000"/>
      </top>
      <bottom style="thin">
        <color indexed="64"/>
      </bottom>
      <diagonal/>
    </border>
    <border>
      <left/>
      <right style="medium">
        <color indexed="64"/>
      </right>
      <top/>
      <bottom style="thin">
        <color indexed="64"/>
      </bottom>
      <diagonal/>
    </border>
    <border>
      <left style="medium">
        <color rgb="FF000000"/>
      </left>
      <right style="medium">
        <color indexed="64"/>
      </right>
      <top style="medium">
        <color indexed="64"/>
      </top>
      <bottom style="thin">
        <color indexed="64"/>
      </bottom>
      <diagonal/>
    </border>
    <border>
      <left style="medium">
        <color indexed="64"/>
      </left>
      <right/>
      <top style="thin">
        <color indexed="64"/>
      </top>
      <bottom/>
      <diagonal/>
    </border>
  </borders>
  <cellStyleXfs count="3">
    <xf numFmtId="0" fontId="0" fillId="0" borderId="0"/>
    <xf numFmtId="9" fontId="15" fillId="0" borderId="0" applyFont="0" applyFill="0" applyBorder="0" applyAlignment="0" applyProtection="0"/>
    <xf numFmtId="0" fontId="21" fillId="0" borderId="0" applyNumberFormat="0" applyFill="0" applyBorder="0" applyAlignment="0" applyProtection="0"/>
  </cellStyleXfs>
  <cellXfs count="402">
    <xf numFmtId="0" fontId="0" fillId="0" borderId="0" xfId="0"/>
    <xf numFmtId="0" fontId="5" fillId="0" borderId="0" xfId="0" applyFont="1" applyAlignment="1">
      <alignment vertical="top"/>
    </xf>
    <xf numFmtId="0" fontId="7" fillId="0" borderId="0" xfId="0" applyFont="1" applyAlignment="1">
      <alignment vertical="center"/>
    </xf>
    <xf numFmtId="0" fontId="2" fillId="0" borderId="0" xfId="0" applyFont="1" applyFill="1" applyBorder="1" applyAlignment="1">
      <alignment vertical="top" wrapText="1"/>
    </xf>
    <xf numFmtId="0" fontId="5" fillId="0" borderId="2" xfId="0" applyFont="1" applyBorder="1" applyAlignment="1">
      <alignment horizontal="left" vertical="top" wrapText="1"/>
    </xf>
    <xf numFmtId="0" fontId="5" fillId="0" borderId="0" xfId="0" applyFont="1" applyBorder="1"/>
    <xf numFmtId="0" fontId="5" fillId="0" borderId="0" xfId="0" applyFont="1" applyFill="1" applyBorder="1" applyAlignment="1">
      <alignment vertical="top"/>
    </xf>
    <xf numFmtId="0" fontId="5" fillId="0" borderId="0" xfId="0" applyFont="1" applyBorder="1" applyAlignment="1">
      <alignment vertical="top"/>
    </xf>
    <xf numFmtId="0" fontId="5" fillId="0" borderId="0" xfId="0" applyFont="1" applyFill="1" applyAlignment="1">
      <alignment vertical="top"/>
    </xf>
    <xf numFmtId="0" fontId="4" fillId="0" borderId="0" xfId="0" applyFont="1" applyFill="1" applyBorder="1" applyAlignment="1">
      <alignment vertical="top" wrapText="1"/>
    </xf>
    <xf numFmtId="16" fontId="5" fillId="0" borderId="0" xfId="0" applyNumberFormat="1" applyFont="1" applyAlignment="1">
      <alignment vertical="top"/>
    </xf>
    <xf numFmtId="0" fontId="5" fillId="0" borderId="0" xfId="0" applyFont="1" applyBorder="1" applyAlignment="1">
      <alignment vertical="center" wrapText="1"/>
    </xf>
    <xf numFmtId="0" fontId="5" fillId="0" borderId="0" xfId="0" applyFont="1" applyBorder="1" applyAlignment="1">
      <alignment horizontal="left" vertical="center" wrapText="1"/>
    </xf>
    <xf numFmtId="0" fontId="5" fillId="0" borderId="0" xfId="0" applyFont="1" applyAlignment="1">
      <alignment vertical="center" wrapText="1"/>
    </xf>
    <xf numFmtId="0" fontId="18" fillId="0" borderId="12" xfId="0" applyFont="1" applyBorder="1" applyAlignment="1">
      <alignment horizontal="center" vertical="center" wrapText="1"/>
    </xf>
    <xf numFmtId="9" fontId="18" fillId="0" borderId="12" xfId="0" applyNumberFormat="1" applyFont="1" applyBorder="1" applyAlignment="1">
      <alignment horizontal="center" vertical="center" wrapText="1"/>
    </xf>
    <xf numFmtId="9" fontId="1" fillId="0" borderId="12" xfId="1" applyFont="1" applyBorder="1" applyAlignment="1">
      <alignment horizontal="center" vertical="center" wrapText="1"/>
    </xf>
    <xf numFmtId="0" fontId="1" fillId="0" borderId="12" xfId="0" applyFont="1" applyBorder="1" applyAlignment="1">
      <alignment vertical="center" wrapText="1"/>
    </xf>
    <xf numFmtId="0" fontId="6" fillId="0" borderId="0" xfId="0" applyFont="1" applyAlignment="1">
      <alignment vertical="center" wrapText="1"/>
    </xf>
    <xf numFmtId="0" fontId="1" fillId="0" borderId="11" xfId="0" applyFont="1" applyBorder="1" applyAlignment="1">
      <alignment vertical="center" wrapText="1"/>
    </xf>
    <xf numFmtId="0" fontId="2" fillId="6" borderId="34" xfId="0" applyFont="1" applyFill="1" applyBorder="1" applyAlignment="1">
      <alignment vertical="center" wrapText="1"/>
    </xf>
    <xf numFmtId="0" fontId="6" fillId="0" borderId="0" xfId="0" applyFont="1" applyAlignment="1">
      <alignment horizontal="center" vertical="center" wrapText="1"/>
    </xf>
    <xf numFmtId="0" fontId="2" fillId="0" borderId="12" xfId="0" applyFont="1" applyBorder="1" applyAlignment="1">
      <alignment vertical="center" wrapText="1"/>
    </xf>
    <xf numFmtId="0" fontId="1" fillId="5" borderId="12" xfId="0"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5" fillId="0" borderId="12" xfId="0" applyFont="1" applyBorder="1" applyAlignment="1">
      <alignment vertical="center" wrapText="1"/>
    </xf>
    <xf numFmtId="0" fontId="5"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1" xfId="0" applyFont="1" applyBorder="1" applyAlignment="1">
      <alignment horizontal="center" vertical="center" wrapText="1"/>
    </xf>
    <xf numFmtId="0" fontId="11" fillId="0" borderId="9" xfId="0" applyFont="1" applyBorder="1" applyAlignment="1">
      <alignment horizontal="center" vertical="top"/>
    </xf>
    <xf numFmtId="0" fontId="11" fillId="0" borderId="7" xfId="0" applyFont="1" applyBorder="1" applyAlignment="1">
      <alignment horizontal="center" vertical="top"/>
    </xf>
    <xf numFmtId="0" fontId="11" fillId="9" borderId="2" xfId="0" applyFont="1" applyFill="1" applyBorder="1" applyAlignment="1">
      <alignment horizontal="center" vertical="center"/>
    </xf>
    <xf numFmtId="0" fontId="11" fillId="9" borderId="23" xfId="0" applyFont="1" applyFill="1" applyBorder="1" applyAlignment="1">
      <alignment horizontal="center" vertical="center" wrapText="1"/>
    </xf>
    <xf numFmtId="0" fontId="11" fillId="9" borderId="21"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5" fillId="0" borderId="12" xfId="0" applyFont="1" applyBorder="1" applyAlignment="1">
      <alignment vertical="top"/>
    </xf>
    <xf numFmtId="0" fontId="20" fillId="0" borderId="12" xfId="0" applyFont="1" applyBorder="1" applyAlignment="1">
      <alignment horizontal="center" vertical="center" wrapText="1"/>
    </xf>
    <xf numFmtId="0" fontId="5" fillId="0" borderId="10" xfId="0" applyFont="1" applyBorder="1" applyAlignment="1">
      <alignment horizontal="left" vertical="top"/>
    </xf>
    <xf numFmtId="0" fontId="5" fillId="0" borderId="10" xfId="0" applyFont="1" applyBorder="1" applyAlignment="1">
      <alignment horizontal="left" vertical="top" wrapText="1"/>
    </xf>
    <xf numFmtId="0" fontId="5" fillId="0" borderId="8" xfId="0" applyFont="1" applyBorder="1" applyAlignment="1">
      <alignment horizontal="left" vertical="top" wrapText="1"/>
    </xf>
    <xf numFmtId="0" fontId="24" fillId="0" borderId="31" xfId="0" applyFont="1" applyBorder="1" applyAlignment="1">
      <alignment horizontal="center" vertical="center" wrapText="1"/>
    </xf>
    <xf numFmtId="0" fontId="24" fillId="0" borderId="4" xfId="0" applyFont="1" applyBorder="1" applyAlignment="1">
      <alignment horizontal="center" vertical="center" wrapText="1"/>
    </xf>
    <xf numFmtId="0" fontId="11" fillId="8" borderId="2" xfId="0" applyFont="1" applyFill="1" applyBorder="1" applyAlignment="1">
      <alignment horizontal="center" vertical="center" wrapText="1"/>
    </xf>
    <xf numFmtId="0" fontId="11" fillId="0" borderId="9" xfId="0" applyFont="1" applyBorder="1" applyAlignment="1">
      <alignment horizontal="center" vertical="top" wrapText="1"/>
    </xf>
    <xf numFmtId="0" fontId="11" fillId="0" borderId="7" xfId="0" applyFont="1" applyBorder="1" applyAlignment="1">
      <alignment horizontal="center" vertical="top" wrapText="1"/>
    </xf>
    <xf numFmtId="49" fontId="2" fillId="0" borderId="4" xfId="0" applyNumberFormat="1" applyFont="1" applyBorder="1" applyAlignment="1">
      <alignment horizontal="center" vertical="center" wrapText="1"/>
    </xf>
    <xf numFmtId="0" fontId="1" fillId="9" borderId="4" xfId="0" applyFont="1" applyFill="1" applyBorder="1" applyAlignment="1">
      <alignment horizontal="center" vertical="center"/>
    </xf>
    <xf numFmtId="0" fontId="1" fillId="9" borderId="31" xfId="0" applyFont="1" applyFill="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1" fillId="9" borderId="39" xfId="0" applyFont="1" applyFill="1" applyBorder="1" applyAlignment="1">
      <alignment horizontal="center" vertical="center"/>
    </xf>
    <xf numFmtId="0" fontId="2" fillId="0" borderId="39" xfId="0" applyFont="1" applyBorder="1" applyAlignment="1">
      <alignment horizontal="center" vertical="center" wrapText="1"/>
    </xf>
    <xf numFmtId="9" fontId="22" fillId="11" borderId="25" xfId="1" applyFont="1" applyFill="1" applyBorder="1" applyAlignment="1">
      <alignment horizontal="center" vertical="center" wrapText="1"/>
    </xf>
    <xf numFmtId="9" fontId="20" fillId="13" borderId="25" xfId="1" applyFont="1" applyFill="1" applyBorder="1" applyAlignment="1">
      <alignment horizontal="center" vertical="center" wrapText="1"/>
    </xf>
    <xf numFmtId="0" fontId="8" fillId="14" borderId="2" xfId="0" applyFont="1" applyFill="1" applyBorder="1" applyAlignment="1">
      <alignment horizontal="center" vertical="center" wrapText="1"/>
    </xf>
    <xf numFmtId="9" fontId="22" fillId="14" borderId="25" xfId="1" applyFont="1" applyFill="1" applyBorder="1" applyAlignment="1">
      <alignment horizontal="center" vertical="center" wrapText="1"/>
    </xf>
    <xf numFmtId="9" fontId="1" fillId="9" borderId="4" xfId="0" applyNumberFormat="1" applyFont="1" applyFill="1" applyBorder="1" applyAlignment="1">
      <alignment horizontal="center" vertical="center" wrapText="1"/>
    </xf>
    <xf numFmtId="9" fontId="1" fillId="9" borderId="4" xfId="1" applyFont="1" applyFill="1" applyBorder="1" applyAlignment="1">
      <alignment horizontal="center" vertical="center" wrapText="1"/>
    </xf>
    <xf numFmtId="0" fontId="5" fillId="0" borderId="23" xfId="0" applyFont="1" applyBorder="1" applyAlignment="1">
      <alignment vertical="top" wrapText="1"/>
    </xf>
    <xf numFmtId="0" fontId="5" fillId="0" borderId="25" xfId="0" applyFont="1" applyBorder="1" applyAlignment="1">
      <alignment vertical="top" wrapText="1"/>
    </xf>
    <xf numFmtId="0" fontId="5" fillId="0" borderId="28" xfId="0" applyFont="1" applyBorder="1" applyAlignment="1">
      <alignment vertical="top" wrapText="1"/>
    </xf>
    <xf numFmtId="0" fontId="5" fillId="0" borderId="25" xfId="0" applyFont="1" applyBorder="1" applyAlignment="1">
      <alignment horizontal="center" vertical="center" wrapText="1"/>
    </xf>
    <xf numFmtId="0" fontId="5" fillId="0" borderId="44" xfId="0" applyFont="1" applyBorder="1" applyAlignment="1">
      <alignment vertical="center" wrapText="1"/>
    </xf>
    <xf numFmtId="0" fontId="5" fillId="0" borderId="44" xfId="0" applyFont="1" applyBorder="1" applyAlignment="1">
      <alignment horizontal="center" vertical="center" wrapText="1"/>
    </xf>
    <xf numFmtId="0" fontId="5" fillId="0" borderId="25" xfId="0" applyFont="1" applyBorder="1" applyAlignment="1">
      <alignment vertical="center" wrapText="1"/>
    </xf>
    <xf numFmtId="0" fontId="5" fillId="0" borderId="38" xfId="0" applyFont="1" applyBorder="1" applyAlignment="1">
      <alignment horizontal="center" vertical="center" wrapText="1"/>
    </xf>
    <xf numFmtId="0" fontId="5" fillId="0" borderId="28" xfId="0" applyFont="1" applyBorder="1" applyAlignment="1">
      <alignment vertical="center" wrapText="1"/>
    </xf>
    <xf numFmtId="0" fontId="26" fillId="0" borderId="0" xfId="0" applyFont="1" applyBorder="1" applyAlignment="1">
      <alignment horizontal="center" vertical="center"/>
    </xf>
    <xf numFmtId="0" fontId="11" fillId="6" borderId="0" xfId="0" applyFont="1" applyFill="1" applyBorder="1" applyAlignment="1">
      <alignment horizontal="center" vertical="center" wrapText="1"/>
    </xf>
    <xf numFmtId="9" fontId="20" fillId="6" borderId="0" xfId="1" applyFont="1" applyFill="1" applyBorder="1" applyAlignment="1">
      <alignment horizontal="center" vertical="center" wrapText="1"/>
    </xf>
    <xf numFmtId="0" fontId="11" fillId="0" borderId="9" xfId="0" applyFont="1" applyBorder="1" applyAlignment="1">
      <alignment horizontal="center" vertical="top" wrapText="1"/>
    </xf>
    <xf numFmtId="9" fontId="20" fillId="13" borderId="25" xfId="1" applyFont="1" applyFill="1" applyBorder="1" applyAlignment="1">
      <alignment horizontal="center" vertical="center" wrapText="1"/>
    </xf>
    <xf numFmtId="0" fontId="1" fillId="0" borderId="34" xfId="0" applyFont="1" applyBorder="1" applyAlignment="1">
      <alignment horizontal="left" vertical="center" wrapText="1"/>
    </xf>
    <xf numFmtId="0" fontId="13" fillId="14" borderId="30"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11" borderId="30" xfId="0" applyFont="1" applyFill="1" applyBorder="1" applyAlignment="1">
      <alignment horizontal="center" vertical="center" wrapText="1"/>
    </xf>
    <xf numFmtId="0" fontId="1" fillId="10" borderId="30"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 fillId="12" borderId="2" xfId="0" applyFont="1" applyFill="1" applyBorder="1" applyAlignment="1">
      <alignment horizontal="center" vertical="center" wrapText="1"/>
    </xf>
    <xf numFmtId="9" fontId="20" fillId="6" borderId="2" xfId="1" applyFont="1" applyFill="1" applyBorder="1" applyAlignment="1">
      <alignment horizontal="center" vertical="center" wrapText="1"/>
    </xf>
    <xf numFmtId="0" fontId="1" fillId="9" borderId="2" xfId="0" applyFont="1" applyFill="1" applyBorder="1" applyAlignment="1">
      <alignment horizontal="center" vertical="center"/>
    </xf>
    <xf numFmtId="49" fontId="2" fillId="0" borderId="44"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38" xfId="0" applyNumberFormat="1" applyFont="1" applyBorder="1" applyAlignment="1">
      <alignment horizontal="center" vertical="center" wrapText="1"/>
    </xf>
    <xf numFmtId="0" fontId="30" fillId="2" borderId="1" xfId="0" applyFont="1" applyFill="1" applyBorder="1" applyAlignment="1">
      <alignment horizontal="center" vertical="center"/>
    </xf>
    <xf numFmtId="0" fontId="31" fillId="2" borderId="1" xfId="0" applyFont="1" applyFill="1" applyBorder="1" applyAlignment="1">
      <alignment horizontal="center" vertical="center"/>
    </xf>
    <xf numFmtId="0" fontId="32" fillId="2" borderId="38" xfId="0" applyFont="1" applyFill="1" applyBorder="1" applyAlignment="1">
      <alignment horizontal="center" vertical="center"/>
    </xf>
    <xf numFmtId="0" fontId="13" fillId="15"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Fill="1" applyBorder="1" applyAlignment="1">
      <alignment vertical="center" wrapText="1"/>
    </xf>
    <xf numFmtId="0" fontId="10" fillId="0" borderId="0" xfId="0" applyFont="1" applyBorder="1" applyAlignment="1">
      <alignment horizontal="left" vertical="center" wrapText="1"/>
    </xf>
    <xf numFmtId="0" fontId="2" fillId="0" borderId="0" xfId="0" applyFont="1" applyBorder="1" applyAlignment="1">
      <alignment horizontal="left" vertical="center" wrapText="1"/>
    </xf>
    <xf numFmtId="0" fontId="5" fillId="6" borderId="0" xfId="0" applyFont="1" applyFill="1" applyBorder="1"/>
    <xf numFmtId="0" fontId="11" fillId="9" borderId="27" xfId="0" applyFont="1" applyFill="1" applyBorder="1" applyAlignment="1">
      <alignment horizontal="center" vertical="center" wrapText="1"/>
    </xf>
    <xf numFmtId="9" fontId="22" fillId="11" borderId="5" xfId="1" applyFont="1" applyFill="1" applyBorder="1" applyAlignment="1">
      <alignment horizontal="center" vertical="center" wrapText="1"/>
    </xf>
    <xf numFmtId="9" fontId="22" fillId="11" borderId="2" xfId="1" applyFont="1" applyFill="1" applyBorder="1" applyAlignment="1">
      <alignment horizontal="center" vertical="center" wrapText="1"/>
    </xf>
    <xf numFmtId="0" fontId="5" fillId="0" borderId="51" xfId="0" applyFont="1" applyBorder="1" applyAlignment="1">
      <alignment vertical="center" wrapText="1"/>
    </xf>
    <xf numFmtId="0" fontId="5" fillId="0" borderId="52" xfId="0" applyFont="1" applyBorder="1" applyAlignment="1">
      <alignment vertical="center" wrapText="1"/>
    </xf>
    <xf numFmtId="0" fontId="5" fillId="0" borderId="53" xfId="0" applyFont="1" applyBorder="1" applyAlignment="1">
      <alignment vertical="center" wrapText="1"/>
    </xf>
    <xf numFmtId="0" fontId="27" fillId="18" borderId="3" xfId="0" applyFont="1" applyFill="1" applyBorder="1" applyAlignment="1">
      <alignment horizontal="center" vertical="center" wrapText="1"/>
    </xf>
    <xf numFmtId="0" fontId="5" fillId="0" borderId="54" xfId="0" applyFont="1" applyBorder="1" applyAlignment="1">
      <alignment horizontal="center" vertical="center" wrapText="1"/>
    </xf>
    <xf numFmtId="0" fontId="11" fillId="0" borderId="59" xfId="0" applyFont="1" applyBorder="1" applyAlignment="1">
      <alignment horizontal="center" vertical="top" wrapText="1"/>
    </xf>
    <xf numFmtId="0" fontId="5" fillId="0" borderId="60" xfId="0" applyFont="1" applyBorder="1" applyAlignment="1">
      <alignment horizontal="left" vertical="top" wrapText="1"/>
    </xf>
    <xf numFmtId="0" fontId="5" fillId="0" borderId="61" xfId="0" applyFont="1" applyBorder="1" applyAlignment="1">
      <alignment horizontal="left" vertical="top" wrapText="1"/>
    </xf>
    <xf numFmtId="9" fontId="20" fillId="13" borderId="2" xfId="1" applyFont="1" applyFill="1" applyBorder="1" applyAlignment="1">
      <alignment horizontal="center" vertical="center" wrapText="1"/>
    </xf>
    <xf numFmtId="0" fontId="5" fillId="0" borderId="62" xfId="0" applyFont="1" applyBorder="1" applyAlignment="1">
      <alignment vertical="center" wrapText="1"/>
    </xf>
    <xf numFmtId="0" fontId="5" fillId="0" borderId="44" xfId="0" applyFont="1" applyBorder="1" applyAlignment="1">
      <alignment horizontal="left" vertical="center" wrapText="1"/>
    </xf>
    <xf numFmtId="0" fontId="5" fillId="0" borderId="62" xfId="0" applyFont="1" applyBorder="1" applyAlignment="1">
      <alignment horizontal="left" vertical="center" wrapText="1"/>
    </xf>
    <xf numFmtId="0" fontId="5" fillId="0" borderId="20" xfId="0" applyFont="1" applyBorder="1" applyAlignment="1">
      <alignment vertical="center" wrapText="1"/>
    </xf>
    <xf numFmtId="164" fontId="1" fillId="9" borderId="4" xfId="1" applyNumberFormat="1" applyFont="1" applyFill="1" applyBorder="1" applyAlignment="1">
      <alignment horizontal="center" vertical="center" wrapText="1"/>
    </xf>
    <xf numFmtId="9" fontId="1" fillId="13" borderId="4" xfId="1" applyFont="1" applyFill="1" applyBorder="1" applyAlignment="1">
      <alignment horizontal="center" vertical="center" wrapText="1"/>
    </xf>
    <xf numFmtId="0" fontId="5" fillId="0" borderId="25" xfId="0" applyFont="1" applyBorder="1" applyAlignment="1">
      <alignment horizontal="center" vertical="center" wrapText="1"/>
    </xf>
    <xf numFmtId="9" fontId="20" fillId="13" borderId="25" xfId="1" applyFont="1" applyFill="1" applyBorder="1" applyAlignment="1">
      <alignment horizontal="center" vertical="center" wrapText="1"/>
    </xf>
    <xf numFmtId="0" fontId="5" fillId="0" borderId="25" xfId="0" applyFont="1" applyBorder="1" applyAlignment="1">
      <alignment horizontal="center" vertical="center" wrapText="1"/>
    </xf>
    <xf numFmtId="9" fontId="20" fillId="13" borderId="25" xfId="1" applyFont="1" applyFill="1" applyBorder="1" applyAlignment="1">
      <alignment horizontal="center" vertical="center" wrapText="1"/>
    </xf>
    <xf numFmtId="0" fontId="24" fillId="0" borderId="31" xfId="0" applyFont="1" applyBorder="1" applyAlignment="1">
      <alignment horizontal="left" vertical="center" wrapText="1"/>
    </xf>
    <xf numFmtId="0" fontId="5" fillId="0" borderId="25"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25" fillId="6" borderId="5" xfId="0" applyFont="1" applyFill="1" applyBorder="1" applyAlignment="1">
      <alignment horizontal="center" vertical="center" wrapText="1"/>
    </xf>
    <xf numFmtId="0" fontId="8" fillId="3" borderId="2" xfId="0" applyFont="1" applyFill="1" applyBorder="1" applyAlignment="1">
      <alignment horizontal="center" vertical="center" wrapText="1"/>
    </xf>
    <xf numFmtId="9" fontId="22" fillId="3" borderId="25" xfId="1" applyFont="1" applyFill="1" applyBorder="1" applyAlignment="1">
      <alignment horizontal="center" vertical="center" wrapText="1"/>
    </xf>
    <xf numFmtId="0" fontId="5" fillId="0" borderId="5" xfId="0" applyFont="1" applyBorder="1" applyAlignment="1">
      <alignment vertical="top" wrapText="1"/>
    </xf>
    <xf numFmtId="0" fontId="11" fillId="0" borderId="9" xfId="0" applyFont="1" applyBorder="1" applyAlignment="1">
      <alignment horizontal="center" vertical="top"/>
    </xf>
    <xf numFmtId="0" fontId="16" fillId="14" borderId="4" xfId="0" applyFont="1" applyFill="1" applyBorder="1" applyAlignment="1">
      <alignment horizontal="center" vertical="center"/>
    </xf>
    <xf numFmtId="0" fontId="16" fillId="3" borderId="4" xfId="0" applyFont="1" applyFill="1" applyBorder="1" applyAlignment="1">
      <alignment horizontal="center" vertical="center"/>
    </xf>
    <xf numFmtId="0" fontId="34" fillId="12" borderId="4" xfId="0" applyFont="1" applyFill="1" applyBorder="1" applyAlignment="1">
      <alignment horizontal="center" vertical="center"/>
    </xf>
    <xf numFmtId="0" fontId="16" fillId="11" borderId="4" xfId="0" applyFont="1" applyFill="1" applyBorder="1" applyAlignment="1">
      <alignment horizontal="center" vertical="center"/>
    </xf>
    <xf numFmtId="0" fontId="24" fillId="0" borderId="0" xfId="0" applyFont="1" applyBorder="1" applyAlignment="1">
      <alignment horizontal="center" vertical="center" wrapText="1"/>
    </xf>
    <xf numFmtId="0" fontId="24" fillId="0" borderId="0" xfId="0" applyFont="1" applyBorder="1" applyAlignment="1">
      <alignment horizontal="left" vertical="center" wrapText="1"/>
    </xf>
    <xf numFmtId="0" fontId="5" fillId="0" borderId="66"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57" xfId="0" applyFont="1" applyBorder="1" applyAlignment="1">
      <alignment horizontal="center" vertical="center" wrapText="1"/>
    </xf>
    <xf numFmtId="0" fontId="1" fillId="9" borderId="27" xfId="0" applyFont="1" applyFill="1" applyBorder="1" applyAlignment="1">
      <alignment horizontal="center" vertical="center"/>
    </xf>
    <xf numFmtId="0" fontId="2" fillId="0" borderId="37"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38" xfId="0" applyFont="1" applyFill="1" applyBorder="1" applyAlignment="1">
      <alignment horizontal="center" vertical="center" wrapText="1"/>
    </xf>
    <xf numFmtId="9" fontId="22" fillId="16" borderId="25" xfId="1" applyFont="1" applyFill="1" applyBorder="1" applyAlignment="1">
      <alignment horizontal="center" vertical="center" wrapText="1"/>
    </xf>
    <xf numFmtId="0" fontId="8" fillId="11"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9" fontId="20" fillId="12" borderId="25" xfId="1" applyFont="1" applyFill="1" applyBorder="1" applyAlignment="1">
      <alignment horizontal="center" vertical="center" wrapText="1"/>
    </xf>
    <xf numFmtId="0" fontId="8" fillId="16" borderId="2" xfId="0" applyFont="1" applyFill="1" applyBorder="1" applyAlignment="1">
      <alignment horizontal="center" vertical="center" wrapText="1"/>
    </xf>
    <xf numFmtId="0" fontId="35" fillId="0" borderId="0" xfId="0" applyFont="1" applyBorder="1" applyAlignment="1">
      <alignment vertical="center" wrapText="1"/>
    </xf>
    <xf numFmtId="0" fontId="36" fillId="19" borderId="2" xfId="2" applyFont="1" applyFill="1" applyBorder="1" applyAlignment="1">
      <alignment horizontal="center" vertical="center" wrapText="1"/>
    </xf>
    <xf numFmtId="0" fontId="16" fillId="16" borderId="4" xfId="0" applyFont="1" applyFill="1" applyBorder="1" applyAlignment="1">
      <alignment horizontal="center" vertical="center"/>
    </xf>
    <xf numFmtId="0" fontId="5" fillId="0" borderId="5" xfId="0" applyFont="1" applyBorder="1" applyAlignment="1">
      <alignment vertical="center" wrapText="1"/>
    </xf>
    <xf numFmtId="0" fontId="5" fillId="0" borderId="26" xfId="0" applyFont="1" applyBorder="1" applyAlignment="1">
      <alignment horizontal="center" vertical="center" wrapText="1"/>
    </xf>
    <xf numFmtId="0" fontId="5" fillId="0" borderId="66" xfId="0" applyFont="1" applyBorder="1" applyAlignment="1">
      <alignment horizontal="left" vertical="center" wrapText="1"/>
    </xf>
    <xf numFmtId="0" fontId="8" fillId="4" borderId="2" xfId="0" applyFont="1" applyFill="1" applyBorder="1" applyAlignment="1">
      <alignment horizontal="center" vertical="center" wrapText="1"/>
    </xf>
    <xf numFmtId="9" fontId="22" fillId="4" borderId="25" xfId="1" applyFont="1" applyFill="1" applyBorder="1" applyAlignment="1">
      <alignment horizontal="center" vertical="center" wrapText="1"/>
    </xf>
    <xf numFmtId="0" fontId="5" fillId="0" borderId="37" xfId="0" applyFont="1" applyBorder="1" applyAlignment="1">
      <alignment horizontal="center" vertical="center" wrapText="1"/>
    </xf>
    <xf numFmtId="0" fontId="16" fillId="4" borderId="4" xfId="0" applyFont="1" applyFill="1" applyBorder="1" applyAlignment="1">
      <alignment horizontal="center" vertical="center"/>
    </xf>
    <xf numFmtId="165" fontId="1" fillId="13" borderId="4" xfId="0" applyNumberFormat="1" applyFont="1" applyFill="1" applyBorder="1" applyAlignment="1">
      <alignment horizontal="center" vertical="center" wrapText="1"/>
    </xf>
    <xf numFmtId="0" fontId="39" fillId="20" borderId="3" xfId="0" applyFont="1" applyFill="1" applyBorder="1" applyAlignment="1">
      <alignment horizontal="center" vertical="center" wrapText="1"/>
    </xf>
    <xf numFmtId="0" fontId="2" fillId="0" borderId="21" xfId="0" applyFont="1" applyBorder="1" applyAlignment="1">
      <alignment vertical="center" wrapText="1"/>
    </xf>
    <xf numFmtId="0" fontId="2" fillId="0" borderId="51" xfId="0" applyFont="1" applyBorder="1" applyAlignment="1">
      <alignment vertical="center" wrapText="1"/>
    </xf>
    <xf numFmtId="0" fontId="2" fillId="0" borderId="53" xfId="0" applyFont="1" applyBorder="1" applyAlignment="1">
      <alignment vertical="center" wrapText="1"/>
    </xf>
    <xf numFmtId="0" fontId="3" fillId="6" borderId="2" xfId="0" applyFont="1" applyFill="1" applyBorder="1" applyAlignment="1">
      <alignment horizontal="center" vertical="center" wrapText="1"/>
    </xf>
    <xf numFmtId="9" fontId="20" fillId="13" borderId="44" xfId="1"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2" fillId="0" borderId="55" xfId="0" applyFont="1" applyBorder="1" applyAlignment="1">
      <alignment vertical="center" wrapText="1"/>
    </xf>
    <xf numFmtId="0" fontId="3" fillId="6" borderId="44" xfId="0" applyFont="1" applyFill="1" applyBorder="1" applyAlignment="1">
      <alignment horizontal="center" vertical="center" wrapText="1"/>
    </xf>
    <xf numFmtId="0" fontId="3" fillId="6" borderId="26" xfId="0" applyFont="1" applyFill="1" applyBorder="1" applyAlignment="1">
      <alignment horizontal="center" vertical="center" wrapText="1"/>
    </xf>
    <xf numFmtId="9" fontId="20" fillId="13" borderId="26" xfId="1" applyFont="1" applyFill="1" applyBorder="1" applyAlignment="1">
      <alignment horizontal="center" vertical="center" wrapText="1"/>
    </xf>
    <xf numFmtId="0" fontId="25" fillId="6" borderId="2" xfId="0" applyFont="1" applyFill="1" applyBorder="1" applyAlignment="1">
      <alignment horizontal="center" vertical="center" wrapText="1"/>
    </xf>
    <xf numFmtId="0" fontId="40" fillId="0" borderId="3" xfId="0" applyFont="1" applyBorder="1" applyAlignment="1">
      <alignment horizontal="right" vertical="center" wrapText="1"/>
    </xf>
    <xf numFmtId="0" fontId="3" fillId="6" borderId="37" xfId="0" applyFont="1" applyFill="1" applyBorder="1" applyAlignment="1">
      <alignment horizontal="center" vertical="center" wrapText="1"/>
    </xf>
    <xf numFmtId="0" fontId="5" fillId="0" borderId="25" xfId="0" applyFont="1" applyBorder="1" applyAlignment="1">
      <alignment horizontal="center" vertical="center" wrapText="1"/>
    </xf>
    <xf numFmtId="0" fontId="38" fillId="0" borderId="63" xfId="2" applyFont="1" applyBorder="1" applyAlignment="1">
      <alignment horizontal="center" vertical="center" wrapText="1"/>
    </xf>
    <xf numFmtId="0" fontId="38" fillId="0" borderId="3" xfId="2" applyFont="1" applyBorder="1" applyAlignment="1">
      <alignment horizontal="center" vertical="center" wrapText="1"/>
    </xf>
    <xf numFmtId="0" fontId="3" fillId="6" borderId="54"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5" fillId="0" borderId="69" xfId="0" applyFont="1" applyBorder="1" applyAlignment="1">
      <alignment vertical="center" wrapText="1"/>
    </xf>
    <xf numFmtId="0" fontId="3" fillId="6" borderId="27" xfId="0" applyFont="1" applyFill="1" applyBorder="1" applyAlignment="1">
      <alignment horizontal="center" vertical="center" wrapText="1"/>
    </xf>
    <xf numFmtId="9" fontId="1" fillId="9" borderId="37" xfId="1" applyFont="1" applyFill="1" applyBorder="1" applyAlignment="1">
      <alignment horizontal="center" vertical="center" wrapText="1"/>
    </xf>
    <xf numFmtId="9" fontId="1" fillId="9" borderId="1" xfId="1" applyFont="1" applyFill="1" applyBorder="1" applyAlignment="1">
      <alignment horizontal="center" vertical="center" wrapText="1"/>
    </xf>
    <xf numFmtId="9" fontId="1" fillId="9" borderId="38" xfId="1" applyFont="1" applyFill="1" applyBorder="1" applyAlignment="1">
      <alignment horizontal="center" vertical="center" wrapText="1"/>
    </xf>
    <xf numFmtId="9" fontId="20" fillId="6" borderId="22" xfId="1" applyFont="1" applyFill="1" applyBorder="1" applyAlignment="1">
      <alignment horizontal="center" vertical="center" wrapText="1"/>
    </xf>
    <xf numFmtId="9" fontId="1" fillId="9" borderId="33" xfId="1" applyFont="1" applyFill="1" applyBorder="1" applyAlignment="1">
      <alignment horizontal="center" vertical="center" wrapText="1"/>
    </xf>
    <xf numFmtId="9" fontId="1" fillId="9" borderId="56" xfId="1" applyFont="1" applyFill="1" applyBorder="1" applyAlignment="1">
      <alignment horizontal="center" vertical="center" wrapText="1"/>
    </xf>
    <xf numFmtId="9" fontId="1" fillId="9" borderId="57" xfId="1" applyFont="1" applyFill="1" applyBorder="1" applyAlignment="1">
      <alignment horizontal="center" vertical="center" wrapText="1"/>
    </xf>
    <xf numFmtId="0" fontId="5" fillId="0" borderId="2" xfId="0" applyFont="1" applyBorder="1" applyAlignment="1">
      <alignment horizontal="center" vertical="center" wrapText="1"/>
    </xf>
    <xf numFmtId="0" fontId="29" fillId="2" borderId="37" xfId="0" applyFont="1" applyFill="1" applyBorder="1" applyAlignment="1">
      <alignment horizontal="center" vertical="center"/>
    </xf>
    <xf numFmtId="0" fontId="43" fillId="9" borderId="4" xfId="0" applyFont="1" applyFill="1" applyBorder="1" applyAlignment="1">
      <alignment horizontal="center" vertical="center"/>
    </xf>
    <xf numFmtId="9" fontId="44" fillId="15" borderId="4" xfId="0" applyNumberFormat="1" applyFont="1" applyFill="1" applyBorder="1" applyAlignment="1">
      <alignment horizontal="center" vertical="center" wrapText="1"/>
    </xf>
    <xf numFmtId="0" fontId="45" fillId="0" borderId="0" xfId="0" applyFont="1" applyFill="1" applyBorder="1" applyAlignment="1">
      <alignment vertical="top"/>
    </xf>
    <xf numFmtId="0" fontId="45" fillId="0" borderId="0" xfId="0" applyFont="1" applyAlignment="1">
      <alignment vertical="top"/>
    </xf>
    <xf numFmtId="9" fontId="41" fillId="6" borderId="4" xfId="1" applyFont="1" applyFill="1" applyBorder="1" applyAlignment="1">
      <alignment horizontal="center" vertical="center" wrapText="1"/>
    </xf>
    <xf numFmtId="3" fontId="25" fillId="6" borderId="25" xfId="0" applyNumberFormat="1" applyFont="1" applyFill="1" applyBorder="1" applyAlignment="1">
      <alignment horizontal="center"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38" fillId="0" borderId="2" xfId="2" applyFont="1" applyBorder="1" applyAlignment="1">
      <alignment horizontal="center" vertical="center" wrapText="1"/>
    </xf>
    <xf numFmtId="0" fontId="46" fillId="6" borderId="3" xfId="0" applyFont="1" applyFill="1" applyBorder="1" applyAlignment="1">
      <alignment horizontal="right" vertical="center" wrapText="1"/>
    </xf>
    <xf numFmtId="0" fontId="5" fillId="0" borderId="55" xfId="0" applyFont="1" applyBorder="1" applyAlignment="1">
      <alignment vertical="center" wrapText="1"/>
    </xf>
    <xf numFmtId="0" fontId="5" fillId="0" borderId="21" xfId="0" applyFont="1" applyBorder="1" applyAlignment="1">
      <alignment vertical="center" wrapText="1"/>
    </xf>
    <xf numFmtId="0" fontId="47" fillId="6" borderId="68" xfId="0" applyFont="1" applyFill="1" applyBorder="1" applyAlignment="1">
      <alignment horizontal="left" vertical="center" wrapText="1"/>
    </xf>
    <xf numFmtId="0" fontId="5" fillId="6" borderId="26" xfId="0" applyFont="1" applyFill="1" applyBorder="1" applyAlignment="1">
      <alignment horizontal="left" vertical="center" wrapText="1"/>
    </xf>
    <xf numFmtId="0" fontId="5" fillId="6" borderId="68" xfId="0" applyFont="1" applyFill="1" applyBorder="1" applyAlignment="1">
      <alignment horizontal="left" vertical="center" wrapText="1"/>
    </xf>
    <xf numFmtId="0" fontId="5" fillId="6" borderId="25" xfId="0" applyFont="1" applyFill="1" applyBorder="1" applyAlignment="1">
      <alignment vertical="center" wrapText="1"/>
    </xf>
    <xf numFmtId="0" fontId="5" fillId="6" borderId="65" xfId="0" applyFont="1" applyFill="1" applyBorder="1" applyAlignment="1">
      <alignment horizontal="left" vertical="center" wrapText="1"/>
    </xf>
    <xf numFmtId="0" fontId="38" fillId="0" borderId="2" xfId="0" applyFont="1" applyBorder="1" applyAlignment="1">
      <alignment horizontal="center" vertical="center" wrapText="1"/>
    </xf>
    <xf numFmtId="0" fontId="5" fillId="0" borderId="2" xfId="0" applyFont="1" applyBorder="1" applyAlignment="1">
      <alignment vertical="top" wrapText="1"/>
    </xf>
    <xf numFmtId="0" fontId="5" fillId="0" borderId="44"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26" xfId="0" applyFont="1" applyFill="1" applyBorder="1" applyAlignment="1">
      <alignment horizontal="center" vertical="center" wrapText="1"/>
    </xf>
    <xf numFmtId="3" fontId="25" fillId="0" borderId="25" xfId="0" applyNumberFormat="1" applyFont="1" applyFill="1" applyBorder="1" applyAlignment="1">
      <alignment horizontal="center" vertical="center" wrapText="1"/>
    </xf>
    <xf numFmtId="3" fontId="25" fillId="0" borderId="38" xfId="0" applyNumberFormat="1" applyFont="1" applyFill="1" applyBorder="1" applyAlignment="1">
      <alignment horizontal="center" vertical="center" wrapText="1"/>
    </xf>
    <xf numFmtId="9" fontId="20" fillId="13" borderId="1" xfId="1" applyFont="1" applyFill="1" applyBorder="1" applyAlignment="1">
      <alignment horizontal="center" vertical="center" wrapText="1"/>
    </xf>
    <xf numFmtId="9" fontId="20" fillId="13" borderId="38" xfId="1" applyFont="1" applyFill="1" applyBorder="1" applyAlignment="1">
      <alignment horizontal="center" vertical="center" wrapText="1"/>
    </xf>
    <xf numFmtId="9" fontId="20" fillId="13" borderId="37" xfId="1" applyFont="1" applyFill="1" applyBorder="1" applyAlignment="1">
      <alignment horizontal="center" vertical="center" wrapText="1"/>
    </xf>
    <xf numFmtId="0" fontId="23" fillId="17" borderId="3" xfId="0" applyFont="1" applyFill="1" applyBorder="1" applyAlignment="1">
      <alignment horizontal="center" vertical="center" wrapText="1"/>
    </xf>
    <xf numFmtId="0" fontId="49" fillId="7" borderId="3" xfId="0" applyFont="1" applyFill="1" applyBorder="1" applyAlignment="1">
      <alignment vertical="center" wrapText="1"/>
    </xf>
    <xf numFmtId="0" fontId="5" fillId="0" borderId="27" xfId="0" applyFont="1" applyBorder="1" applyAlignment="1">
      <alignment vertical="center" wrapText="1"/>
    </xf>
    <xf numFmtId="0" fontId="5" fillId="0" borderId="26" xfId="0" applyFont="1" applyBorder="1" applyAlignment="1">
      <alignment vertical="center" wrapText="1"/>
    </xf>
    <xf numFmtId="0" fontId="48" fillId="7" borderId="2" xfId="0" applyFont="1" applyFill="1" applyBorder="1" applyAlignment="1">
      <alignment vertical="center" wrapText="1"/>
    </xf>
    <xf numFmtId="3" fontId="25" fillId="6" borderId="44" xfId="0" applyNumberFormat="1" applyFont="1" applyFill="1" applyBorder="1" applyAlignment="1">
      <alignment horizontal="center" vertical="center" wrapText="1"/>
    </xf>
    <xf numFmtId="0" fontId="25" fillId="6" borderId="52" xfId="0" applyFont="1" applyFill="1" applyBorder="1" applyAlignment="1">
      <alignment horizontal="center" vertical="center" wrapText="1"/>
    </xf>
    <xf numFmtId="0" fontId="33" fillId="2" borderId="33" xfId="0" applyFont="1" applyFill="1" applyBorder="1" applyAlignment="1" applyProtection="1">
      <alignment horizontal="center" vertical="center" wrapText="1"/>
      <protection locked="0"/>
    </xf>
    <xf numFmtId="0" fontId="33" fillId="2" borderId="56" xfId="0" applyFont="1" applyFill="1" applyBorder="1" applyAlignment="1" applyProtection="1">
      <alignment horizontal="center" vertical="center" wrapText="1"/>
      <protection locked="0"/>
    </xf>
    <xf numFmtId="0" fontId="33" fillId="2" borderId="37" xfId="0"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protection locked="0"/>
    </xf>
    <xf numFmtId="0" fontId="25" fillId="2" borderId="52" xfId="0" applyFont="1" applyFill="1" applyBorder="1" applyAlignment="1" applyProtection="1">
      <alignment horizontal="center" vertical="center" wrapText="1"/>
      <protection locked="0"/>
    </xf>
    <xf numFmtId="0" fontId="25" fillId="2" borderId="55" xfId="0" applyFont="1" applyFill="1" applyBorder="1" applyAlignment="1" applyProtection="1">
      <alignment horizontal="center" vertical="center" wrapText="1"/>
      <protection locked="0"/>
    </xf>
    <xf numFmtId="0" fontId="25" fillId="2" borderId="53" xfId="0" applyFont="1" applyFill="1" applyBorder="1" applyAlignment="1" applyProtection="1">
      <alignment horizontal="center" vertical="center" wrapText="1"/>
      <protection locked="0"/>
    </xf>
    <xf numFmtId="0" fontId="25" fillId="2" borderId="19" xfId="0" applyFont="1" applyFill="1" applyBorder="1" applyAlignment="1" applyProtection="1">
      <alignment horizontal="center" vertical="center" wrapText="1"/>
      <protection locked="0"/>
    </xf>
    <xf numFmtId="0" fontId="5" fillId="0" borderId="14" xfId="0" applyFont="1" applyBorder="1" applyAlignment="1">
      <alignment horizontal="left" vertical="center" wrapText="1"/>
    </xf>
    <xf numFmtId="0" fontId="5" fillId="0" borderId="6" xfId="0" applyFont="1" applyBorder="1" applyAlignment="1">
      <alignment horizontal="left" vertical="center" wrapText="1"/>
    </xf>
    <xf numFmtId="0" fontId="5" fillId="0" borderId="38" xfId="0" applyFont="1" applyBorder="1" applyAlignment="1">
      <alignment horizontal="left" vertical="center" wrapText="1"/>
    </xf>
    <xf numFmtId="0" fontId="5" fillId="6" borderId="52" xfId="0" applyFont="1" applyFill="1" applyBorder="1" applyAlignment="1">
      <alignment horizontal="center" vertical="center" wrapText="1"/>
    </xf>
    <xf numFmtId="0" fontId="47" fillId="6" borderId="53" xfId="0" applyFont="1" applyFill="1" applyBorder="1" applyAlignment="1">
      <alignment horizontal="center" vertical="center" wrapText="1"/>
    </xf>
    <xf numFmtId="3" fontId="25" fillId="22" borderId="44" xfId="0" applyNumberFormat="1" applyFont="1" applyFill="1" applyBorder="1" applyAlignment="1" applyProtection="1">
      <alignment horizontal="center" vertical="center" wrapText="1"/>
      <protection locked="0"/>
    </xf>
    <xf numFmtId="3" fontId="25" fillId="22" borderId="1" xfId="0" applyNumberFormat="1" applyFont="1" applyFill="1" applyBorder="1" applyAlignment="1" applyProtection="1">
      <alignment horizontal="center" vertical="center" wrapText="1"/>
      <protection locked="0"/>
    </xf>
    <xf numFmtId="3" fontId="25" fillId="2" borderId="1" xfId="0" applyNumberFormat="1" applyFont="1" applyFill="1" applyBorder="1" applyAlignment="1" applyProtection="1">
      <alignment horizontal="center" vertical="center" wrapText="1"/>
      <protection locked="0"/>
    </xf>
    <xf numFmtId="3" fontId="25" fillId="2" borderId="38" xfId="0" applyNumberFormat="1" applyFont="1" applyFill="1" applyBorder="1" applyAlignment="1" applyProtection="1">
      <alignment horizontal="center" vertical="center" wrapText="1"/>
      <protection locked="0"/>
    </xf>
    <xf numFmtId="0" fontId="25" fillId="2" borderId="1" xfId="0" applyFont="1" applyFill="1" applyBorder="1" applyAlignment="1" applyProtection="1">
      <alignment horizontal="center" vertical="center" wrapText="1"/>
      <protection locked="0"/>
    </xf>
    <xf numFmtId="0" fontId="25" fillId="2" borderId="38" xfId="0" applyFont="1" applyFill="1" applyBorder="1" applyAlignment="1" applyProtection="1">
      <alignment horizontal="center" vertical="center" wrapText="1"/>
      <protection locked="0"/>
    </xf>
    <xf numFmtId="0" fontId="25" fillId="2" borderId="54" xfId="0" applyFont="1" applyFill="1" applyBorder="1" applyAlignment="1" applyProtection="1">
      <alignment horizontal="center" vertical="center" wrapText="1"/>
      <protection locked="0"/>
    </xf>
    <xf numFmtId="9" fontId="25" fillId="2" borderId="37" xfId="1" applyFont="1" applyFill="1" applyBorder="1" applyAlignment="1" applyProtection="1">
      <alignment horizontal="center" vertical="center" wrapText="1"/>
      <protection locked="0"/>
    </xf>
    <xf numFmtId="9" fontId="25" fillId="2" borderId="38" xfId="1" applyFont="1" applyFill="1" applyBorder="1" applyAlignment="1" applyProtection="1">
      <alignment horizontal="center" vertical="center" wrapText="1"/>
      <protection locked="0"/>
    </xf>
    <xf numFmtId="9" fontId="22" fillId="11" borderId="27" xfId="1" applyFont="1" applyFill="1" applyBorder="1" applyAlignment="1">
      <alignment horizontal="center" vertical="center" wrapText="1"/>
    </xf>
    <xf numFmtId="0" fontId="25" fillId="2" borderId="51" xfId="0" applyFont="1" applyFill="1" applyBorder="1" applyAlignment="1" applyProtection="1">
      <alignment horizontal="center" vertical="center" wrapText="1"/>
      <protection locked="0"/>
    </xf>
    <xf numFmtId="0" fontId="25" fillId="2" borderId="21" xfId="0" applyFont="1" applyFill="1" applyBorder="1" applyAlignment="1" applyProtection="1">
      <alignment horizontal="center" vertical="center" wrapText="1"/>
      <protection locked="0"/>
    </xf>
    <xf numFmtId="0" fontId="25" fillId="2" borderId="44" xfId="0" applyFont="1" applyFill="1" applyBorder="1" applyAlignment="1" applyProtection="1">
      <alignment horizontal="center" vertical="center" wrapText="1"/>
      <protection locked="0"/>
    </xf>
    <xf numFmtId="0" fontId="25" fillId="2" borderId="26" xfId="0" applyFont="1" applyFill="1" applyBorder="1" applyAlignment="1" applyProtection="1">
      <alignment horizontal="center" vertical="center" wrapText="1"/>
      <protection locked="0"/>
    </xf>
    <xf numFmtId="3" fontId="25" fillId="2" borderId="44" xfId="0" applyNumberFormat="1" applyFont="1" applyFill="1" applyBorder="1" applyAlignment="1" applyProtection="1">
      <alignment horizontal="center" vertical="center" wrapText="1"/>
      <protection locked="0"/>
    </xf>
    <xf numFmtId="3" fontId="25" fillId="2" borderId="25" xfId="0" applyNumberFormat="1" applyFont="1" applyFill="1" applyBorder="1" applyAlignment="1" applyProtection="1">
      <alignment horizontal="center" vertical="center" wrapText="1"/>
      <protection locked="0"/>
    </xf>
    <xf numFmtId="3" fontId="25" fillId="2" borderId="37" xfId="0" applyNumberFormat="1"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3" fontId="25" fillId="2" borderId="66" xfId="0" applyNumberFormat="1" applyFont="1" applyFill="1" applyBorder="1" applyAlignment="1" applyProtection="1">
      <alignment horizontal="center" vertical="center" wrapText="1"/>
      <protection locked="0"/>
    </xf>
    <xf numFmtId="0" fontId="25" fillId="2" borderId="66"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6" fillId="0" borderId="5" xfId="0" applyFont="1" applyBorder="1" applyAlignment="1">
      <alignment vertical="top" wrapText="1"/>
    </xf>
    <xf numFmtId="0" fontId="6" fillId="0" borderId="5" xfId="0" applyFont="1" applyBorder="1" applyAlignment="1">
      <alignment vertical="center" wrapText="1"/>
    </xf>
    <xf numFmtId="0" fontId="6" fillId="0" borderId="26" xfId="0" applyFont="1" applyBorder="1" applyAlignment="1">
      <alignment vertical="center" wrapText="1"/>
    </xf>
    <xf numFmtId="0" fontId="25" fillId="2" borderId="2" xfId="0" applyFont="1" applyFill="1" applyBorder="1" applyAlignment="1" applyProtection="1">
      <alignment horizontal="center" vertical="center" wrapText="1"/>
      <protection locked="0"/>
    </xf>
    <xf numFmtId="0" fontId="5" fillId="0" borderId="25" xfId="0" applyFont="1" applyBorder="1" applyAlignment="1">
      <alignment horizontal="left" vertical="top" wrapText="1"/>
    </xf>
    <xf numFmtId="0" fontId="33" fillId="0" borderId="0" xfId="0" applyFont="1" applyFill="1" applyBorder="1" applyAlignment="1" applyProtection="1">
      <alignment horizontal="center" vertical="center" wrapText="1"/>
      <protection locked="0"/>
    </xf>
    <xf numFmtId="0" fontId="33" fillId="2" borderId="38" xfId="0" applyFont="1" applyFill="1" applyBorder="1" applyAlignment="1" applyProtection="1">
      <alignment horizontal="center" vertical="center" wrapText="1"/>
      <protection locked="0"/>
    </xf>
    <xf numFmtId="0" fontId="5" fillId="0" borderId="37" xfId="0" applyFont="1" applyBorder="1" applyAlignment="1">
      <alignment vertical="center" wrapText="1"/>
    </xf>
    <xf numFmtId="0" fontId="5" fillId="0" borderId="1" xfId="0" applyFont="1" applyBorder="1" applyAlignment="1">
      <alignment vertical="center" wrapText="1"/>
    </xf>
    <xf numFmtId="0" fontId="5" fillId="0" borderId="38" xfId="0" applyFont="1" applyBorder="1" applyAlignment="1">
      <alignment vertical="center" wrapText="1"/>
    </xf>
    <xf numFmtId="0" fontId="33" fillId="2" borderId="26" xfId="0" applyFont="1" applyFill="1" applyBorder="1" applyAlignment="1" applyProtection="1">
      <alignment horizontal="center" vertical="center" wrapText="1"/>
      <protection locked="0"/>
    </xf>
    <xf numFmtId="0" fontId="47" fillId="0" borderId="6" xfId="0" applyFont="1" applyBorder="1" applyAlignment="1">
      <alignment horizontal="left" vertical="center" wrapText="1"/>
    </xf>
    <xf numFmtId="0" fontId="5" fillId="0" borderId="65" xfId="0" applyFont="1" applyBorder="1" applyAlignment="1">
      <alignment horizontal="left" vertical="top" wrapText="1"/>
    </xf>
    <xf numFmtId="0" fontId="1" fillId="0" borderId="34" xfId="0" applyFont="1" applyBorder="1" applyAlignment="1">
      <alignment horizontal="left" vertical="center" wrapText="1"/>
    </xf>
    <xf numFmtId="0" fontId="5" fillId="2" borderId="12" xfId="0" applyFont="1" applyFill="1" applyBorder="1" applyAlignment="1" applyProtection="1">
      <alignment horizontal="left" vertical="center" wrapText="1"/>
      <protection locked="0"/>
    </xf>
    <xf numFmtId="0" fontId="1" fillId="2" borderId="12"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wrapText="1"/>
      <protection locked="0"/>
    </xf>
    <xf numFmtId="4" fontId="1" fillId="2" borderId="11" xfId="0" applyNumberFormat="1" applyFont="1" applyFill="1" applyBorder="1" applyAlignment="1" applyProtection="1">
      <alignment horizontal="left" vertical="center" wrapText="1"/>
      <protection locked="0"/>
    </xf>
    <xf numFmtId="0" fontId="1" fillId="0" borderId="11" xfId="0" applyFont="1" applyBorder="1" applyAlignment="1">
      <alignment horizontal="left" vertical="center" wrapText="1"/>
    </xf>
    <xf numFmtId="0" fontId="16" fillId="7" borderId="3" xfId="0" applyFont="1" applyFill="1" applyBorder="1" applyAlignment="1">
      <alignment horizontal="left" vertical="center" wrapText="1"/>
    </xf>
    <xf numFmtId="0" fontId="16" fillId="7" borderId="22" xfId="0" applyFont="1" applyFill="1" applyBorder="1" applyAlignment="1">
      <alignment horizontal="left" vertical="center" wrapText="1"/>
    </xf>
    <xf numFmtId="0" fontId="16" fillId="7" borderId="29" xfId="0" applyFont="1" applyFill="1" applyBorder="1" applyAlignment="1">
      <alignment horizontal="left" vertical="center" wrapText="1"/>
    </xf>
    <xf numFmtId="0" fontId="1" fillId="6" borderId="11" xfId="0" applyFont="1" applyFill="1" applyBorder="1" applyAlignment="1">
      <alignment horizontal="left" vertical="center" wrapText="1"/>
    </xf>
    <xf numFmtId="0" fontId="19" fillId="7" borderId="3" xfId="0" applyFont="1" applyFill="1" applyBorder="1" applyAlignment="1">
      <alignment horizontal="left" vertical="center" wrapText="1"/>
    </xf>
    <xf numFmtId="0" fontId="19" fillId="7" borderId="22" xfId="0" applyFont="1" applyFill="1" applyBorder="1" applyAlignment="1">
      <alignment horizontal="left" vertical="center" wrapText="1"/>
    </xf>
    <xf numFmtId="0" fontId="19" fillId="7" borderId="29" xfId="0" applyFont="1" applyFill="1" applyBorder="1" applyAlignment="1">
      <alignment horizontal="left" vertical="center" wrapText="1"/>
    </xf>
    <xf numFmtId="0" fontId="42" fillId="11" borderId="4" xfId="0" applyFont="1" applyFill="1" applyBorder="1" applyAlignment="1">
      <alignment horizontal="center" vertical="center" wrapText="1"/>
    </xf>
    <xf numFmtId="0" fontId="42" fillId="16" borderId="4" xfId="0" applyFont="1" applyFill="1" applyBorder="1" applyAlignment="1">
      <alignment horizontal="center" vertical="center" wrapText="1"/>
    </xf>
    <xf numFmtId="0" fontId="42" fillId="4" borderId="4" xfId="0" applyFont="1" applyFill="1" applyBorder="1" applyAlignment="1">
      <alignment horizontal="center" vertical="center" wrapText="1"/>
    </xf>
    <xf numFmtId="0" fontId="41" fillId="12" borderId="4" xfId="0" applyFont="1" applyFill="1" applyBorder="1" applyAlignment="1">
      <alignment horizontal="center" vertical="center" wrapText="1"/>
    </xf>
    <xf numFmtId="0" fontId="27" fillId="0" borderId="11" xfId="0" applyFont="1" applyBorder="1" applyAlignment="1">
      <alignment horizontal="left" vertical="center" wrapText="1"/>
    </xf>
    <xf numFmtId="0" fontId="27" fillId="9" borderId="11" xfId="0" applyFont="1" applyFill="1" applyBorder="1" applyAlignment="1">
      <alignment horizontal="left" vertical="center"/>
    </xf>
    <xf numFmtId="0" fontId="41" fillId="9" borderId="39" xfId="0" applyFont="1" applyFill="1" applyBorder="1" applyAlignment="1">
      <alignment horizontal="center" vertical="center" wrapText="1"/>
    </xf>
    <xf numFmtId="0" fontId="41" fillId="9" borderId="36" xfId="0" applyFont="1" applyFill="1" applyBorder="1" applyAlignment="1">
      <alignment horizontal="center" vertical="center" wrapText="1"/>
    </xf>
    <xf numFmtId="9" fontId="27" fillId="9" borderId="39" xfId="0" applyNumberFormat="1" applyFont="1" applyFill="1" applyBorder="1" applyAlignment="1">
      <alignment horizontal="left" vertical="center" wrapText="1"/>
    </xf>
    <xf numFmtId="9" fontId="27" fillId="9" borderId="36" xfId="0" applyNumberFormat="1" applyFont="1" applyFill="1" applyBorder="1" applyAlignment="1">
      <alignment horizontal="left" vertical="center" wrapText="1"/>
    </xf>
    <xf numFmtId="9" fontId="28" fillId="0" borderId="46" xfId="0" applyNumberFormat="1" applyFont="1" applyFill="1" applyBorder="1" applyAlignment="1" applyProtection="1">
      <alignment horizontal="left" vertical="top" wrapText="1"/>
      <protection locked="0"/>
    </xf>
    <xf numFmtId="9" fontId="28" fillId="0" borderId="47" xfId="0" applyNumberFormat="1" applyFont="1" applyFill="1" applyBorder="1" applyAlignment="1" applyProtection="1">
      <alignment horizontal="left" vertical="top" wrapText="1"/>
      <protection locked="0"/>
    </xf>
    <xf numFmtId="9" fontId="28" fillId="0" borderId="48" xfId="0" applyNumberFormat="1" applyFont="1" applyFill="1" applyBorder="1" applyAlignment="1" applyProtection="1">
      <alignment horizontal="left" vertical="top" wrapText="1"/>
      <protection locked="0"/>
    </xf>
    <xf numFmtId="9" fontId="28" fillId="0" borderId="49" xfId="0" applyNumberFormat="1" applyFont="1" applyFill="1" applyBorder="1" applyAlignment="1" applyProtection="1">
      <alignment horizontal="left" vertical="top" wrapText="1"/>
      <protection locked="0"/>
    </xf>
    <xf numFmtId="9" fontId="28" fillId="0" borderId="32" xfId="0" applyNumberFormat="1" applyFont="1" applyFill="1" applyBorder="1" applyAlignment="1" applyProtection="1">
      <alignment horizontal="left" vertical="top" wrapText="1"/>
      <protection locked="0"/>
    </xf>
    <xf numFmtId="9" fontId="28" fillId="0" borderId="50" xfId="0" applyNumberFormat="1" applyFont="1" applyFill="1" applyBorder="1" applyAlignment="1" applyProtection="1">
      <alignment horizontal="left" vertical="top" wrapText="1"/>
      <protection locked="0"/>
    </xf>
    <xf numFmtId="0" fontId="42" fillId="14" borderId="4" xfId="0" applyFont="1" applyFill="1" applyBorder="1" applyAlignment="1">
      <alignment horizontal="center" vertical="center" wrapText="1"/>
    </xf>
    <xf numFmtId="0" fontId="42" fillId="3" borderId="4" xfId="0" applyFont="1" applyFill="1" applyBorder="1" applyAlignment="1">
      <alignment horizontal="center" vertical="center" wrapText="1"/>
    </xf>
    <xf numFmtId="0" fontId="26" fillId="0" borderId="0" xfId="0" applyFont="1" applyBorder="1" applyAlignment="1" applyProtection="1">
      <alignment horizontal="center" vertical="center"/>
      <protection locked="0"/>
    </xf>
    <xf numFmtId="0" fontId="23" fillId="14" borderId="3" xfId="0" applyFont="1" applyFill="1" applyBorder="1" applyAlignment="1">
      <alignment horizontal="center" vertical="center" wrapText="1"/>
    </xf>
    <xf numFmtId="0" fontId="23" fillId="14" borderId="22" xfId="0" applyFont="1" applyFill="1" applyBorder="1" applyAlignment="1">
      <alignment horizontal="center" vertical="center" wrapText="1"/>
    </xf>
    <xf numFmtId="0" fontId="23" fillId="14" borderId="29" xfId="0" applyFont="1" applyFill="1" applyBorder="1" applyAlignment="1">
      <alignment horizontal="center"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9" fontId="20" fillId="13" borderId="24" xfId="1" applyFont="1" applyFill="1" applyBorder="1" applyAlignment="1">
      <alignment horizontal="center" vertical="center" wrapText="1"/>
    </xf>
    <xf numFmtId="9" fontId="20" fillId="13" borderId="25" xfId="1"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11" fillId="0" borderId="41" xfId="0" applyFont="1" applyBorder="1" applyAlignment="1">
      <alignment horizontal="center" vertical="top"/>
    </xf>
    <xf numFmtId="0" fontId="11" fillId="0" borderId="9" xfId="0" applyFont="1" applyBorder="1" applyAlignment="1">
      <alignment horizontal="center" vertical="top"/>
    </xf>
    <xf numFmtId="0" fontId="5" fillId="0" borderId="41" xfId="0" applyFont="1" applyBorder="1" applyAlignment="1">
      <alignment horizontal="left" vertical="top" wrapText="1"/>
    </xf>
    <xf numFmtId="0" fontId="5" fillId="0" borderId="9" xfId="0" applyFont="1" applyBorder="1" applyAlignment="1">
      <alignment horizontal="left" vertical="top" wrapText="1"/>
    </xf>
    <xf numFmtId="0" fontId="5" fillId="0" borderId="41" xfId="0" applyFont="1" applyBorder="1" applyAlignment="1">
      <alignment horizontal="center" vertical="top" wrapText="1"/>
    </xf>
    <xf numFmtId="0" fontId="5" fillId="0" borderId="9" xfId="0" applyFont="1" applyBorder="1" applyAlignment="1">
      <alignment horizontal="center" vertical="top" wrapText="1"/>
    </xf>
    <xf numFmtId="0" fontId="5" fillId="0" borderId="45" xfId="0" applyFont="1" applyBorder="1" applyAlignment="1">
      <alignment horizontal="left" vertical="top" wrapText="1"/>
    </xf>
    <xf numFmtId="0" fontId="5" fillId="0" borderId="43" xfId="0" applyFont="1" applyBorder="1" applyAlignment="1">
      <alignment horizontal="left"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11" fillId="0" borderId="41" xfId="0" applyFont="1" applyBorder="1" applyAlignment="1">
      <alignment horizontal="center" vertical="top" wrapText="1"/>
    </xf>
    <xf numFmtId="0" fontId="11" fillId="0" borderId="9" xfId="0" applyFont="1" applyBorder="1" applyAlignment="1">
      <alignment horizontal="center" vertical="top" wrapText="1"/>
    </xf>
    <xf numFmtId="0" fontId="5" fillId="0" borderId="27" xfId="0" applyFont="1" applyBorder="1" applyAlignment="1">
      <alignment horizontal="left" vertical="center" wrapText="1"/>
    </xf>
    <xf numFmtId="0" fontId="23" fillId="11" borderId="3" xfId="0" applyFont="1" applyFill="1" applyBorder="1" applyAlignment="1">
      <alignment horizontal="center" vertical="center" wrapText="1"/>
    </xf>
    <xf numFmtId="0" fontId="23" fillId="11" borderId="22" xfId="0" applyFont="1" applyFill="1" applyBorder="1" applyAlignment="1">
      <alignment horizontal="center" vertical="center" wrapText="1"/>
    </xf>
    <xf numFmtId="0" fontId="23" fillId="11" borderId="29" xfId="0" applyFont="1" applyFill="1" applyBorder="1" applyAlignment="1">
      <alignment horizontal="center" vertical="center" wrapText="1"/>
    </xf>
    <xf numFmtId="0" fontId="11" fillId="0" borderId="40" xfId="0" applyFont="1" applyBorder="1" applyAlignment="1">
      <alignment horizontal="center" vertical="top" wrapText="1"/>
    </xf>
    <xf numFmtId="0" fontId="5" fillId="0" borderId="42" xfId="0" applyFont="1" applyBorder="1" applyAlignment="1">
      <alignment horizontal="left" vertical="top" wrapText="1"/>
    </xf>
    <xf numFmtId="0" fontId="5" fillId="0" borderId="27" xfId="0" applyFont="1" applyBorder="1" applyAlignment="1">
      <alignment horizontal="left" vertical="top"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23" fillId="16" borderId="3" xfId="0" applyFont="1" applyFill="1" applyBorder="1" applyAlignment="1">
      <alignment horizontal="center" vertical="center" wrapText="1"/>
    </xf>
    <xf numFmtId="0" fontId="23" fillId="16" borderId="22" xfId="0" applyFont="1" applyFill="1" applyBorder="1" applyAlignment="1">
      <alignment horizontal="center" vertical="center" wrapText="1"/>
    </xf>
    <xf numFmtId="0" fontId="23" fillId="16" borderId="29" xfId="0" applyFont="1" applyFill="1" applyBorder="1" applyAlignment="1">
      <alignment horizontal="center" vertical="center" wrapText="1"/>
    </xf>
    <xf numFmtId="0" fontId="5" fillId="0" borderId="26" xfId="0" applyFont="1" applyBorder="1" applyAlignment="1">
      <alignment horizontal="left" vertical="top" wrapText="1"/>
    </xf>
    <xf numFmtId="0" fontId="23" fillId="4" borderId="3"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3" fillId="4" borderId="29" xfId="0" applyFont="1" applyFill="1" applyBorder="1" applyAlignment="1">
      <alignment horizontal="center" vertical="center" wrapText="1"/>
    </xf>
    <xf numFmtId="0" fontId="5" fillId="0" borderId="41"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58" xfId="0" applyFont="1" applyBorder="1" applyAlignment="1">
      <alignment horizontal="left" vertical="top" wrapText="1"/>
    </xf>
    <xf numFmtId="9" fontId="20" fillId="13" borderId="24" xfId="1" applyNumberFormat="1" applyFont="1" applyFill="1" applyBorder="1" applyAlignment="1">
      <alignment horizontal="center" vertical="center" wrapText="1"/>
    </xf>
    <xf numFmtId="9" fontId="20" fillId="13" borderId="25" xfId="1" applyNumberFormat="1" applyFont="1" applyFill="1" applyBorder="1" applyAlignment="1">
      <alignment horizontal="center" vertical="center" wrapText="1"/>
    </xf>
    <xf numFmtId="0" fontId="5" fillId="0" borderId="64" xfId="0" applyFont="1" applyBorder="1" applyAlignment="1">
      <alignment horizontal="left" vertical="top" wrapText="1"/>
    </xf>
    <xf numFmtId="0" fontId="5" fillId="0" borderId="26" xfId="0" applyFont="1" applyBorder="1" applyAlignment="1">
      <alignment horizontal="left" vertical="center" wrapText="1"/>
    </xf>
    <xf numFmtId="9" fontId="20" fillId="13" borderId="5" xfId="1" applyFont="1" applyFill="1" applyBorder="1" applyAlignment="1">
      <alignment horizontal="center" vertical="center" wrapText="1"/>
    </xf>
    <xf numFmtId="0" fontId="27" fillId="12" borderId="3" xfId="0" applyFont="1" applyFill="1" applyBorder="1" applyAlignment="1">
      <alignment horizontal="center" vertical="center" wrapText="1"/>
    </xf>
    <xf numFmtId="0" fontId="27" fillId="12" borderId="22" xfId="0" applyFont="1" applyFill="1" applyBorder="1" applyAlignment="1">
      <alignment horizontal="center" vertical="center" wrapText="1"/>
    </xf>
    <xf numFmtId="0" fontId="27" fillId="12" borderId="29" xfId="0" applyFont="1" applyFill="1" applyBorder="1" applyAlignment="1">
      <alignment horizontal="center" vertical="center" wrapText="1"/>
    </xf>
    <xf numFmtId="0" fontId="11" fillId="0" borderId="58" xfId="0" applyFont="1" applyBorder="1" applyAlignment="1">
      <alignment horizontal="center" vertical="top" wrapText="1"/>
    </xf>
    <xf numFmtId="9" fontId="20" fillId="13" borderId="1" xfId="1" applyFont="1" applyFill="1" applyBorder="1" applyAlignment="1">
      <alignment horizontal="center" vertical="center" wrapText="1"/>
    </xf>
    <xf numFmtId="9" fontId="20" fillId="13" borderId="38" xfId="1" applyFont="1" applyFill="1" applyBorder="1" applyAlignment="1">
      <alignment horizontal="center" vertical="center" wrapText="1"/>
    </xf>
    <xf numFmtId="9" fontId="20" fillId="13" borderId="37" xfId="1" applyFont="1" applyFill="1" applyBorder="1" applyAlignment="1">
      <alignment horizontal="center" vertical="center" wrapText="1"/>
    </xf>
    <xf numFmtId="0" fontId="47" fillId="6" borderId="51" xfId="0" applyFont="1" applyFill="1" applyBorder="1" applyAlignment="1">
      <alignment horizontal="center" vertical="center" wrapText="1"/>
    </xf>
    <xf numFmtId="0" fontId="47" fillId="6" borderId="52"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16" xfId="0" applyFont="1" applyBorder="1" applyAlignment="1">
      <alignment horizontal="left" vertical="center" wrapText="1"/>
    </xf>
    <xf numFmtId="0" fontId="23" fillId="17" borderId="3" xfId="0" applyFont="1" applyFill="1" applyBorder="1" applyAlignment="1">
      <alignment horizontal="center" vertical="center" wrapText="1"/>
    </xf>
    <xf numFmtId="0" fontId="23" fillId="17" borderId="29" xfId="0" applyFont="1" applyFill="1" applyBorder="1" applyAlignment="1">
      <alignment horizontal="center"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47" fillId="0" borderId="6" xfId="0" applyFont="1" applyBorder="1" applyAlignment="1">
      <alignment horizontal="left" vertical="center" wrapText="1"/>
    </xf>
    <xf numFmtId="0" fontId="47"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20" fillId="21" borderId="52" xfId="0" applyFont="1" applyFill="1" applyBorder="1" applyAlignment="1">
      <alignment horizontal="center" vertical="center" wrapText="1"/>
    </xf>
    <xf numFmtId="0" fontId="20" fillId="21" borderId="11" xfId="0" applyFont="1" applyFill="1" applyBorder="1" applyAlignment="1">
      <alignment horizontal="center" vertical="center" wrapText="1"/>
    </xf>
    <xf numFmtId="0" fontId="20" fillId="21" borderId="67" xfId="0" applyFont="1" applyFill="1" applyBorder="1" applyAlignment="1">
      <alignment horizontal="center" vertical="center" wrapText="1"/>
    </xf>
    <xf numFmtId="0" fontId="20" fillId="21" borderId="55" xfId="0" applyFont="1" applyFill="1" applyBorder="1" applyAlignment="1">
      <alignment horizontal="center" vertical="center" wrapText="1"/>
    </xf>
    <xf numFmtId="0" fontId="20" fillId="21" borderId="12" xfId="0" applyFont="1" applyFill="1" applyBorder="1" applyAlignment="1">
      <alignment horizontal="center" vertical="center" wrapText="1"/>
    </xf>
    <xf numFmtId="0" fontId="1" fillId="9" borderId="27" xfId="0" applyFont="1" applyFill="1" applyBorder="1" applyAlignment="1">
      <alignment horizontal="center" vertical="center" textRotation="90"/>
    </xf>
    <xf numFmtId="0" fontId="1" fillId="9" borderId="5" xfId="0" applyFont="1" applyFill="1" applyBorder="1" applyAlignment="1">
      <alignment horizontal="center" vertical="center" textRotation="90"/>
    </xf>
    <xf numFmtId="0" fontId="1" fillId="9" borderId="26" xfId="0" applyFont="1" applyFill="1" applyBorder="1" applyAlignment="1">
      <alignment horizontal="center" vertical="center" textRotation="90"/>
    </xf>
    <xf numFmtId="0" fontId="13" fillId="14" borderId="39" xfId="0" applyFont="1" applyFill="1" applyBorder="1" applyAlignment="1">
      <alignment horizontal="center" vertical="center"/>
    </xf>
    <xf numFmtId="0" fontId="13" fillId="14" borderId="36" xfId="0" applyFont="1" applyFill="1" applyBorder="1" applyAlignment="1">
      <alignment horizontal="center" vertical="center"/>
    </xf>
    <xf numFmtId="0" fontId="13" fillId="3" borderId="39" xfId="0" applyFont="1" applyFill="1" applyBorder="1" applyAlignment="1">
      <alignment horizontal="center" vertical="center"/>
    </xf>
    <xf numFmtId="0" fontId="13" fillId="3" borderId="36" xfId="0" applyFont="1" applyFill="1" applyBorder="1" applyAlignment="1">
      <alignment horizontal="center" vertical="center"/>
    </xf>
    <xf numFmtId="0" fontId="10" fillId="12" borderId="39" xfId="0" applyFont="1" applyFill="1" applyBorder="1" applyAlignment="1">
      <alignment horizontal="center" vertical="center"/>
    </xf>
    <xf numFmtId="0" fontId="10" fillId="12" borderId="36" xfId="0" applyFont="1" applyFill="1" applyBorder="1" applyAlignment="1">
      <alignment horizontal="center" vertical="center"/>
    </xf>
    <xf numFmtId="0" fontId="13" fillId="11" borderId="39" xfId="0" applyFont="1" applyFill="1" applyBorder="1" applyAlignment="1">
      <alignment horizontal="center" vertical="center"/>
    </xf>
    <xf numFmtId="0" fontId="13" fillId="11" borderId="36" xfId="0" applyFont="1" applyFill="1" applyBorder="1" applyAlignment="1">
      <alignment horizontal="center" vertical="center"/>
    </xf>
    <xf numFmtId="0" fontId="13" fillId="16" borderId="39" xfId="0" applyFont="1" applyFill="1" applyBorder="1" applyAlignment="1">
      <alignment horizontal="center" vertical="center"/>
    </xf>
    <xf numFmtId="0" fontId="13" fillId="16" borderId="36" xfId="0" applyFont="1" applyFill="1" applyBorder="1" applyAlignment="1">
      <alignment horizontal="center" vertical="center"/>
    </xf>
    <xf numFmtId="0" fontId="16" fillId="14" borderId="13" xfId="0" applyFont="1" applyFill="1" applyBorder="1" applyAlignment="1">
      <alignment horizontal="center" vertical="center" textRotation="90"/>
    </xf>
    <xf numFmtId="0" fontId="16" fillId="14" borderId="35" xfId="0" applyFont="1" applyFill="1" applyBorder="1" applyAlignment="1">
      <alignment horizontal="center" vertical="center" textRotation="90"/>
    </xf>
    <xf numFmtId="0" fontId="16" fillId="14" borderId="31" xfId="0" applyFont="1" applyFill="1" applyBorder="1" applyAlignment="1">
      <alignment horizontal="center" vertical="center" textRotation="90"/>
    </xf>
    <xf numFmtId="0" fontId="16" fillId="3" borderId="13" xfId="0" applyFont="1" applyFill="1" applyBorder="1" applyAlignment="1">
      <alignment horizontal="center" vertical="center" textRotation="90"/>
    </xf>
    <xf numFmtId="0" fontId="16" fillId="3" borderId="35" xfId="0" applyFont="1" applyFill="1" applyBorder="1" applyAlignment="1">
      <alignment horizontal="center" vertical="center" textRotation="90"/>
    </xf>
    <xf numFmtId="0" fontId="16" fillId="3" borderId="31" xfId="0" applyFont="1" applyFill="1" applyBorder="1" applyAlignment="1">
      <alignment horizontal="center" vertical="center" textRotation="90"/>
    </xf>
    <xf numFmtId="0" fontId="16" fillId="16" borderId="13" xfId="0" applyFont="1" applyFill="1" applyBorder="1" applyAlignment="1">
      <alignment horizontal="center" vertical="center" textRotation="90"/>
    </xf>
    <xf numFmtId="0" fontId="16" fillId="16" borderId="35" xfId="0" applyFont="1" applyFill="1" applyBorder="1" applyAlignment="1">
      <alignment horizontal="center" vertical="center" textRotation="90"/>
    </xf>
    <xf numFmtId="0" fontId="16" fillId="16" borderId="31" xfId="0" applyFont="1" applyFill="1" applyBorder="1" applyAlignment="1">
      <alignment horizontal="center" vertical="center" textRotation="90"/>
    </xf>
    <xf numFmtId="0" fontId="13" fillId="4" borderId="39" xfId="0" applyFont="1" applyFill="1" applyBorder="1" applyAlignment="1">
      <alignment horizontal="center" vertical="center"/>
    </xf>
    <xf numFmtId="0" fontId="13" fillId="4" borderId="36" xfId="0" applyFont="1" applyFill="1" applyBorder="1" applyAlignment="1">
      <alignment horizontal="center" vertical="center"/>
    </xf>
    <xf numFmtId="0" fontId="34" fillId="12" borderId="4" xfId="0" applyFont="1" applyFill="1" applyBorder="1" applyAlignment="1">
      <alignment horizontal="center" vertical="center" textRotation="90"/>
    </xf>
    <xf numFmtId="0" fontId="16" fillId="11" borderId="4" xfId="0" applyFont="1" applyFill="1" applyBorder="1" applyAlignment="1">
      <alignment horizontal="center" vertical="center" textRotation="90"/>
    </xf>
    <xf numFmtId="0" fontId="16" fillId="4" borderId="4" xfId="0" applyFont="1" applyFill="1" applyBorder="1" applyAlignment="1">
      <alignment horizontal="center" vertical="center" textRotation="90"/>
    </xf>
  </cellXfs>
  <cellStyles count="3">
    <cellStyle name="Hipervínculo" xfId="2" builtinId="8"/>
    <cellStyle name="Normal" xfId="0" builtinId="0"/>
    <cellStyle name="Porcentaje" xfId="1" builtinId="5"/>
  </cellStyles>
  <dxfs count="28">
    <dxf>
      <font>
        <b/>
        <i val="0"/>
        <color rgb="FFFF0000"/>
      </font>
    </dxf>
    <dxf>
      <font>
        <b/>
        <i val="0"/>
        <color theme="8" tint="-0.24994659260841701"/>
      </font>
    </dxf>
    <dxf>
      <font>
        <b/>
        <i val="0"/>
        <color theme="5" tint="-0.24994659260841701"/>
      </font>
    </dxf>
    <dxf>
      <font>
        <b/>
        <i val="0"/>
        <color rgb="FF92D050"/>
      </font>
    </dxf>
    <dxf>
      <font>
        <b/>
        <i val="0"/>
        <color rgb="FFFF0000"/>
      </font>
    </dxf>
    <dxf>
      <font>
        <b/>
        <i val="0"/>
        <color theme="8" tint="-0.24994659260841701"/>
      </font>
    </dxf>
    <dxf>
      <font>
        <b/>
        <i val="0"/>
        <color theme="5" tint="-0.24994659260841701"/>
      </font>
    </dxf>
    <dxf>
      <font>
        <b/>
        <i val="0"/>
        <color rgb="FF92D050"/>
      </font>
    </dxf>
    <dxf>
      <font>
        <b/>
        <i val="0"/>
        <color rgb="FFFF0000"/>
      </font>
    </dxf>
    <dxf>
      <font>
        <b/>
        <i val="0"/>
        <color theme="8" tint="-0.24994659260841701"/>
      </font>
    </dxf>
    <dxf>
      <font>
        <b/>
        <i val="0"/>
        <color theme="5" tint="-0.24994659260841701"/>
      </font>
    </dxf>
    <dxf>
      <font>
        <b/>
        <i val="0"/>
        <color rgb="FF92D050"/>
      </font>
    </dxf>
    <dxf>
      <font>
        <b/>
        <i val="0"/>
        <color rgb="FFFF0000"/>
      </font>
    </dxf>
    <dxf>
      <font>
        <b/>
        <i val="0"/>
        <color theme="8" tint="-0.24994659260841701"/>
      </font>
    </dxf>
    <dxf>
      <font>
        <b/>
        <i val="0"/>
        <color theme="5" tint="-0.24994659260841701"/>
      </font>
    </dxf>
    <dxf>
      <font>
        <b/>
        <i val="0"/>
        <color rgb="FF92D050"/>
      </font>
    </dxf>
    <dxf>
      <font>
        <b/>
        <i val="0"/>
        <color rgb="FFFF0000"/>
      </font>
    </dxf>
    <dxf>
      <font>
        <b/>
        <i val="0"/>
        <color theme="8" tint="-0.24994659260841701"/>
      </font>
    </dxf>
    <dxf>
      <font>
        <b/>
        <i val="0"/>
        <color theme="5" tint="-0.24994659260841701"/>
      </font>
    </dxf>
    <dxf>
      <font>
        <b/>
        <i val="0"/>
        <color rgb="FF92D050"/>
      </font>
    </dxf>
    <dxf>
      <font>
        <b/>
        <i val="0"/>
        <color rgb="FFFF0000"/>
      </font>
    </dxf>
    <dxf>
      <font>
        <b/>
        <i val="0"/>
        <color theme="8" tint="-0.24994659260841701"/>
      </font>
    </dxf>
    <dxf>
      <font>
        <b/>
        <i val="0"/>
        <color theme="5" tint="-0.24994659260841701"/>
      </font>
    </dxf>
    <dxf>
      <font>
        <b/>
        <i val="0"/>
        <color rgb="FF92D050"/>
      </font>
    </dxf>
    <dxf>
      <font>
        <b/>
        <i val="0"/>
        <color rgb="FFFF0000"/>
      </font>
    </dxf>
    <dxf>
      <font>
        <b/>
        <i val="0"/>
        <color theme="8" tint="-0.24994659260841701"/>
      </font>
    </dxf>
    <dxf>
      <font>
        <b/>
        <i val="0"/>
        <color theme="5" tint="-0.24994659260841701"/>
      </font>
    </dxf>
    <dxf>
      <font>
        <b/>
        <i val="0"/>
        <color rgb="FF92D050"/>
      </font>
    </dxf>
  </dxfs>
  <tableStyles count="0" defaultTableStyle="TableStyleMedium2" defaultPivotStyle="PivotStyleLight16"/>
  <colors>
    <mruColors>
      <color rgb="FFE97BE4"/>
      <color rgb="FF996633"/>
      <color rgb="FFEAEAEA"/>
      <color rgb="FFFFFF66"/>
      <color rgb="FF5AB41C"/>
      <color rgb="FFA61A42"/>
      <color rgb="FF65D6F1"/>
      <color rgb="FFFFAB57"/>
      <color rgb="FF891536"/>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4"/>
    </mc:Choice>
    <mc:Fallback>
      <c:style val="14"/>
    </mc:Fallback>
  </mc:AlternateContent>
  <c:chart>
    <c:autoTitleDeleted val="1"/>
    <c:plotArea>
      <c:layout>
        <c:manualLayout>
          <c:layoutTarget val="inner"/>
          <c:xMode val="edge"/>
          <c:yMode val="edge"/>
          <c:x val="0.22464379661057612"/>
          <c:y val="8.9875764755719442E-2"/>
          <c:w val="0.49276222502227912"/>
          <c:h val="0.82865143276915743"/>
        </c:manualLayout>
      </c:layout>
      <c:radarChart>
        <c:radarStyle val="marker"/>
        <c:varyColors val="0"/>
        <c:ser>
          <c:idx val="0"/>
          <c:order val="0"/>
          <c:tx>
            <c:v>Puntuació</c:v>
          </c:tx>
          <c:spPr>
            <a:ln w="57150">
              <a:solidFill>
                <a:srgbClr val="C00000"/>
              </a:solidFill>
            </a:ln>
          </c:spPr>
          <c:marker>
            <c:spPr>
              <a:ln w="57150">
                <a:solidFill>
                  <a:srgbClr val="C00000"/>
                </a:solidFill>
              </a:ln>
            </c:spPr>
          </c:marker>
          <c:cat>
            <c:strRef>
              <c:f>Llistes_1!$E$3:$J$3</c:f>
              <c:strCache>
                <c:ptCount val="6"/>
                <c:pt idx="0">
                  <c:v>Planificació</c:v>
                </c:pt>
                <c:pt idx="1">
                  <c:v>Social, cultural, estètica</c:v>
                </c:pt>
                <c:pt idx="2">
                  <c:v>Ambientals</c:v>
                </c:pt>
                <c:pt idx="3">
                  <c:v>Biodiversitat</c:v>
                </c:pt>
                <c:pt idx="4">
                  <c:v>Materials</c:v>
                </c:pt>
                <c:pt idx="5">
                  <c:v>Manteniment</c:v>
                </c:pt>
              </c:strCache>
            </c:strRef>
          </c:cat>
          <c:val>
            <c:numRef>
              <c:f>Llistes_1!$E$4:$J$4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3CC-404F-A36D-421FEAC90FE1}"/>
            </c:ext>
          </c:extLst>
        </c:ser>
        <c:dLbls>
          <c:showLegendKey val="0"/>
          <c:showVal val="0"/>
          <c:showCatName val="0"/>
          <c:showSerName val="0"/>
          <c:showPercent val="0"/>
          <c:showBubbleSize val="0"/>
        </c:dLbls>
        <c:axId val="90140672"/>
        <c:axId val="90142592"/>
      </c:radarChart>
      <c:catAx>
        <c:axId val="90140672"/>
        <c:scaling>
          <c:orientation val="minMax"/>
        </c:scaling>
        <c:delete val="0"/>
        <c:axPos val="b"/>
        <c:majorGridlines/>
        <c:numFmt formatCode="General" sourceLinked="0"/>
        <c:majorTickMark val="none"/>
        <c:minorTickMark val="none"/>
        <c:tickLblPos val="nextTo"/>
        <c:spPr>
          <a:ln w="6350">
            <a:noFill/>
          </a:ln>
        </c:spPr>
        <c:txPr>
          <a:bodyPr anchor="t" anchorCtr="0"/>
          <a:lstStyle/>
          <a:p>
            <a:pPr>
              <a:defRPr sz="2000" b="1">
                <a:latin typeface="Arial" panose="020B0604020202020204" pitchFamily="34" charset="0"/>
                <a:cs typeface="Arial" panose="020B0604020202020204" pitchFamily="34" charset="0"/>
              </a:defRPr>
            </a:pPr>
            <a:endParaRPr lang="es-ES"/>
          </a:p>
        </c:txPr>
        <c:crossAx val="90142592"/>
        <c:crosses val="autoZero"/>
        <c:auto val="1"/>
        <c:lblAlgn val="ctr"/>
        <c:lblOffset val="100"/>
        <c:noMultiLvlLbl val="0"/>
      </c:catAx>
      <c:valAx>
        <c:axId val="90142592"/>
        <c:scaling>
          <c:orientation val="minMax"/>
          <c:max val="1"/>
          <c:min val="0"/>
        </c:scaling>
        <c:delete val="0"/>
        <c:axPos val="l"/>
        <c:majorGridlines/>
        <c:numFmt formatCode="0%" sourceLinked="1"/>
        <c:majorTickMark val="none"/>
        <c:minorTickMark val="none"/>
        <c:tickLblPos val="nextTo"/>
        <c:crossAx val="90140672"/>
        <c:crosses val="autoZero"/>
        <c:crossBetween val="between"/>
      </c:valAx>
    </c:plotArea>
    <c:legend>
      <c:legendPos val="r"/>
      <c:legendEntry>
        <c:idx val="0"/>
        <c:txPr>
          <a:bodyPr/>
          <a:lstStyle/>
          <a:p>
            <a:pPr>
              <a:defRPr sz="1800" b="1">
                <a:latin typeface="Arial" panose="020B0604020202020204" pitchFamily="34" charset="0"/>
                <a:cs typeface="Arial" panose="020B0604020202020204" pitchFamily="34" charset="0"/>
              </a:defRPr>
            </a:pPr>
            <a:endParaRPr lang="es-ES"/>
          </a:p>
        </c:txPr>
      </c:legendEntry>
      <c:layout>
        <c:manualLayout>
          <c:xMode val="edge"/>
          <c:yMode val="edge"/>
          <c:x val="0.8059696652637317"/>
          <c:y val="0.82559632013058948"/>
          <c:w val="0.1619606425934666"/>
          <c:h val="8.0053969302356046E-2"/>
        </c:manualLayout>
      </c:layout>
      <c:overlay val="0"/>
      <c:txPr>
        <a:bodyPr/>
        <a:lstStyle/>
        <a:p>
          <a:pPr>
            <a:defRPr sz="1400">
              <a:latin typeface="Arial" panose="020B0604020202020204" pitchFamily="34" charset="0"/>
              <a:cs typeface="Arial" panose="020B0604020202020204" pitchFamily="34" charset="0"/>
            </a:defRPr>
          </a:pPr>
          <a:endParaRPr lang="es-ES"/>
        </a:p>
      </c:txPr>
    </c:legend>
    <c:plotVisOnly val="1"/>
    <c:dispBlanksAs val="gap"/>
    <c:showDLblsOverMax val="0"/>
  </c:chart>
  <c:spPr>
    <a:noFill/>
    <a:ln w="38100">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baseline="0">
                <a:solidFill>
                  <a:schemeClr val="bg1"/>
                </a:solidFill>
              </a:rPr>
              <a:t>Social, Cultural i Estètica</a:t>
            </a:r>
            <a:endParaRPr lang="en-US">
              <a:solidFill>
                <a:schemeClr val="bg1"/>
              </a:solidFill>
            </a:endParaRPr>
          </a:p>
        </c:rich>
      </c:tx>
      <c:layout/>
      <c:overlay val="0"/>
      <c:spPr>
        <a:solidFill>
          <a:schemeClr val="accent2">
            <a:lumMod val="75000"/>
          </a:schemeClr>
        </a:solidFill>
      </c:spPr>
    </c:title>
    <c:autoTitleDeleted val="0"/>
    <c:plotArea>
      <c:layout/>
      <c:pieChart>
        <c:varyColors val="1"/>
        <c:ser>
          <c:idx val="0"/>
          <c:order val="0"/>
          <c:tx>
            <c:strRef>
              <c:f>Social_Cultura_Estètica!$B$2</c:f>
              <c:strCache>
                <c:ptCount val="1"/>
                <c:pt idx="0">
                  <c:v>Funció Social, Cultural i Estètica</c:v>
                </c:pt>
              </c:strCache>
            </c:strRef>
          </c:tx>
          <c:dLbls>
            <c:spPr>
              <a:noFill/>
              <a:ln>
                <a:noFill/>
              </a:ln>
              <a:effectLst/>
            </c:spPr>
            <c:txPr>
              <a:bodyPr/>
              <a:lstStyle/>
              <a:p>
                <a:pPr>
                  <a:defRPr sz="1800" b="1"/>
                </a:pPr>
                <a:endParaRPr lang="es-ES"/>
              </a:p>
            </c:tx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(Social_Cultura_Estètica!$C$4,Social_Cultura_Estètica!$C$5,Social_Cultura_Estètica!$C$7,Social_Cultura_Estètica!$C$8,Social_Cultura_Estètica!$C$9,Social_Cultura_Estètica!$C$10)</c:f>
              <c:strCache>
                <c:ptCount val="6"/>
                <c:pt idx="0">
                  <c:v>Espai acollidor</c:v>
                </c:pt>
                <c:pt idx="1">
                  <c:v>Seguretat i barreres arquitectòniques</c:v>
                </c:pt>
                <c:pt idx="2">
                  <c:v>Polivalència i diversitat</c:v>
                </c:pt>
                <c:pt idx="3">
                  <c:v>Accessibilitat i senyalística</c:v>
                </c:pt>
                <c:pt idx="4">
                  <c:v>Millora paisatge urbà</c:v>
                </c:pt>
                <c:pt idx="5">
                  <c:v>Sensibilització i educació ambiental</c:v>
                </c:pt>
              </c:strCache>
            </c:strRef>
          </c:cat>
          <c:val>
            <c:numRef>
              <c:f>(Social_Cultura_Estètica!$I$4,Social_Cultura_Estètica!$I$5,Social_Cultura_Estètica!$I$7,Social_Cultura_Estètica!$I$8,Social_Cultura_Estètica!$I$9,Social_Cultura_Estètica!$I$10)</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C14-4A27-B224-352DA8328946}"/>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58627799650043744"/>
          <c:y val="0.21310877806940798"/>
          <c:w val="0.41372199074074073"/>
          <c:h val="0.70945555555555551"/>
        </c:manualLayout>
      </c:layout>
      <c:overlay val="0"/>
      <c:txPr>
        <a:bodyPr/>
        <a:lstStyle/>
        <a:p>
          <a:pPr rtl="0">
            <a:defRPr sz="1100">
              <a:latin typeface="Arial" panose="020B0604020202020204" pitchFamily="34" charset="0"/>
              <a:cs typeface="Arial" panose="020B0604020202020204" pitchFamily="34" charset="0"/>
            </a:defRPr>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a:solidFill>
                  <a:schemeClr val="bg1"/>
                </a:solidFill>
              </a:rPr>
              <a:t>Ambientals</a:t>
            </a:r>
          </a:p>
        </c:rich>
      </c:tx>
      <c:layout/>
      <c:overlay val="0"/>
      <c:spPr>
        <a:solidFill>
          <a:srgbClr val="00B0F0"/>
        </a:solidFill>
      </c:spPr>
    </c:title>
    <c:autoTitleDeleted val="0"/>
    <c:plotArea>
      <c:layout/>
      <c:pieChart>
        <c:varyColors val="1"/>
        <c:ser>
          <c:idx val="0"/>
          <c:order val="0"/>
          <c:tx>
            <c:strRef>
              <c:f>'Ambientals '!$B$2</c:f>
              <c:strCache>
                <c:ptCount val="1"/>
                <c:pt idx="0">
                  <c:v>Factors Ambientals</c:v>
                </c:pt>
              </c:strCache>
            </c:strRef>
          </c:tx>
          <c:dLbls>
            <c:spPr>
              <a:noFill/>
              <a:ln>
                <a:noFill/>
              </a:ln>
              <a:effectLst/>
            </c:spPr>
            <c:txPr>
              <a:bodyPr/>
              <a:lstStyle/>
              <a:p>
                <a:pPr>
                  <a:defRPr sz="1800" b="1"/>
                </a:pPr>
                <a:endParaRPr lang="es-ES"/>
              </a:p>
            </c:tx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('Ambientals '!$C$4,'Ambientals '!$C$6,'Ambientals '!$C$8,'Ambientals '!$C$9,'Ambientals '!$C$11,'Ambientals '!$C$13)</c:f>
              <c:strCache>
                <c:ptCount val="6"/>
                <c:pt idx="0">
                  <c:v>Regulació de la temperatura ambiental</c:v>
                </c:pt>
                <c:pt idx="1">
                  <c:v>Permeabilitat del sòl I</c:v>
                </c:pt>
                <c:pt idx="2">
                  <c:v>Permeabilitat del sòl II</c:v>
                </c:pt>
                <c:pt idx="3">
                  <c:v>Aïllament acústic </c:v>
                </c:pt>
                <c:pt idx="4">
                  <c:v>Qualitat de l'aire</c:v>
                </c:pt>
                <c:pt idx="5">
                  <c:v>Protecció dels aqüífers</c:v>
                </c:pt>
              </c:strCache>
            </c:strRef>
          </c:cat>
          <c:val>
            <c:numRef>
              <c:f>('Ambientals '!$I$4,'Ambientals '!$I$6,'Ambientals '!$I$8,'Ambientals '!$I$9,'Ambientals '!$I$11,'Ambientals '!$I$13)</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EA57-4CEF-B9C0-030F99394A35}"/>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58627799650043744"/>
          <c:y val="0.21310877806940798"/>
          <c:w val="0.4055177302042291"/>
          <c:h val="0.70945555555555551"/>
        </c:manualLayout>
      </c:layout>
      <c:overlay val="0"/>
      <c:txPr>
        <a:bodyPr/>
        <a:lstStyle/>
        <a:p>
          <a:pPr rtl="0">
            <a:defRPr sz="1100">
              <a:latin typeface="Arial" panose="020B0604020202020204" pitchFamily="34" charset="0"/>
              <a:cs typeface="Arial" panose="020B0604020202020204" pitchFamily="34" charset="0"/>
            </a:defRPr>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s-ES">
                <a:solidFill>
                  <a:schemeClr val="bg1"/>
                </a:solidFill>
              </a:rPr>
              <a:t>Planificació</a:t>
            </a:r>
          </a:p>
        </c:rich>
      </c:tx>
      <c:layout/>
      <c:overlay val="0"/>
      <c:spPr>
        <a:solidFill>
          <a:schemeClr val="accent5">
            <a:lumMod val="75000"/>
          </a:schemeClr>
        </a:solidFill>
      </c:spPr>
    </c:title>
    <c:autoTitleDeleted val="0"/>
    <c:plotArea>
      <c:layout/>
      <c:pieChart>
        <c:varyColors val="1"/>
        <c:ser>
          <c:idx val="0"/>
          <c:order val="0"/>
          <c:dLbls>
            <c:spPr>
              <a:noFill/>
              <a:ln>
                <a:noFill/>
              </a:ln>
              <a:effectLst/>
            </c:spPr>
            <c:txPr>
              <a:bodyPr/>
              <a:lstStyle/>
              <a:p>
                <a:pPr>
                  <a:defRPr sz="1800" b="1"/>
                </a:pPr>
                <a:endParaRPr lang="es-ES"/>
              </a:p>
            </c:tx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Projecte!$C$4:$C$7</c:f>
              <c:strCache>
                <c:ptCount val="4"/>
                <c:pt idx="0">
                  <c:v>Planificació i disseny</c:v>
                </c:pt>
                <c:pt idx="1">
                  <c:v>Objectiu sostenibilitat</c:v>
                </c:pt>
                <c:pt idx="2">
                  <c:v>Procés participatiu</c:v>
                </c:pt>
                <c:pt idx="3">
                  <c:v>Millora l'ús previ</c:v>
                </c:pt>
              </c:strCache>
            </c:strRef>
          </c:cat>
          <c:val>
            <c:numRef>
              <c:f>Projecte!$I$4:$I$7</c:f>
              <c:numCache>
                <c:formatCode>0%</c:formatCode>
                <c:ptCount val="4"/>
                <c:pt idx="0">
                  <c:v>0</c:v>
                </c:pt>
                <c:pt idx="1">
                  <c:v>0</c:v>
                </c:pt>
                <c:pt idx="2">
                  <c:v>0</c:v>
                </c:pt>
                <c:pt idx="3">
                  <c:v>0</c:v>
                </c:pt>
              </c:numCache>
            </c:numRef>
          </c:val>
          <c:extLst>
            <c:ext xmlns:c16="http://schemas.microsoft.com/office/drawing/2014/chart" uri="{C3380CC4-5D6E-409C-BE32-E72D297353CC}">
              <c16:uniqueId val="{00000000-7D80-4ED4-8A97-969EDD760E44}"/>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0416898148148146"/>
          <c:y val="0.22949783950617283"/>
          <c:w val="0.37819212962962961"/>
          <c:h val="0.66241851851851852"/>
        </c:manualLayout>
      </c:layout>
      <c:overlay val="0"/>
      <c:txPr>
        <a:bodyPr/>
        <a:lstStyle/>
        <a:p>
          <a:pPr>
            <a:defRPr sz="1100">
              <a:latin typeface="Arial" panose="020B0604020202020204" pitchFamily="34" charset="0"/>
              <a:cs typeface="Arial" panose="020B0604020202020204" pitchFamily="34" charset="0"/>
            </a:defRPr>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a:solidFill>
                  <a:schemeClr val="bg1"/>
                </a:solidFill>
              </a:rPr>
              <a:t>Materials</a:t>
            </a:r>
          </a:p>
        </c:rich>
      </c:tx>
      <c:layout/>
      <c:overlay val="0"/>
      <c:spPr>
        <a:solidFill>
          <a:srgbClr val="996633"/>
        </a:solidFill>
      </c:spPr>
    </c:title>
    <c:autoTitleDeleted val="0"/>
    <c:plotArea>
      <c:layout/>
      <c:pieChart>
        <c:varyColors val="1"/>
        <c:ser>
          <c:idx val="0"/>
          <c:order val="0"/>
          <c:tx>
            <c:strRef>
              <c:f>Materials!$B$2</c:f>
              <c:strCache>
                <c:ptCount val="1"/>
                <c:pt idx="0">
                  <c:v>Materials de baix impacte ambiental</c:v>
                </c:pt>
              </c:strCache>
            </c:strRef>
          </c:tx>
          <c:dLbls>
            <c:spPr>
              <a:noFill/>
              <a:ln>
                <a:noFill/>
              </a:ln>
              <a:effectLst/>
            </c:spPr>
            <c:txPr>
              <a:bodyPr/>
              <a:lstStyle/>
              <a:p>
                <a:pPr>
                  <a:defRPr sz="1800" b="1"/>
                </a:pPr>
                <a:endParaRPr lang="es-ES"/>
              </a:p>
            </c:tx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(Materials!$C$4,Materials!$C$6,Materials!$C$8,Materials!$C$10)</c:f>
              <c:strCache>
                <c:ptCount val="4"/>
                <c:pt idx="0">
                  <c:v>Materials de proximitat</c:v>
                </c:pt>
                <c:pt idx="1">
                  <c:v>Certificacions sostenibles</c:v>
                </c:pt>
                <c:pt idx="2">
                  <c:v>Reaprofitament de materials</c:v>
                </c:pt>
                <c:pt idx="3">
                  <c:v>Reciclabilitat materials</c:v>
                </c:pt>
              </c:strCache>
            </c:strRef>
          </c:cat>
          <c:val>
            <c:numRef>
              <c:f>(Materials!$I$4,Materials!$I$6,Materials!$I$8,Materials!$I$10)</c:f>
              <c:numCache>
                <c:formatCode>0%</c:formatCode>
                <c:ptCount val="4"/>
                <c:pt idx="0">
                  <c:v>0</c:v>
                </c:pt>
                <c:pt idx="1">
                  <c:v>0</c:v>
                </c:pt>
                <c:pt idx="2">
                  <c:v>0</c:v>
                </c:pt>
                <c:pt idx="3">
                  <c:v>0</c:v>
                </c:pt>
              </c:numCache>
            </c:numRef>
          </c:val>
          <c:extLst>
            <c:ext xmlns:c16="http://schemas.microsoft.com/office/drawing/2014/chart" uri="{C3380CC4-5D6E-409C-BE32-E72D297353CC}">
              <c16:uniqueId val="{00000000-675F-4793-B355-8F5B6778E613}"/>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58627800925925921"/>
          <c:y val="0.21310864197530865"/>
          <c:w val="0.41372200349956256"/>
          <c:h val="0.74959281131525224"/>
        </c:manualLayout>
      </c:layout>
      <c:overlay val="0"/>
      <c:txPr>
        <a:bodyPr/>
        <a:lstStyle/>
        <a:p>
          <a:pPr>
            <a:defRPr sz="1100">
              <a:latin typeface="Arial" panose="020B0604020202020204" pitchFamily="34" charset="0"/>
              <a:cs typeface="Arial" panose="020B0604020202020204" pitchFamily="34" charset="0"/>
            </a:defRPr>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Manteniment</a:t>
            </a:r>
          </a:p>
        </c:rich>
      </c:tx>
      <c:layout/>
      <c:overlay val="0"/>
      <c:spPr>
        <a:solidFill>
          <a:srgbClr val="FFFF66"/>
        </a:solidFill>
      </c:spPr>
    </c:title>
    <c:autoTitleDeleted val="0"/>
    <c:plotArea>
      <c:layout/>
      <c:pieChart>
        <c:varyColors val="1"/>
        <c:ser>
          <c:idx val="0"/>
          <c:order val="0"/>
          <c:tx>
            <c:strRef>
              <c:f>Manteniment!$B$2</c:f>
              <c:strCache>
                <c:ptCount val="1"/>
                <c:pt idx="0">
                  <c:v>Recursos emprats en el manteniment</c:v>
                </c:pt>
              </c:strCache>
            </c:strRef>
          </c:tx>
          <c:dLbls>
            <c:spPr>
              <a:noFill/>
              <a:ln>
                <a:noFill/>
              </a:ln>
              <a:effectLst/>
            </c:spPr>
            <c:txPr>
              <a:bodyPr/>
              <a:lstStyle/>
              <a:p>
                <a:pPr>
                  <a:defRPr sz="1800" b="1"/>
                </a:pPr>
                <a:endParaRPr lang="es-ES"/>
              </a:p>
            </c:tx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(Manteniment!$C$4,Manteniment!$C$6,Manteniment!$C$7,Manteniment!$C$8,Manteniment!$C$10,Manteniment!$C$12)</c:f>
              <c:strCache>
                <c:ptCount val="6"/>
                <c:pt idx="0">
                  <c:v>Plantes autòctones</c:v>
                </c:pt>
                <c:pt idx="1">
                  <c:v>Enllumenat eficient</c:v>
                </c:pt>
                <c:pt idx="2">
                  <c:v>Reg eficient</c:v>
                </c:pt>
                <c:pt idx="3">
                  <c:v>Ús sotenible de l'aigua</c:v>
                </c:pt>
                <c:pt idx="4">
                  <c:v>Producció residus</c:v>
                </c:pt>
                <c:pt idx="5">
                  <c:v>Gestió del manteniment</c:v>
                </c:pt>
              </c:strCache>
            </c:strRef>
          </c:cat>
          <c:val>
            <c:numRef>
              <c:f>(Manteniment!$I$4,Manteniment!$I$6,Manteniment!$I$7,Manteniment!$I$8,Manteniment!$I$10,Manteniment!$I$12)</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453-431C-92AF-3E6C86C33836}"/>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58627799650043744"/>
          <c:y val="0.21310877806940798"/>
          <c:w val="0.41372200349956256"/>
          <c:h val="0.74959281131525224"/>
        </c:manualLayout>
      </c:layout>
      <c:overlay val="0"/>
      <c:txPr>
        <a:bodyPr/>
        <a:lstStyle/>
        <a:p>
          <a:pPr>
            <a:defRPr sz="1100">
              <a:latin typeface="Arial" panose="020B0604020202020204" pitchFamily="34" charset="0"/>
              <a:cs typeface="Arial" panose="020B0604020202020204" pitchFamily="34" charset="0"/>
            </a:defRPr>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s-ES">
                <a:solidFill>
                  <a:schemeClr val="bg1"/>
                </a:solidFill>
              </a:rPr>
              <a:t>Biodiversitat</a:t>
            </a:r>
          </a:p>
        </c:rich>
      </c:tx>
      <c:layout/>
      <c:overlay val="0"/>
      <c:spPr>
        <a:solidFill>
          <a:srgbClr val="00B050"/>
        </a:solidFill>
      </c:spPr>
    </c:title>
    <c:autoTitleDeleted val="0"/>
    <c:plotArea>
      <c:layout/>
      <c:pieChart>
        <c:varyColors val="1"/>
        <c:ser>
          <c:idx val="0"/>
          <c:order val="0"/>
          <c:tx>
            <c:strRef>
              <c:f>Biodiversitat!$B$2</c:f>
              <c:strCache>
                <c:ptCount val="1"/>
                <c:pt idx="0">
                  <c:v>Biodiversitat</c:v>
                </c:pt>
              </c:strCache>
            </c:strRef>
          </c:tx>
          <c:dLbls>
            <c:spPr>
              <a:noFill/>
              <a:ln>
                <a:noFill/>
              </a:ln>
              <a:effectLst/>
            </c:spPr>
            <c:txPr>
              <a:bodyPr/>
              <a:lstStyle/>
              <a:p>
                <a:pPr>
                  <a:defRPr sz="1800" b="1"/>
                </a:pPr>
                <a:endParaRPr lang="es-ES"/>
              </a:p>
            </c:tx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(Biodiversitat!$C$4,Biodiversitat!$C$5,Biodiversitat!$C$6,Biodiversitat!$C$7)</c:f>
              <c:strCache>
                <c:ptCount val="4"/>
                <c:pt idx="0">
                  <c:v>Diversitat d'hàbitats </c:v>
                </c:pt>
                <c:pt idx="1">
                  <c:v>Diversitat d'espècies</c:v>
                </c:pt>
                <c:pt idx="2">
                  <c:v>Connectivitat  d'habitats</c:v>
                </c:pt>
                <c:pt idx="3">
                  <c:v>Espais de successió</c:v>
                </c:pt>
              </c:strCache>
            </c:strRef>
          </c:cat>
          <c:val>
            <c:numRef>
              <c:f>(Biodiversitat!$I$4,Biodiversitat!$I$5,Biodiversitat!$I$6,Biodiversitat!$I$7)</c:f>
              <c:numCache>
                <c:formatCode>0%</c:formatCode>
                <c:ptCount val="4"/>
                <c:pt idx="0">
                  <c:v>0</c:v>
                </c:pt>
                <c:pt idx="1">
                  <c:v>0</c:v>
                </c:pt>
                <c:pt idx="2">
                  <c:v>0</c:v>
                </c:pt>
                <c:pt idx="3">
                  <c:v>0</c:v>
                </c:pt>
              </c:numCache>
            </c:numRef>
          </c:val>
          <c:extLst>
            <c:ext xmlns:c16="http://schemas.microsoft.com/office/drawing/2014/chart" uri="{C3380CC4-5D6E-409C-BE32-E72D297353CC}">
              <c16:uniqueId val="{00000000-C98B-4B56-A1E8-82903A8010B9}"/>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0388958333333331"/>
          <c:y val="0.22949783950617283"/>
          <c:w val="0.37847152777777771"/>
          <c:h val="0.66241851851851852"/>
        </c:manualLayout>
      </c:layout>
      <c:overlay val="0"/>
      <c:txPr>
        <a:bodyPr/>
        <a:lstStyle/>
        <a:p>
          <a:pPr>
            <a:defRPr sz="1100">
              <a:latin typeface="Arial" panose="020B0604020202020204" pitchFamily="34" charset="0"/>
              <a:cs typeface="Arial" panose="020B0604020202020204" pitchFamily="34" charset="0"/>
            </a:defRPr>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19</xdr:row>
      <xdr:rowOff>104775</xdr:rowOff>
    </xdr:from>
    <xdr:to>
      <xdr:col>1</xdr:col>
      <xdr:colOff>2815822</xdr:colOff>
      <xdr:row>21</xdr:row>
      <xdr:rowOff>236643</xdr:rowOff>
    </xdr:to>
    <xdr:pic>
      <xdr:nvPicPr>
        <xdr:cNvPr id="2" name="Imatge 1"/>
        <xdr:cNvPicPr>
          <a:picLocks noChangeAspect="1"/>
        </xdr:cNvPicPr>
      </xdr:nvPicPr>
      <xdr:blipFill>
        <a:blip xmlns:r="http://schemas.openxmlformats.org/officeDocument/2006/relationships" r:embed="rId1"/>
        <a:stretch>
          <a:fillRect/>
        </a:stretch>
      </xdr:blipFill>
      <xdr:spPr>
        <a:xfrm>
          <a:off x="466725" y="13725525"/>
          <a:ext cx="2682472" cy="4938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149832</xdr:colOff>
      <xdr:row>45</xdr:row>
      <xdr:rowOff>149832</xdr:rowOff>
    </xdr:from>
    <xdr:to>
      <xdr:col>1</xdr:col>
      <xdr:colOff>877584</xdr:colOff>
      <xdr:row>50</xdr:row>
      <xdr:rowOff>240937</xdr:rowOff>
    </xdr:to>
    <xdr:pic>
      <xdr:nvPicPr>
        <xdr:cNvPr id="7" name="Imatge 6" descr="https://www.diba.cat/documents/553295/218285342/Marca+DB+DO+positiu+vertical.jpg/1245a6f1-ef20-4acc-8e30-fbd2f6e586d6?t=154297516011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602" y="11462107"/>
          <a:ext cx="727752" cy="1011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69272</xdr:colOff>
      <xdr:row>12</xdr:row>
      <xdr:rowOff>193964</xdr:rowOff>
    </xdr:from>
    <xdr:to>
      <xdr:col>10</xdr:col>
      <xdr:colOff>2012</xdr:colOff>
      <xdr:row>22</xdr:row>
      <xdr:rowOff>103909</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311727</xdr:colOff>
      <xdr:row>0</xdr:row>
      <xdr:rowOff>136072</xdr:rowOff>
    </xdr:from>
    <xdr:to>
      <xdr:col>3</xdr:col>
      <xdr:colOff>138545</xdr:colOff>
      <xdr:row>12</xdr:row>
      <xdr:rowOff>1</xdr:rowOff>
    </xdr:to>
    <xdr:sp macro="" textlink="">
      <xdr:nvSpPr>
        <xdr:cNvPr id="2" name="1 Rectángulo"/>
        <xdr:cNvSpPr/>
      </xdr:nvSpPr>
      <xdr:spPr>
        <a:xfrm>
          <a:off x="311727" y="136072"/>
          <a:ext cx="3896591" cy="4124202"/>
        </a:xfrm>
        <a:prstGeom prst="rect">
          <a:avLst/>
        </a:prstGeom>
        <a:noFill/>
        <a:ln w="38100">
          <a:solidFill>
            <a:srgbClr val="A61A4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0</xdr:col>
      <xdr:colOff>329044</xdr:colOff>
      <xdr:row>22</xdr:row>
      <xdr:rowOff>160192</xdr:rowOff>
    </xdr:from>
    <xdr:to>
      <xdr:col>10</xdr:col>
      <xdr:colOff>17318</xdr:colOff>
      <xdr:row>29</xdr:row>
      <xdr:rowOff>0</xdr:rowOff>
    </xdr:to>
    <xdr:sp macro="" textlink="">
      <xdr:nvSpPr>
        <xdr:cNvPr id="5" name="4 Rectángulo"/>
        <xdr:cNvSpPr/>
      </xdr:nvSpPr>
      <xdr:spPr>
        <a:xfrm>
          <a:off x="329044" y="9269556"/>
          <a:ext cx="15240001" cy="2974399"/>
        </a:xfrm>
        <a:prstGeom prst="rect">
          <a:avLst/>
        </a:prstGeom>
        <a:noFill/>
        <a:ln w="38100">
          <a:solidFill>
            <a:srgbClr val="A61A4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xdr:col>
      <xdr:colOff>1047746</xdr:colOff>
      <xdr:row>30</xdr:row>
      <xdr:rowOff>77438</xdr:rowOff>
    </xdr:from>
    <xdr:to>
      <xdr:col>6</xdr:col>
      <xdr:colOff>154974</xdr:colOff>
      <xdr:row>48</xdr:row>
      <xdr:rowOff>96256</xdr:rowOff>
    </xdr:to>
    <xdr:graphicFrame macro="">
      <xdr:nvGraphicFramePr>
        <xdr:cNvPr id="9"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915164</xdr:colOff>
      <xdr:row>30</xdr:row>
      <xdr:rowOff>143559</xdr:rowOff>
    </xdr:from>
    <xdr:to>
      <xdr:col>9</xdr:col>
      <xdr:colOff>22391</xdr:colOff>
      <xdr:row>48</xdr:row>
      <xdr:rowOff>162377</xdr:rowOff>
    </xdr:to>
    <xdr:graphicFrame macro="">
      <xdr:nvGraphicFramePr>
        <xdr:cNvPr id="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69273</xdr:colOff>
      <xdr:row>0</xdr:row>
      <xdr:rowOff>128588</xdr:rowOff>
    </xdr:from>
    <xdr:to>
      <xdr:col>10</xdr:col>
      <xdr:colOff>2597</xdr:colOff>
      <xdr:row>12</xdr:row>
      <xdr:rowOff>9525</xdr:rowOff>
    </xdr:to>
    <xdr:sp macro="" textlink="">
      <xdr:nvSpPr>
        <xdr:cNvPr id="11" name="10 Rectángulo"/>
        <xdr:cNvSpPr/>
      </xdr:nvSpPr>
      <xdr:spPr>
        <a:xfrm>
          <a:off x="4450773" y="128588"/>
          <a:ext cx="7691869" cy="4141210"/>
        </a:xfrm>
        <a:prstGeom prst="rect">
          <a:avLst/>
        </a:prstGeom>
        <a:noFill/>
        <a:ln w="38100">
          <a:solidFill>
            <a:srgbClr val="A61A4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0</xdr:col>
      <xdr:colOff>306531</xdr:colOff>
      <xdr:row>29</xdr:row>
      <xdr:rowOff>95433</xdr:rowOff>
    </xdr:from>
    <xdr:to>
      <xdr:col>10</xdr:col>
      <xdr:colOff>51955</xdr:colOff>
      <xdr:row>70</xdr:row>
      <xdr:rowOff>86591</xdr:rowOff>
    </xdr:to>
    <xdr:sp macro="" textlink="">
      <xdr:nvSpPr>
        <xdr:cNvPr id="12" name="11 Rectángulo"/>
        <xdr:cNvSpPr/>
      </xdr:nvSpPr>
      <xdr:spPr>
        <a:xfrm>
          <a:off x="306531" y="15802697"/>
          <a:ext cx="15237028" cy="7413469"/>
        </a:xfrm>
        <a:prstGeom prst="rect">
          <a:avLst/>
        </a:prstGeom>
        <a:noFill/>
        <a:ln w="38100">
          <a:solidFill>
            <a:srgbClr val="A61A4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0</xdr:col>
      <xdr:colOff>367393</xdr:colOff>
      <xdr:row>30</xdr:row>
      <xdr:rowOff>96485</xdr:rowOff>
    </xdr:from>
    <xdr:to>
      <xdr:col>2</xdr:col>
      <xdr:colOff>2055029</xdr:colOff>
      <xdr:row>48</xdr:row>
      <xdr:rowOff>115303</xdr:rowOff>
    </xdr:to>
    <xdr:graphicFrame macro="">
      <xdr:nvGraphicFramePr>
        <xdr:cNvPr id="21"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968576</xdr:colOff>
      <xdr:row>51</xdr:row>
      <xdr:rowOff>51954</xdr:rowOff>
    </xdr:from>
    <xdr:to>
      <xdr:col>6</xdr:col>
      <xdr:colOff>75804</xdr:colOff>
      <xdr:row>70</xdr:row>
      <xdr:rowOff>1500</xdr:rowOff>
    </xdr:to>
    <xdr:graphicFrame macro="">
      <xdr:nvGraphicFramePr>
        <xdr:cNvPr id="2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870631</xdr:colOff>
      <xdr:row>51</xdr:row>
      <xdr:rowOff>118074</xdr:rowOff>
    </xdr:from>
    <xdr:to>
      <xdr:col>8</xdr:col>
      <xdr:colOff>2159949</xdr:colOff>
      <xdr:row>70</xdr:row>
      <xdr:rowOff>67620</xdr:rowOff>
    </xdr:to>
    <xdr:graphicFrame macro="">
      <xdr:nvGraphicFramePr>
        <xdr:cNvPr id="2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366156</xdr:colOff>
      <xdr:row>51</xdr:row>
      <xdr:rowOff>88321</xdr:rowOff>
    </xdr:from>
    <xdr:to>
      <xdr:col>2</xdr:col>
      <xdr:colOff>2053792</xdr:colOff>
      <xdr:row>70</xdr:row>
      <xdr:rowOff>37867</xdr:rowOff>
    </xdr:to>
    <xdr:graphicFrame macro="">
      <xdr:nvGraphicFramePr>
        <xdr:cNvPr id="26"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308264</xdr:colOff>
      <xdr:row>12</xdr:row>
      <xdr:rowOff>121227</xdr:rowOff>
    </xdr:from>
    <xdr:to>
      <xdr:col>10</xdr:col>
      <xdr:colOff>17319</xdr:colOff>
      <xdr:row>22</xdr:row>
      <xdr:rowOff>69272</xdr:rowOff>
    </xdr:to>
    <xdr:sp macro="" textlink="">
      <xdr:nvSpPr>
        <xdr:cNvPr id="27" name="26 Rectángulo"/>
        <xdr:cNvSpPr/>
      </xdr:nvSpPr>
      <xdr:spPr>
        <a:xfrm>
          <a:off x="308264" y="4381500"/>
          <a:ext cx="11849100" cy="4797136"/>
        </a:xfrm>
        <a:prstGeom prst="rect">
          <a:avLst/>
        </a:prstGeom>
        <a:noFill/>
        <a:ln w="38100">
          <a:solidFill>
            <a:srgbClr val="A61A4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editAs="oneCell">
    <xdr:from>
      <xdr:col>1</xdr:col>
      <xdr:colOff>1545566</xdr:colOff>
      <xdr:row>1</xdr:row>
      <xdr:rowOff>233633</xdr:rowOff>
    </xdr:from>
    <xdr:to>
      <xdr:col>2</xdr:col>
      <xdr:colOff>519988</xdr:colOff>
      <xdr:row>4</xdr:row>
      <xdr:rowOff>53916</xdr:rowOff>
    </xdr:to>
    <xdr:pic>
      <xdr:nvPicPr>
        <xdr:cNvPr id="7" name="Imatge 6"/>
        <xdr:cNvPicPr>
          <a:picLocks noChangeAspect="1"/>
        </xdr:cNvPicPr>
      </xdr:nvPicPr>
      <xdr:blipFill>
        <a:blip xmlns:r="http://schemas.openxmlformats.org/officeDocument/2006/relationships" r:embed="rId8"/>
        <a:stretch>
          <a:fillRect/>
        </a:stretch>
      </xdr:blipFill>
      <xdr:spPr>
        <a:xfrm>
          <a:off x="2048774" y="413350"/>
          <a:ext cx="1095082" cy="15275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56029</xdr:colOff>
      <xdr:row>7</xdr:row>
      <xdr:rowOff>156882</xdr:rowOff>
    </xdr:from>
    <xdr:to>
      <xdr:col>3</xdr:col>
      <xdr:colOff>584230</xdr:colOff>
      <xdr:row>9</xdr:row>
      <xdr:rowOff>291353</xdr:rowOff>
    </xdr:to>
    <xdr:pic>
      <xdr:nvPicPr>
        <xdr:cNvPr id="3" name="Imat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294" y="8169088"/>
          <a:ext cx="2679730" cy="4930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67235</xdr:colOff>
      <xdr:row>10</xdr:row>
      <xdr:rowOff>112058</xdr:rowOff>
    </xdr:from>
    <xdr:to>
      <xdr:col>3</xdr:col>
      <xdr:colOff>598178</xdr:colOff>
      <xdr:row>12</xdr:row>
      <xdr:rowOff>247289</xdr:rowOff>
    </xdr:to>
    <xdr:pic>
      <xdr:nvPicPr>
        <xdr:cNvPr id="4" name="Imatge 3"/>
        <xdr:cNvPicPr>
          <a:picLocks noChangeAspect="1"/>
        </xdr:cNvPicPr>
      </xdr:nvPicPr>
      <xdr:blipFill>
        <a:blip xmlns:r="http://schemas.openxmlformats.org/officeDocument/2006/relationships" r:embed="rId1"/>
        <a:stretch>
          <a:fillRect/>
        </a:stretch>
      </xdr:blipFill>
      <xdr:spPr>
        <a:xfrm>
          <a:off x="190500" y="10679205"/>
          <a:ext cx="2682472" cy="4938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44824</xdr:colOff>
      <xdr:row>13</xdr:row>
      <xdr:rowOff>112058</xdr:rowOff>
    </xdr:from>
    <xdr:to>
      <xdr:col>2</xdr:col>
      <xdr:colOff>1962554</xdr:colOff>
      <xdr:row>15</xdr:row>
      <xdr:rowOff>246529</xdr:rowOff>
    </xdr:to>
    <xdr:pic>
      <xdr:nvPicPr>
        <xdr:cNvPr id="4" name="Imat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089" y="7552764"/>
          <a:ext cx="2679730" cy="4930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33617</xdr:colOff>
      <xdr:row>8</xdr:row>
      <xdr:rowOff>123264</xdr:rowOff>
    </xdr:from>
    <xdr:to>
      <xdr:col>3</xdr:col>
      <xdr:colOff>564560</xdr:colOff>
      <xdr:row>10</xdr:row>
      <xdr:rowOff>258495</xdr:rowOff>
    </xdr:to>
    <xdr:pic>
      <xdr:nvPicPr>
        <xdr:cNvPr id="5" name="Imatge 4"/>
        <xdr:cNvPicPr>
          <a:picLocks noChangeAspect="1"/>
        </xdr:cNvPicPr>
      </xdr:nvPicPr>
      <xdr:blipFill>
        <a:blip xmlns:r="http://schemas.openxmlformats.org/officeDocument/2006/relationships" r:embed="rId1"/>
        <a:stretch>
          <a:fillRect/>
        </a:stretch>
      </xdr:blipFill>
      <xdr:spPr>
        <a:xfrm>
          <a:off x="156882" y="7732058"/>
          <a:ext cx="2682472" cy="493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89647</xdr:colOff>
      <xdr:row>11</xdr:row>
      <xdr:rowOff>156882</xdr:rowOff>
    </xdr:from>
    <xdr:to>
      <xdr:col>2</xdr:col>
      <xdr:colOff>2010119</xdr:colOff>
      <xdr:row>13</xdr:row>
      <xdr:rowOff>292113</xdr:rowOff>
    </xdr:to>
    <xdr:pic>
      <xdr:nvPicPr>
        <xdr:cNvPr id="3" name="Imatge 2"/>
        <xdr:cNvPicPr>
          <a:picLocks noChangeAspect="1"/>
        </xdr:cNvPicPr>
      </xdr:nvPicPr>
      <xdr:blipFill>
        <a:blip xmlns:r="http://schemas.openxmlformats.org/officeDocument/2006/relationships" r:embed="rId1"/>
        <a:stretch>
          <a:fillRect/>
        </a:stretch>
      </xdr:blipFill>
      <xdr:spPr>
        <a:xfrm>
          <a:off x="212912" y="8169088"/>
          <a:ext cx="2682472" cy="4938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22412</xdr:colOff>
      <xdr:row>13</xdr:row>
      <xdr:rowOff>134471</xdr:rowOff>
    </xdr:from>
    <xdr:to>
      <xdr:col>2</xdr:col>
      <xdr:colOff>1940142</xdr:colOff>
      <xdr:row>15</xdr:row>
      <xdr:rowOff>268942</xdr:rowOff>
    </xdr:to>
    <xdr:pic>
      <xdr:nvPicPr>
        <xdr:cNvPr id="4" name="Imat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677" y="7395883"/>
          <a:ext cx="2679730" cy="493059"/>
        </a:xfrm>
        <a:prstGeom prst="rect">
          <a:avLst/>
        </a:prstGeom>
      </xdr:spPr>
    </xdr:pic>
    <xdr:clientData/>
  </xdr:twoCellAnchor>
</xdr:wsDr>
</file>

<file path=xl/theme/theme1.xml><?xml version="1.0" encoding="utf-8"?>
<a:theme xmlns:a="http://schemas.openxmlformats.org/drawingml/2006/main" name="Tema de l'Office">
  <a:themeElements>
    <a:clrScheme name="Personalitzat 2">
      <a:dk1>
        <a:sysClr val="windowText" lastClr="000000"/>
      </a:dk1>
      <a:lt1>
        <a:sysClr val="window" lastClr="FFFFFF"/>
      </a:lt1>
      <a:dk2>
        <a:srgbClr val="44546A"/>
      </a:dk2>
      <a:lt2>
        <a:srgbClr val="E7E6E6"/>
      </a:lt2>
      <a:accent1>
        <a:srgbClr val="FEE599"/>
      </a:accent1>
      <a:accent2>
        <a:srgbClr val="F4B183"/>
      </a:accent2>
      <a:accent3>
        <a:srgbClr val="9CC3E5"/>
      </a:accent3>
      <a:accent4>
        <a:srgbClr val="A8D08D"/>
      </a:accent4>
      <a:accent5>
        <a:srgbClr val="D7B5C6"/>
      </a:accent5>
      <a:accent6>
        <a:srgbClr val="8496B0"/>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2"/>
  <sheetViews>
    <sheetView showGridLines="0" zoomScale="90" zoomScaleNormal="90" workbookViewId="0">
      <selection activeCell="B7" sqref="B7"/>
    </sheetView>
  </sheetViews>
  <sheetFormatPr baseColWidth="10" defaultColWidth="21.42578125" defaultRowHeight="14.25" x14ac:dyDescent="0.25"/>
  <cols>
    <col min="1" max="1" width="5" style="13" customWidth="1"/>
    <col min="2" max="2" width="125.28515625" style="13" customWidth="1"/>
    <col min="3" max="3" width="3.7109375" style="13" customWidth="1"/>
    <col min="4" max="16384" width="21.42578125" style="13"/>
  </cols>
  <sheetData>
    <row r="1" spans="2:4" ht="18.75" customHeight="1" thickBot="1" x14ac:dyDescent="0.3">
      <c r="B1" s="222" t="s">
        <v>374</v>
      </c>
    </row>
    <row r="2" spans="2:4" ht="13.5" customHeight="1" x14ac:dyDescent="0.25">
      <c r="B2" s="220"/>
    </row>
    <row r="3" spans="2:4" s="18" customFormat="1" ht="288" customHeight="1" x14ac:dyDescent="0.25">
      <c r="B3" s="260" t="s">
        <v>421</v>
      </c>
    </row>
    <row r="4" spans="2:4" ht="8.25" customHeight="1" thickBot="1" x14ac:dyDescent="0.3">
      <c r="B4" s="221"/>
    </row>
    <row r="5" spans="2:4" ht="18" customHeight="1" thickBot="1" x14ac:dyDescent="0.3">
      <c r="B5" s="219" t="s">
        <v>373</v>
      </c>
    </row>
    <row r="6" spans="2:4" ht="13.5" customHeight="1" x14ac:dyDescent="0.25">
      <c r="B6" s="220"/>
    </row>
    <row r="7" spans="2:4" ht="188.25" customHeight="1" x14ac:dyDescent="0.25">
      <c r="B7" s="260" t="s">
        <v>422</v>
      </c>
    </row>
    <row r="8" spans="2:4" ht="18" customHeight="1" x14ac:dyDescent="0.25">
      <c r="B8" s="260" t="s">
        <v>413</v>
      </c>
      <c r="C8" s="11"/>
      <c r="D8" s="12"/>
    </row>
    <row r="9" spans="2:4" ht="18" customHeight="1" x14ac:dyDescent="0.25">
      <c r="B9" s="260" t="s">
        <v>414</v>
      </c>
      <c r="C9" s="11"/>
      <c r="D9" s="12"/>
    </row>
    <row r="10" spans="2:4" ht="18" customHeight="1" x14ac:dyDescent="0.25">
      <c r="B10" s="260" t="s">
        <v>415</v>
      </c>
      <c r="C10" s="11"/>
      <c r="D10" s="12"/>
    </row>
    <row r="11" spans="2:4" ht="18" customHeight="1" x14ac:dyDescent="0.25">
      <c r="B11" s="261" t="s">
        <v>416</v>
      </c>
      <c r="C11" s="11"/>
      <c r="D11" s="12"/>
    </row>
    <row r="12" spans="2:4" ht="33.75" customHeight="1" x14ac:dyDescent="0.25">
      <c r="B12" s="261" t="s">
        <v>417</v>
      </c>
      <c r="C12" s="11"/>
      <c r="D12" s="12"/>
    </row>
    <row r="13" spans="2:4" ht="48" customHeight="1" x14ac:dyDescent="0.25">
      <c r="B13" s="151" t="s">
        <v>418</v>
      </c>
      <c r="C13" s="11"/>
      <c r="D13" s="12"/>
    </row>
    <row r="14" spans="2:4" ht="18" customHeight="1" x14ac:dyDescent="0.25">
      <c r="B14" s="261" t="s">
        <v>419</v>
      </c>
      <c r="C14" s="11"/>
      <c r="D14" s="12"/>
    </row>
    <row r="15" spans="2:4" ht="30" customHeight="1" x14ac:dyDescent="0.25">
      <c r="B15" s="261" t="s">
        <v>420</v>
      </c>
      <c r="C15" s="11"/>
      <c r="D15" s="12"/>
    </row>
    <row r="16" spans="2:4" ht="80.25" customHeight="1" x14ac:dyDescent="0.25">
      <c r="B16" s="260" t="s">
        <v>412</v>
      </c>
      <c r="C16" s="11"/>
      <c r="D16" s="12"/>
    </row>
    <row r="17" spans="2:4" ht="69" customHeight="1" x14ac:dyDescent="0.25">
      <c r="B17" s="261" t="s">
        <v>375</v>
      </c>
      <c r="C17" s="11"/>
      <c r="D17" s="12"/>
    </row>
    <row r="18" spans="2:4" ht="168" customHeight="1" thickBot="1" x14ac:dyDescent="0.3">
      <c r="B18" s="262" t="s">
        <v>391</v>
      </c>
      <c r="C18" s="11"/>
      <c r="D18" s="12"/>
    </row>
    <row r="19" spans="2:4" ht="30" customHeight="1" x14ac:dyDescent="0.25"/>
    <row r="22" spans="2:4" ht="30.75" customHeight="1" x14ac:dyDescent="0.25">
      <c r="B22" s="29"/>
    </row>
  </sheetData>
  <sheetProtection password="F630" sheet="1" objects="1" scenarios="1"/>
  <pageMargins left="0.7" right="0.7" top="0.75" bottom="0.75" header="0.3" footer="0.3"/>
  <pageSetup paperSize="9" scale="65" orientation="portrait" horizontalDpi="4294967293" r:id="rId1"/>
  <rowBreaks count="1" manualBreakCount="1">
    <brk id="1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showGridLines="0" zoomScale="73" zoomScaleNormal="73" workbookViewId="0">
      <selection activeCell="D19" sqref="D19"/>
    </sheetView>
  </sheetViews>
  <sheetFormatPr baseColWidth="10" defaultColWidth="16" defaultRowHeight="12.75" x14ac:dyDescent="0.25"/>
  <cols>
    <col min="1" max="1" width="71.42578125" style="94" customWidth="1"/>
    <col min="2" max="2" width="10.140625" style="94" customWidth="1"/>
    <col min="3" max="3" width="11.7109375" style="94" customWidth="1"/>
    <col min="4" max="4" width="13.140625" style="94" customWidth="1"/>
    <col min="5" max="5" width="4.5703125" style="94" customWidth="1"/>
    <col min="6" max="6" width="74.42578125" style="94" customWidth="1"/>
    <col min="7" max="7" width="12.42578125" style="94" customWidth="1"/>
    <col min="8" max="8" width="12.7109375" style="94" bestFit="1" customWidth="1"/>
    <col min="9" max="9" width="4.5703125" style="94" customWidth="1"/>
    <col min="10" max="10" width="74.42578125" style="94" customWidth="1"/>
    <col min="11" max="11" width="12.42578125" style="94" customWidth="1"/>
    <col min="12" max="12" width="12.7109375" style="94" bestFit="1" customWidth="1"/>
    <col min="13" max="16384" width="16" style="94"/>
  </cols>
  <sheetData>
    <row r="1" spans="1:11" ht="13.5" thickBot="1" x14ac:dyDescent="0.3">
      <c r="A1" s="96"/>
      <c r="B1" s="96"/>
      <c r="C1" s="96"/>
      <c r="E1" s="96"/>
      <c r="F1" s="96"/>
      <c r="I1" s="96"/>
      <c r="J1" s="96"/>
    </row>
    <row r="2" spans="1:11" ht="32.25" thickBot="1" x14ac:dyDescent="0.3">
      <c r="D2" s="47" t="s">
        <v>148</v>
      </c>
      <c r="H2" s="47" t="s">
        <v>148</v>
      </c>
    </row>
    <row r="3" spans="1:11" ht="45" customHeight="1" thickBot="1" x14ac:dyDescent="0.3">
      <c r="A3" s="362" t="s">
        <v>176</v>
      </c>
      <c r="B3" s="363"/>
      <c r="C3" s="39" t="s">
        <v>143</v>
      </c>
      <c r="D3" s="101">
        <f>COUNTIF(C4:C15,"SI")/12</f>
        <v>0</v>
      </c>
      <c r="E3" s="96"/>
      <c r="F3" s="105" t="s">
        <v>357</v>
      </c>
      <c r="G3" s="39" t="s">
        <v>143</v>
      </c>
      <c r="H3" s="101">
        <f>COUNTIF(G4:G15,"SI")/9</f>
        <v>0</v>
      </c>
      <c r="I3" s="96"/>
    </row>
    <row r="4" spans="1:11" s="97" customFormat="1" ht="30.95" customHeight="1" x14ac:dyDescent="0.25">
      <c r="A4" s="364" t="s">
        <v>10</v>
      </c>
      <c r="B4" s="365"/>
      <c r="C4" s="225"/>
      <c r="D4" s="94"/>
      <c r="F4" s="102" t="s">
        <v>397</v>
      </c>
      <c r="G4" s="227"/>
      <c r="H4" s="94"/>
    </row>
    <row r="5" spans="1:11" s="97" customFormat="1" ht="56.25" customHeight="1" x14ac:dyDescent="0.25">
      <c r="A5" s="366" t="s">
        <v>428</v>
      </c>
      <c r="B5" s="367"/>
      <c r="C5" s="226"/>
      <c r="D5" s="94"/>
      <c r="E5" s="96"/>
      <c r="F5" s="103" t="s">
        <v>77</v>
      </c>
      <c r="G5" s="228"/>
      <c r="H5" s="94"/>
      <c r="I5" s="96"/>
    </row>
    <row r="6" spans="1:11" s="97" customFormat="1" ht="48.75" customHeight="1" x14ac:dyDescent="0.25">
      <c r="A6" s="360" t="s">
        <v>33</v>
      </c>
      <c r="B6" s="361"/>
      <c r="C6" s="226"/>
      <c r="D6" s="94"/>
      <c r="F6" s="103" t="s">
        <v>78</v>
      </c>
      <c r="G6" s="228"/>
      <c r="H6" s="94"/>
    </row>
    <row r="7" spans="1:11" s="97" customFormat="1" ht="51" customHeight="1" x14ac:dyDescent="0.25">
      <c r="A7" s="360" t="s">
        <v>371</v>
      </c>
      <c r="B7" s="361"/>
      <c r="C7" s="226"/>
      <c r="D7" s="94"/>
      <c r="E7" s="96"/>
      <c r="F7" s="103" t="s">
        <v>429</v>
      </c>
      <c r="G7" s="228"/>
      <c r="H7" s="94"/>
      <c r="I7" s="96"/>
    </row>
    <row r="8" spans="1:11" s="97" customFormat="1" ht="30.95" customHeight="1" x14ac:dyDescent="0.25">
      <c r="A8" s="360" t="s">
        <v>57</v>
      </c>
      <c r="B8" s="361"/>
      <c r="C8" s="226"/>
      <c r="D8" s="94"/>
      <c r="F8" s="103" t="s">
        <v>16</v>
      </c>
      <c r="G8" s="228"/>
      <c r="H8" s="94"/>
      <c r="J8" s="11"/>
    </row>
    <row r="9" spans="1:11" s="97" customFormat="1" ht="30.95" customHeight="1" x14ac:dyDescent="0.25">
      <c r="A9" s="360" t="s">
        <v>11</v>
      </c>
      <c r="B9" s="361"/>
      <c r="C9" s="226"/>
      <c r="D9" s="94"/>
      <c r="F9" s="103" t="s">
        <v>17</v>
      </c>
      <c r="G9" s="228"/>
      <c r="H9" s="94"/>
    </row>
    <row r="10" spans="1:11" s="97" customFormat="1" ht="34.5" customHeight="1" x14ac:dyDescent="0.25">
      <c r="A10" s="360" t="s">
        <v>396</v>
      </c>
      <c r="B10" s="361"/>
      <c r="C10" s="226"/>
      <c r="D10" s="94"/>
      <c r="F10" s="103" t="s">
        <v>398</v>
      </c>
      <c r="G10" s="228"/>
      <c r="H10" s="94"/>
    </row>
    <row r="11" spans="1:11" s="97" customFormat="1" ht="56.25" customHeight="1" x14ac:dyDescent="0.25">
      <c r="A11" s="360" t="s">
        <v>12</v>
      </c>
      <c r="B11" s="361"/>
      <c r="C11" s="226"/>
      <c r="D11" s="94"/>
      <c r="F11" s="103" t="s">
        <v>19</v>
      </c>
      <c r="G11" s="228"/>
      <c r="H11" s="94"/>
    </row>
    <row r="12" spans="1:11" s="97" customFormat="1" ht="47.25" customHeight="1" thickBot="1" x14ac:dyDescent="0.3">
      <c r="A12" s="360" t="s">
        <v>13</v>
      </c>
      <c r="B12" s="361"/>
      <c r="C12" s="226"/>
      <c r="D12" s="94"/>
      <c r="F12" s="104" t="s">
        <v>18</v>
      </c>
      <c r="G12" s="266"/>
      <c r="H12" s="94"/>
    </row>
    <row r="13" spans="1:11" s="97" customFormat="1" ht="44.25" customHeight="1" thickBot="1" x14ac:dyDescent="0.3">
      <c r="A13" s="360" t="s">
        <v>382</v>
      </c>
      <c r="B13" s="361"/>
      <c r="C13" s="226"/>
      <c r="D13" s="94"/>
      <c r="F13" s="11"/>
      <c r="G13" s="270" t="s">
        <v>258</v>
      </c>
      <c r="H13" s="94"/>
    </row>
    <row r="14" spans="1:11" s="97" customFormat="1" ht="30.75" customHeight="1" x14ac:dyDescent="0.25">
      <c r="A14" s="360" t="s">
        <v>423</v>
      </c>
      <c r="B14" s="361"/>
      <c r="C14" s="226"/>
      <c r="D14" s="94"/>
      <c r="F14" s="11"/>
      <c r="G14" s="265"/>
      <c r="H14" s="94"/>
    </row>
    <row r="15" spans="1:11" s="97" customFormat="1" ht="37.5" customHeight="1" thickBot="1" x14ac:dyDescent="0.3">
      <c r="A15" s="368" t="s">
        <v>14</v>
      </c>
      <c r="B15" s="369"/>
      <c r="C15" s="226"/>
      <c r="D15" s="94"/>
      <c r="E15" s="96"/>
      <c r="F15" s="11"/>
      <c r="G15" s="265"/>
      <c r="H15" s="94"/>
      <c r="I15" s="96"/>
    </row>
    <row r="16" spans="1:11" ht="30" customHeight="1" thickBot="1" x14ac:dyDescent="0.3">
      <c r="C16" s="149" t="s">
        <v>258</v>
      </c>
      <c r="G16" s="95"/>
      <c r="K16" s="95"/>
    </row>
    <row r="17" spans="1:8" ht="13.5" thickBot="1" x14ac:dyDescent="0.3"/>
    <row r="18" spans="1:8" ht="32.25" thickBot="1" x14ac:dyDescent="0.3">
      <c r="D18" s="47" t="s">
        <v>148</v>
      </c>
      <c r="H18" s="47" t="s">
        <v>148</v>
      </c>
    </row>
    <row r="19" spans="1:8" ht="63.75" customHeight="1" thickBot="1" x14ac:dyDescent="0.3">
      <c r="A19" s="218" t="s">
        <v>389</v>
      </c>
      <c r="B19" s="39" t="s">
        <v>8</v>
      </c>
      <c r="C19" s="99" t="s">
        <v>143</v>
      </c>
      <c r="D19" s="100">
        <f>SUM(D20:D26)/4</f>
        <v>0</v>
      </c>
      <c r="F19" s="105" t="s">
        <v>177</v>
      </c>
      <c r="G19" s="39" t="s">
        <v>143</v>
      </c>
      <c r="H19" s="101">
        <f>COUNTIF(G20:G30,"SI")/10</f>
        <v>0</v>
      </c>
    </row>
    <row r="20" spans="1:8" ht="30.95" customHeight="1" x14ac:dyDescent="0.25">
      <c r="A20" s="233" t="s">
        <v>399</v>
      </c>
      <c r="B20" s="358" t="s">
        <v>410</v>
      </c>
      <c r="C20" s="232"/>
      <c r="D20" s="357">
        <f>IFERROR(C20/C21,0)</f>
        <v>0</v>
      </c>
      <c r="F20" s="267" t="s">
        <v>402</v>
      </c>
      <c r="G20" s="228"/>
    </row>
    <row r="21" spans="1:8" ht="30.95" customHeight="1" x14ac:dyDescent="0.25">
      <c r="A21" s="234" t="s">
        <v>436</v>
      </c>
      <c r="B21" s="359"/>
      <c r="C21" s="229"/>
      <c r="D21" s="355"/>
      <c r="E21" s="114"/>
      <c r="F21" s="268" t="s">
        <v>403</v>
      </c>
      <c r="G21" s="228"/>
    </row>
    <row r="22" spans="1:8" ht="30.95" customHeight="1" x14ac:dyDescent="0.25">
      <c r="A22" s="234" t="s">
        <v>437</v>
      </c>
      <c r="B22" s="359" t="s">
        <v>410</v>
      </c>
      <c r="C22" s="229"/>
      <c r="D22" s="355">
        <f>IFERROR(C22/C23,0)</f>
        <v>0</v>
      </c>
      <c r="E22" s="114" t="str">
        <f>IFERROR(VLOOKUP(D22,Llistes_2!B$16:C$19,2,FALSE),"")</f>
        <v/>
      </c>
      <c r="F22" s="268" t="s">
        <v>404</v>
      </c>
      <c r="G22" s="228"/>
    </row>
    <row r="23" spans="1:8" ht="30.95" customHeight="1" x14ac:dyDescent="0.25">
      <c r="A23" s="234" t="s">
        <v>400</v>
      </c>
      <c r="B23" s="359"/>
      <c r="C23" s="224">
        <f>'FITXA DE L''ESPAI VERD'!D16</f>
        <v>0</v>
      </c>
      <c r="D23" s="355"/>
      <c r="E23" s="114"/>
      <c r="F23" s="268" t="s">
        <v>405</v>
      </c>
      <c r="G23" s="228"/>
    </row>
    <row r="24" spans="1:8" ht="36" customHeight="1" x14ac:dyDescent="0.25">
      <c r="A24" s="234" t="s">
        <v>401</v>
      </c>
      <c r="B24" s="359" t="s">
        <v>410</v>
      </c>
      <c r="C24" s="229"/>
      <c r="D24" s="355">
        <f>IFERROR(C24/C25,0)</f>
        <v>0</v>
      </c>
      <c r="E24" s="114" t="str">
        <f>IFERROR(VLOOKUP(C24,Llistes_2!E$16:G$18,3,FALSE),"")</f>
        <v/>
      </c>
      <c r="F24" s="268" t="s">
        <v>406</v>
      </c>
      <c r="G24" s="228"/>
    </row>
    <row r="25" spans="1:8" ht="30.95" customHeight="1" x14ac:dyDescent="0.25">
      <c r="A25" s="234" t="s">
        <v>436</v>
      </c>
      <c r="B25" s="359"/>
      <c r="C25" s="230"/>
      <c r="D25" s="355"/>
      <c r="E25" s="114"/>
      <c r="F25" s="268" t="s">
        <v>407</v>
      </c>
      <c r="G25" s="228"/>
    </row>
    <row r="26" spans="1:8" ht="30.95" customHeight="1" x14ac:dyDescent="0.25">
      <c r="A26" s="271" t="s">
        <v>425</v>
      </c>
      <c r="B26" s="236" t="s">
        <v>160</v>
      </c>
      <c r="C26" s="229"/>
      <c r="D26" s="355">
        <f>COUNTIF(C26:C29,"SI")/4</f>
        <v>0</v>
      </c>
      <c r="F26" s="268" t="s">
        <v>408</v>
      </c>
      <c r="G26" s="228"/>
    </row>
    <row r="27" spans="1:8" ht="51" customHeight="1" x14ac:dyDescent="0.25">
      <c r="A27" s="234" t="s">
        <v>159</v>
      </c>
      <c r="B27" s="236" t="s">
        <v>160</v>
      </c>
      <c r="C27" s="229"/>
      <c r="D27" s="355"/>
      <c r="F27" s="268" t="s">
        <v>409</v>
      </c>
      <c r="G27" s="228"/>
    </row>
    <row r="28" spans="1:8" ht="46.5" customHeight="1" x14ac:dyDescent="0.25">
      <c r="A28" s="234" t="s">
        <v>158</v>
      </c>
      <c r="B28" s="236" t="s">
        <v>160</v>
      </c>
      <c r="C28" s="229"/>
      <c r="D28" s="355"/>
      <c r="F28" s="268" t="s">
        <v>426</v>
      </c>
      <c r="G28" s="228"/>
    </row>
    <row r="29" spans="1:8" ht="52.5" customHeight="1" thickBot="1" x14ac:dyDescent="0.3">
      <c r="A29" s="235" t="s">
        <v>424</v>
      </c>
      <c r="B29" s="237" t="s">
        <v>160</v>
      </c>
      <c r="C29" s="231"/>
      <c r="D29" s="356"/>
      <c r="F29" s="269" t="s">
        <v>358</v>
      </c>
      <c r="G29" s="228"/>
    </row>
    <row r="30" spans="1:8" ht="30" customHeight="1" thickBot="1" x14ac:dyDescent="0.3">
      <c r="C30" s="149" t="s">
        <v>259</v>
      </c>
      <c r="F30" s="11"/>
      <c r="G30" s="149" t="s">
        <v>259</v>
      </c>
    </row>
  </sheetData>
  <sheetProtection algorithmName="SHA-512" hashValue="dM8XI/+MUbO46dUHzTpDF5GtWLV4MTulhdU9QLze7szNnZiw3hMvOMLht9psT1THLh+W0XGZQjNTTH/d4wMHeQ==" saltValue="zfdUJDc5OwvwT2U3TFghNg==" spinCount="100000" sheet="1" objects="1" scenarios="1"/>
  <mergeCells count="20">
    <mergeCell ref="A14:B14"/>
    <mergeCell ref="A15:B15"/>
    <mergeCell ref="A9:B9"/>
    <mergeCell ref="A10:B10"/>
    <mergeCell ref="A11:B11"/>
    <mergeCell ref="A12:B12"/>
    <mergeCell ref="A13:B13"/>
    <mergeCell ref="A7:B7"/>
    <mergeCell ref="A8:B8"/>
    <mergeCell ref="A3:B3"/>
    <mergeCell ref="A4:B4"/>
    <mergeCell ref="A5:B5"/>
    <mergeCell ref="A6:B6"/>
    <mergeCell ref="D26:D29"/>
    <mergeCell ref="D20:D21"/>
    <mergeCell ref="D22:D23"/>
    <mergeCell ref="D24:D25"/>
    <mergeCell ref="B20:B21"/>
    <mergeCell ref="B22:B23"/>
    <mergeCell ref="B24:B25"/>
  </mergeCells>
  <dataValidations count="1">
    <dataValidation type="list" allowBlank="1" showInputMessage="1" showErrorMessage="1" sqref="C26:C29 C4:C15 G4:G12 G14:G15 G20:G29">
      <formula1>SI_NO</formula1>
    </dataValidation>
  </dataValidations>
  <hyperlinks>
    <hyperlink ref="C16" location="Biodiversitat!H4" display="P Tornar"/>
    <hyperlink ref="C30" location="Biodiversitat!H5" display="P Tornar"/>
    <hyperlink ref="G13" location="Manteniment!H6" display="P Tornar"/>
    <hyperlink ref="G30" location="Manteniment!H7" display="P Tornar"/>
  </hyperlinks>
  <pageMargins left="0.7" right="0.7" top="0.75" bottom="0.75" header="0.3" footer="0.3"/>
  <pageSetup paperSize="9" scale="63" orientation="landscape"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showGridLines="0" zoomScale="80" zoomScaleNormal="80" workbookViewId="0">
      <selection activeCell="J13" sqref="J13"/>
    </sheetView>
  </sheetViews>
  <sheetFormatPr baseColWidth="10" defaultColWidth="16" defaultRowHeight="12.75" x14ac:dyDescent="0.25"/>
  <cols>
    <col min="1" max="1" width="65.28515625" style="94" customWidth="1"/>
    <col min="2" max="2" width="10.140625" style="94" customWidth="1"/>
    <col min="3" max="3" width="11.7109375" style="94" customWidth="1"/>
    <col min="4" max="4" width="13.140625" style="94" customWidth="1"/>
    <col min="5" max="5" width="5.42578125" style="94" customWidth="1"/>
    <col min="6" max="6" width="28.42578125" style="94" customWidth="1"/>
    <col min="7" max="7" width="10.140625" style="94" customWidth="1"/>
    <col min="8" max="8" width="12.42578125" style="94" customWidth="1"/>
    <col min="9" max="9" width="5.28515625" style="94" customWidth="1"/>
    <col min="10" max="10" width="79.28515625" style="94" customWidth="1"/>
    <col min="11" max="11" width="10.140625" style="94" customWidth="1"/>
    <col min="12" max="12" width="12.42578125" style="94" customWidth="1"/>
    <col min="13" max="13" width="12.7109375" style="94" bestFit="1" customWidth="1"/>
    <col min="14" max="16384" width="16" style="94"/>
  </cols>
  <sheetData>
    <row r="1" spans="1:12" x14ac:dyDescent="0.25">
      <c r="A1" s="96"/>
      <c r="B1" s="96"/>
      <c r="C1" s="96"/>
      <c r="E1" s="96"/>
      <c r="F1" s="96"/>
      <c r="G1" s="96"/>
      <c r="J1" s="96"/>
      <c r="K1" s="96"/>
    </row>
    <row r="2" spans="1:12" ht="13.5" thickBot="1" x14ac:dyDescent="0.3"/>
    <row r="3" spans="1:12" ht="45" customHeight="1" thickBot="1" x14ac:dyDescent="0.3">
      <c r="A3" s="159" t="s">
        <v>289</v>
      </c>
      <c r="B3" s="39" t="s">
        <v>8</v>
      </c>
      <c r="C3" s="39" t="s">
        <v>143</v>
      </c>
      <c r="E3" s="96"/>
      <c r="F3" s="159" t="s">
        <v>299</v>
      </c>
      <c r="G3" s="39" t="s">
        <v>8</v>
      </c>
      <c r="H3" s="39" t="s">
        <v>143</v>
      </c>
      <c r="J3" s="159" t="s">
        <v>128</v>
      </c>
      <c r="K3" s="39" t="s">
        <v>8</v>
      </c>
      <c r="L3" s="39" t="s">
        <v>143</v>
      </c>
    </row>
    <row r="4" spans="1:12" ht="18.75" thickBot="1" x14ac:dyDescent="0.3">
      <c r="A4" s="199" t="s">
        <v>203</v>
      </c>
      <c r="B4" s="163" t="s">
        <v>119</v>
      </c>
      <c r="C4" s="171">
        <f>'FITXA DE L''ESPAI VERD'!D16</f>
        <v>0</v>
      </c>
      <c r="D4" s="101">
        <f>SUM(D7:D15)</f>
        <v>0</v>
      </c>
      <c r="E4" s="96"/>
      <c r="F4" s="199" t="s">
        <v>111</v>
      </c>
      <c r="G4" s="163" t="s">
        <v>119</v>
      </c>
      <c r="H4" s="263"/>
      <c r="J4" s="199" t="s">
        <v>129</v>
      </c>
      <c r="K4" s="163" t="s">
        <v>119</v>
      </c>
      <c r="L4" s="178">
        <f>SUM(L5:L13)</f>
        <v>0</v>
      </c>
    </row>
    <row r="5" spans="1:12" s="97" customFormat="1" ht="33.950000000000003" customHeight="1" x14ac:dyDescent="0.25">
      <c r="A5" s="200" t="s">
        <v>120</v>
      </c>
      <c r="B5" s="165" t="s">
        <v>372</v>
      </c>
      <c r="C5" s="238"/>
      <c r="D5" s="217"/>
      <c r="F5" s="370" t="s">
        <v>359</v>
      </c>
      <c r="G5" s="371"/>
      <c r="H5" s="372"/>
      <c r="I5" s="94"/>
      <c r="J5" s="103" t="s">
        <v>300</v>
      </c>
      <c r="K5" s="165" t="s">
        <v>119</v>
      </c>
      <c r="L5" s="242"/>
    </row>
    <row r="6" spans="1:12" s="97" customFormat="1" ht="33.950000000000003" customHeight="1" x14ac:dyDescent="0.25">
      <c r="A6" s="103" t="s">
        <v>121</v>
      </c>
      <c r="B6" s="165" t="s">
        <v>372</v>
      </c>
      <c r="C6" s="239"/>
      <c r="D6" s="164"/>
      <c r="E6" s="96"/>
      <c r="F6" s="103" t="s">
        <v>58</v>
      </c>
      <c r="G6" s="165" t="s">
        <v>8</v>
      </c>
      <c r="H6" s="242"/>
      <c r="I6" s="94"/>
      <c r="J6" s="103" t="s">
        <v>360</v>
      </c>
      <c r="K6" s="165" t="s">
        <v>119</v>
      </c>
      <c r="L6" s="242"/>
    </row>
    <row r="7" spans="1:12" s="97" customFormat="1" ht="33.950000000000003" customHeight="1" x14ac:dyDescent="0.25">
      <c r="A7" s="103" t="s">
        <v>35</v>
      </c>
      <c r="B7" s="165" t="s">
        <v>119</v>
      </c>
      <c r="C7" s="240"/>
      <c r="D7" s="164">
        <f>IFERROR(C7/C$4,0)</f>
        <v>0</v>
      </c>
      <c r="F7" s="103" t="s">
        <v>361</v>
      </c>
      <c r="G7" s="165" t="s">
        <v>8</v>
      </c>
      <c r="H7" s="242"/>
      <c r="I7" s="94"/>
      <c r="J7" s="103" t="s">
        <v>301</v>
      </c>
      <c r="K7" s="165" t="s">
        <v>119</v>
      </c>
      <c r="L7" s="242"/>
    </row>
    <row r="8" spans="1:12" s="97" customFormat="1" ht="33.950000000000003" customHeight="1" x14ac:dyDescent="0.25">
      <c r="A8" s="103" t="s">
        <v>0</v>
      </c>
      <c r="B8" s="165" t="s">
        <v>119</v>
      </c>
      <c r="C8" s="240"/>
      <c r="D8" s="164">
        <f t="shared" ref="D8:D17" si="0">IFERROR(C8/C$4,0)</f>
        <v>0</v>
      </c>
      <c r="E8" s="96"/>
      <c r="F8" s="103" t="s">
        <v>59</v>
      </c>
      <c r="G8" s="165" t="s">
        <v>8</v>
      </c>
      <c r="H8" s="242"/>
      <c r="I8" s="94"/>
      <c r="J8" s="103" t="s">
        <v>302</v>
      </c>
      <c r="K8" s="165" t="s">
        <v>119</v>
      </c>
      <c r="L8" s="242"/>
    </row>
    <row r="9" spans="1:12" s="97" customFormat="1" ht="33.950000000000003" customHeight="1" x14ac:dyDescent="0.25">
      <c r="A9" s="103" t="s">
        <v>362</v>
      </c>
      <c r="B9" s="165" t="s">
        <v>119</v>
      </c>
      <c r="C9" s="240"/>
      <c r="D9" s="164">
        <f t="shared" si="0"/>
        <v>0</v>
      </c>
      <c r="F9" s="103" t="s">
        <v>66</v>
      </c>
      <c r="G9" s="165" t="s">
        <v>8</v>
      </c>
      <c r="H9" s="242"/>
      <c r="I9" s="94"/>
      <c r="J9" s="103" t="s">
        <v>303</v>
      </c>
      <c r="K9" s="165" t="s">
        <v>119</v>
      </c>
      <c r="L9" s="242"/>
    </row>
    <row r="10" spans="1:12" s="97" customFormat="1" ht="33.950000000000003" customHeight="1" x14ac:dyDescent="0.25">
      <c r="A10" s="103" t="s">
        <v>6</v>
      </c>
      <c r="B10" s="165" t="s">
        <v>119</v>
      </c>
      <c r="C10" s="240"/>
      <c r="D10" s="164">
        <f t="shared" si="0"/>
        <v>0</v>
      </c>
      <c r="F10" s="370" t="s">
        <v>363</v>
      </c>
      <c r="G10" s="371" t="s">
        <v>119</v>
      </c>
      <c r="H10" s="372" t="s">
        <v>152</v>
      </c>
      <c r="I10" s="94"/>
      <c r="J10" s="103" t="s">
        <v>304</v>
      </c>
      <c r="K10" s="165" t="s">
        <v>119</v>
      </c>
      <c r="L10" s="242"/>
    </row>
    <row r="11" spans="1:12" s="97" customFormat="1" ht="33.950000000000003" customHeight="1" x14ac:dyDescent="0.25">
      <c r="A11" s="103" t="s">
        <v>1</v>
      </c>
      <c r="B11" s="165" t="s">
        <v>119</v>
      </c>
      <c r="C11" s="240"/>
      <c r="D11" s="164">
        <f t="shared" si="0"/>
        <v>0</v>
      </c>
      <c r="F11" s="103" t="s">
        <v>60</v>
      </c>
      <c r="G11" s="165" t="s">
        <v>8</v>
      </c>
      <c r="H11" s="242"/>
      <c r="I11" s="94"/>
      <c r="J11" s="103" t="s">
        <v>305</v>
      </c>
      <c r="K11" s="165" t="s">
        <v>119</v>
      </c>
      <c r="L11" s="242"/>
    </row>
    <row r="12" spans="1:12" s="97" customFormat="1" ht="33.950000000000003" customHeight="1" x14ac:dyDescent="0.25">
      <c r="A12" s="103" t="s">
        <v>2</v>
      </c>
      <c r="B12" s="165" t="s">
        <v>119</v>
      </c>
      <c r="C12" s="240"/>
      <c r="D12" s="164">
        <f t="shared" si="0"/>
        <v>0</v>
      </c>
      <c r="F12" s="103" t="s">
        <v>61</v>
      </c>
      <c r="G12" s="165" t="s">
        <v>8</v>
      </c>
      <c r="H12" s="242"/>
      <c r="I12" s="94"/>
      <c r="J12" s="103" t="s">
        <v>364</v>
      </c>
      <c r="K12" s="165" t="s">
        <v>119</v>
      </c>
      <c r="L12" s="242"/>
    </row>
    <row r="13" spans="1:12" s="97" customFormat="1" ht="33.950000000000003" customHeight="1" thickBot="1" x14ac:dyDescent="0.3">
      <c r="A13" s="103" t="s">
        <v>3</v>
      </c>
      <c r="B13" s="165" t="s">
        <v>119</v>
      </c>
      <c r="C13" s="240"/>
      <c r="D13" s="164">
        <f t="shared" si="0"/>
        <v>0</v>
      </c>
      <c r="F13" s="103" t="s">
        <v>62</v>
      </c>
      <c r="G13" s="165" t="s">
        <v>8</v>
      </c>
      <c r="H13" s="242"/>
      <c r="I13" s="94"/>
      <c r="J13" s="179" t="s">
        <v>365</v>
      </c>
      <c r="K13" s="177" t="s">
        <v>119</v>
      </c>
      <c r="L13" s="244"/>
    </row>
    <row r="14" spans="1:12" s="97" customFormat="1" ht="33.950000000000003" customHeight="1" x14ac:dyDescent="0.25">
      <c r="A14" s="103" t="s">
        <v>4</v>
      </c>
      <c r="B14" s="165" t="s">
        <v>119</v>
      </c>
      <c r="C14" s="240"/>
      <c r="D14" s="164">
        <f t="shared" si="0"/>
        <v>0</v>
      </c>
      <c r="F14" s="103" t="s">
        <v>63</v>
      </c>
      <c r="G14" s="165" t="s">
        <v>8</v>
      </c>
      <c r="H14" s="242"/>
      <c r="I14" s="94"/>
      <c r="J14" s="102" t="s">
        <v>366</v>
      </c>
      <c r="K14" s="180" t="s">
        <v>15</v>
      </c>
      <c r="L14" s="245"/>
    </row>
    <row r="15" spans="1:12" s="97" customFormat="1" ht="33.950000000000003" customHeight="1" thickBot="1" x14ac:dyDescent="0.3">
      <c r="A15" s="103" t="s">
        <v>118</v>
      </c>
      <c r="B15" s="165" t="s">
        <v>119</v>
      </c>
      <c r="C15" s="240"/>
      <c r="D15" s="164">
        <f t="shared" si="0"/>
        <v>0</v>
      </c>
      <c r="F15" s="103" t="s">
        <v>64</v>
      </c>
      <c r="G15" s="165" t="s">
        <v>8</v>
      </c>
      <c r="H15" s="242"/>
      <c r="I15" s="94"/>
      <c r="J15" s="104" t="s">
        <v>367</v>
      </c>
      <c r="K15" s="166" t="s">
        <v>15</v>
      </c>
      <c r="L15" s="246"/>
    </row>
    <row r="16" spans="1:12" s="97" customFormat="1" ht="33.950000000000003" customHeight="1" x14ac:dyDescent="0.25">
      <c r="A16" s="103" t="s">
        <v>9</v>
      </c>
      <c r="B16" s="165" t="s">
        <v>119</v>
      </c>
      <c r="C16" s="240"/>
      <c r="D16" s="164">
        <f t="shared" si="0"/>
        <v>0</v>
      </c>
      <c r="E16" s="96"/>
      <c r="F16" s="103" t="s">
        <v>65</v>
      </c>
      <c r="G16" s="165" t="s">
        <v>8</v>
      </c>
      <c r="H16" s="242"/>
      <c r="I16" s="94"/>
      <c r="J16" s="94"/>
      <c r="K16" s="94"/>
      <c r="L16" s="94"/>
    </row>
    <row r="17" spans="1:12" s="97" customFormat="1" ht="33.950000000000003" customHeight="1" thickBot="1" x14ac:dyDescent="0.3">
      <c r="A17" s="104" t="s">
        <v>5</v>
      </c>
      <c r="B17" s="166" t="s">
        <v>119</v>
      </c>
      <c r="C17" s="241"/>
      <c r="D17" s="170">
        <f t="shared" si="0"/>
        <v>0</v>
      </c>
      <c r="F17" s="373" t="s">
        <v>112</v>
      </c>
      <c r="G17" s="374"/>
      <c r="H17" s="372"/>
      <c r="I17" s="94"/>
      <c r="J17" s="94"/>
      <c r="K17" s="94"/>
      <c r="L17" s="94"/>
    </row>
    <row r="18" spans="1:12" ht="33.950000000000003" customHeight="1" x14ac:dyDescent="0.25">
      <c r="F18" s="103" t="s">
        <v>67</v>
      </c>
      <c r="G18" s="177" t="s">
        <v>160</v>
      </c>
      <c r="H18" s="242"/>
    </row>
    <row r="19" spans="1:12" ht="33.950000000000003" customHeight="1" thickBot="1" x14ac:dyDescent="0.3">
      <c r="F19" s="103" t="s">
        <v>69</v>
      </c>
      <c r="G19" s="165" t="s">
        <v>160</v>
      </c>
      <c r="H19" s="242"/>
    </row>
    <row r="20" spans="1:12" ht="33.950000000000003" customHeight="1" thickBot="1" x14ac:dyDescent="0.3">
      <c r="A20" s="159" t="s">
        <v>287</v>
      </c>
      <c r="B20" s="39" t="s">
        <v>8</v>
      </c>
      <c r="C20" s="39" t="s">
        <v>143</v>
      </c>
      <c r="F20" s="103" t="s">
        <v>68</v>
      </c>
      <c r="G20" s="165" t="s">
        <v>160</v>
      </c>
      <c r="H20" s="242"/>
    </row>
    <row r="21" spans="1:12" ht="33.950000000000003" customHeight="1" thickBot="1" x14ac:dyDescent="0.3">
      <c r="A21" s="172" t="s">
        <v>34</v>
      </c>
      <c r="B21" s="163" t="s">
        <v>119</v>
      </c>
      <c r="C21" s="171">
        <f>'FITXA DE L''ESPAI VERD'!D15</f>
        <v>0</v>
      </c>
      <c r="D21" s="247">
        <f>SUM(D22:D25)</f>
        <v>0</v>
      </c>
      <c r="F21" s="103" t="s">
        <v>70</v>
      </c>
      <c r="G21" s="165" t="s">
        <v>160</v>
      </c>
      <c r="H21" s="242"/>
    </row>
    <row r="22" spans="1:12" ht="33.950000000000003" customHeight="1" x14ac:dyDescent="0.25">
      <c r="A22" s="200" t="s">
        <v>298</v>
      </c>
      <c r="B22" s="168" t="s">
        <v>119</v>
      </c>
      <c r="C22" s="248"/>
      <c r="D22" s="217">
        <f>IFERROR(C22/C$21,0)</f>
        <v>0</v>
      </c>
      <c r="F22" s="370" t="s">
        <v>71</v>
      </c>
      <c r="G22" s="374" t="s">
        <v>119</v>
      </c>
      <c r="H22" s="372"/>
    </row>
    <row r="23" spans="1:12" ht="33.950000000000003" customHeight="1" x14ac:dyDescent="0.25">
      <c r="A23" s="200" t="s">
        <v>297</v>
      </c>
      <c r="B23" s="168" t="s">
        <v>119</v>
      </c>
      <c r="C23" s="229"/>
      <c r="D23" s="215">
        <f>IFERROR(C23/C$21,0)</f>
        <v>0</v>
      </c>
      <c r="F23" s="103" t="s">
        <v>74</v>
      </c>
      <c r="G23" s="177" t="s">
        <v>160</v>
      </c>
      <c r="H23" s="242"/>
    </row>
    <row r="24" spans="1:12" ht="33.950000000000003" customHeight="1" x14ac:dyDescent="0.25">
      <c r="A24" s="103" t="s">
        <v>288</v>
      </c>
      <c r="B24" s="165" t="s">
        <v>119</v>
      </c>
      <c r="C24" s="229"/>
      <c r="D24" s="215">
        <f>IFERROR(C24/C$21,0)</f>
        <v>0</v>
      </c>
      <c r="F24" s="103" t="s">
        <v>75</v>
      </c>
      <c r="G24" s="165" t="s">
        <v>160</v>
      </c>
      <c r="H24" s="242"/>
    </row>
    <row r="25" spans="1:12" ht="33.950000000000003" customHeight="1" thickBot="1" x14ac:dyDescent="0.3">
      <c r="A25" s="201" t="s">
        <v>7</v>
      </c>
      <c r="B25" s="169" t="s">
        <v>119</v>
      </c>
      <c r="C25" s="249"/>
      <c r="D25" s="216">
        <f>IFERROR(C25/C$21,0)</f>
        <v>0</v>
      </c>
      <c r="F25" s="103" t="s">
        <v>73</v>
      </c>
      <c r="G25" s="165" t="s">
        <v>160</v>
      </c>
      <c r="H25" s="242"/>
    </row>
    <row r="26" spans="1:12" ht="33.950000000000003" customHeight="1" x14ac:dyDescent="0.25">
      <c r="C26" s="148"/>
      <c r="F26" s="103" t="s">
        <v>72</v>
      </c>
      <c r="G26" s="165" t="s">
        <v>160</v>
      </c>
      <c r="H26" s="242"/>
    </row>
    <row r="27" spans="1:12" ht="33.950000000000003" customHeight="1" thickBot="1" x14ac:dyDescent="0.3">
      <c r="F27" s="104" t="s">
        <v>76</v>
      </c>
      <c r="G27" s="169" t="s">
        <v>160</v>
      </c>
      <c r="H27" s="243"/>
    </row>
    <row r="28" spans="1:12" ht="33.950000000000003" customHeight="1" thickBot="1" x14ac:dyDescent="0.3">
      <c r="A28" s="159" t="s">
        <v>290</v>
      </c>
      <c r="B28" s="39" t="s">
        <v>8</v>
      </c>
      <c r="C28" s="39" t="s">
        <v>143</v>
      </c>
    </row>
    <row r="29" spans="1:12" ht="33.950000000000003" customHeight="1" thickBot="1" x14ac:dyDescent="0.3">
      <c r="A29" s="172" t="s">
        <v>20</v>
      </c>
      <c r="B29" s="163" t="s">
        <v>119</v>
      </c>
      <c r="C29" s="171">
        <f>SUM(C30:C32)</f>
        <v>0</v>
      </c>
      <c r="D29" s="247">
        <f>SUM(D30:D32)</f>
        <v>0</v>
      </c>
    </row>
    <row r="30" spans="1:12" ht="33.950000000000003" customHeight="1" x14ac:dyDescent="0.25">
      <c r="A30" s="161" t="s">
        <v>292</v>
      </c>
      <c r="B30" s="173" t="s">
        <v>119</v>
      </c>
      <c r="C30" s="248"/>
      <c r="D30" s="217">
        <f>IFERROR(C30/C$29,0)</f>
        <v>0</v>
      </c>
    </row>
    <row r="31" spans="1:12" ht="33.950000000000003" customHeight="1" x14ac:dyDescent="0.25">
      <c r="A31" s="167" t="s">
        <v>293</v>
      </c>
      <c r="B31" s="168" t="s">
        <v>119</v>
      </c>
      <c r="C31" s="229"/>
      <c r="D31" s="215">
        <f>IFERROR(C31/C$29,0)</f>
        <v>0</v>
      </c>
    </row>
    <row r="32" spans="1:12" ht="33.950000000000003" customHeight="1" thickBot="1" x14ac:dyDescent="0.3">
      <c r="A32" s="162" t="s">
        <v>294</v>
      </c>
      <c r="B32" s="166" t="s">
        <v>119</v>
      </c>
      <c r="C32" s="231"/>
      <c r="D32" s="216">
        <f>IFERROR(C32/C$29,0)</f>
        <v>0</v>
      </c>
    </row>
    <row r="33" spans="1:3" ht="33.950000000000003" customHeight="1" x14ac:dyDescent="0.25">
      <c r="A33" s="167" t="s">
        <v>296</v>
      </c>
      <c r="B33" s="168" t="s">
        <v>291</v>
      </c>
      <c r="C33" s="250"/>
    </row>
    <row r="34" spans="1:3" ht="33.950000000000003" customHeight="1" thickBot="1" x14ac:dyDescent="0.3">
      <c r="A34" s="160" t="s">
        <v>295</v>
      </c>
      <c r="B34" s="169" t="s">
        <v>291</v>
      </c>
      <c r="C34" s="251"/>
    </row>
  </sheetData>
  <sheetProtection password="F630" sheet="1" objects="1" scenarios="1"/>
  <mergeCells count="4">
    <mergeCell ref="F5:H5"/>
    <mergeCell ref="F10:H10"/>
    <mergeCell ref="F17:H17"/>
    <mergeCell ref="F22:H22"/>
  </mergeCells>
  <dataValidations count="1">
    <dataValidation type="list" allowBlank="1" showInputMessage="1" showErrorMessage="1" sqref="H10 H23:H27 H18:H21">
      <formula1>SI_NO</formula1>
    </dataValidation>
  </dataValidations>
  <pageMargins left="0.7" right="0.7" top="0.75" bottom="0.75" header="0.3" footer="0.3"/>
  <pageSetup paperSize="9" scale="4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8"/>
  <sheetViews>
    <sheetView showGridLines="0" zoomScaleNormal="100" workbookViewId="0">
      <selection sqref="A1:XFD1048576"/>
    </sheetView>
  </sheetViews>
  <sheetFormatPr baseColWidth="10" defaultColWidth="11.42578125" defaultRowHeight="15" x14ac:dyDescent="0.25"/>
  <cols>
    <col min="1" max="1" width="34.85546875" customWidth="1"/>
    <col min="3" max="3" width="2.5703125" customWidth="1"/>
    <col min="4" max="4" width="13.85546875" customWidth="1"/>
    <col min="5" max="5" width="13.7109375" bestFit="1" customWidth="1"/>
    <col min="6" max="7" width="12.7109375" customWidth="1"/>
    <col min="8" max="8" width="14.140625" customWidth="1"/>
    <col min="9" max="11" width="12.7109375" customWidth="1"/>
    <col min="12" max="12" width="12" bestFit="1" customWidth="1"/>
    <col min="13" max="13" width="3.28515625" bestFit="1" customWidth="1"/>
  </cols>
  <sheetData>
    <row r="2" spans="1:13" ht="15.75" thickBot="1" x14ac:dyDescent="0.3">
      <c r="C2" s="28"/>
    </row>
    <row r="3" spans="1:13" ht="39" thickBot="1" x14ac:dyDescent="0.3">
      <c r="C3" s="28"/>
      <c r="E3" s="78" t="s">
        <v>145</v>
      </c>
      <c r="F3" s="79" t="s">
        <v>169</v>
      </c>
      <c r="G3" s="80" t="s">
        <v>157</v>
      </c>
      <c r="H3" s="81" t="s">
        <v>25</v>
      </c>
      <c r="I3" s="82" t="s">
        <v>168</v>
      </c>
      <c r="J3" s="83" t="s">
        <v>167</v>
      </c>
      <c r="K3" s="92" t="s">
        <v>175</v>
      </c>
    </row>
    <row r="4" spans="1:13" ht="18.75" thickBot="1" x14ac:dyDescent="0.3">
      <c r="A4" s="139" t="s">
        <v>163</v>
      </c>
      <c r="B4" s="85" t="s">
        <v>137</v>
      </c>
      <c r="C4" s="28"/>
      <c r="D4" s="85" t="s">
        <v>122</v>
      </c>
      <c r="E4" s="84">
        <f>Projecte!I3</f>
        <v>0</v>
      </c>
      <c r="F4" s="84">
        <f>Social_Cultura_Estètica!I3</f>
        <v>0</v>
      </c>
      <c r="G4" s="84">
        <f>'Ambientals '!I3</f>
        <v>0</v>
      </c>
      <c r="H4" s="84">
        <f>Biodiversitat!I3</f>
        <v>0</v>
      </c>
      <c r="I4" s="84">
        <f>Materials!I3</f>
        <v>0</v>
      </c>
      <c r="J4" s="184">
        <f>Manteniment!I3</f>
        <v>0</v>
      </c>
      <c r="K4" s="84">
        <f>SUM(E4:J4)/6</f>
        <v>0</v>
      </c>
    </row>
    <row r="5" spans="1:13" ht="15.75" customHeight="1" x14ac:dyDescent="0.25">
      <c r="A5" s="140" t="s">
        <v>232</v>
      </c>
      <c r="B5" s="137" t="s">
        <v>164</v>
      </c>
      <c r="C5" s="28"/>
      <c r="D5" s="86" t="s">
        <v>161</v>
      </c>
      <c r="E5" s="181">
        <f t="shared" ref="E5:K5" si="0">IF(E4&lt;=25%,E4,"")</f>
        <v>0</v>
      </c>
      <c r="F5" s="181">
        <f t="shared" si="0"/>
        <v>0</v>
      </c>
      <c r="G5" s="181">
        <f t="shared" si="0"/>
        <v>0</v>
      </c>
      <c r="H5" s="181">
        <f t="shared" si="0"/>
        <v>0</v>
      </c>
      <c r="I5" s="181">
        <f t="shared" si="0"/>
        <v>0</v>
      </c>
      <c r="J5" s="185">
        <f t="shared" si="0"/>
        <v>0</v>
      </c>
      <c r="K5" s="185">
        <f t="shared" si="0"/>
        <v>0</v>
      </c>
      <c r="L5" s="189" t="s">
        <v>432</v>
      </c>
      <c r="M5" s="375" t="s">
        <v>174</v>
      </c>
    </row>
    <row r="6" spans="1:13" ht="16.5" thickBot="1" x14ac:dyDescent="0.3">
      <c r="A6" s="93" t="s">
        <v>233</v>
      </c>
      <c r="B6" s="138" t="s">
        <v>152</v>
      </c>
      <c r="C6" s="28"/>
      <c r="D6" s="87" t="s">
        <v>183</v>
      </c>
      <c r="E6" s="182" t="str">
        <f t="shared" ref="E6:K6" si="1">IF(AND(E4&gt;25%,E4&lt;=50%),E4,"")</f>
        <v/>
      </c>
      <c r="F6" s="182" t="str">
        <f t="shared" si="1"/>
        <v/>
      </c>
      <c r="G6" s="182" t="str">
        <f t="shared" si="1"/>
        <v/>
      </c>
      <c r="H6" s="182" t="str">
        <f t="shared" si="1"/>
        <v/>
      </c>
      <c r="I6" s="182" t="str">
        <f t="shared" si="1"/>
        <v/>
      </c>
      <c r="J6" s="186" t="str">
        <f t="shared" si="1"/>
        <v/>
      </c>
      <c r="K6" s="186" t="str">
        <f t="shared" si="1"/>
        <v/>
      </c>
      <c r="L6" s="89" t="s">
        <v>431</v>
      </c>
      <c r="M6" s="376"/>
    </row>
    <row r="7" spans="1:13" ht="15.75" x14ac:dyDescent="0.25">
      <c r="A7" s="93" t="s">
        <v>234</v>
      </c>
      <c r="B7" s="5"/>
      <c r="C7" s="28"/>
      <c r="D7" s="87" t="s">
        <v>184</v>
      </c>
      <c r="E7" s="182" t="str">
        <f t="shared" ref="E7:K7" si="2">IF(AND(E4&gt;50%,E4&lt;=75%),E4,"")</f>
        <v/>
      </c>
      <c r="F7" s="182" t="str">
        <f t="shared" si="2"/>
        <v/>
      </c>
      <c r="G7" s="182" t="str">
        <f t="shared" si="2"/>
        <v/>
      </c>
      <c r="H7" s="182" t="str">
        <f t="shared" si="2"/>
        <v/>
      </c>
      <c r="I7" s="182" t="str">
        <f t="shared" si="2"/>
        <v/>
      </c>
      <c r="J7" s="186" t="str">
        <f t="shared" si="2"/>
        <v/>
      </c>
      <c r="K7" s="186" t="str">
        <f t="shared" si="2"/>
        <v/>
      </c>
      <c r="L7" s="90" t="s">
        <v>433</v>
      </c>
      <c r="M7" s="376"/>
    </row>
    <row r="8" spans="1:13" ht="16.5" thickBot="1" x14ac:dyDescent="0.3">
      <c r="A8" s="93" t="s">
        <v>235</v>
      </c>
      <c r="B8" s="5"/>
      <c r="C8" s="28"/>
      <c r="D8" s="88" t="s">
        <v>185</v>
      </c>
      <c r="E8" s="183" t="str">
        <f t="shared" ref="E8:K8" si="3">IF(E4&gt;75%,E4,"")</f>
        <v/>
      </c>
      <c r="F8" s="183" t="str">
        <f t="shared" si="3"/>
        <v/>
      </c>
      <c r="G8" s="183" t="str">
        <f t="shared" si="3"/>
        <v/>
      </c>
      <c r="H8" s="183" t="str">
        <f t="shared" si="3"/>
        <v/>
      </c>
      <c r="I8" s="183" t="str">
        <f t="shared" si="3"/>
        <v/>
      </c>
      <c r="J8" s="187" t="str">
        <f t="shared" si="3"/>
        <v/>
      </c>
      <c r="K8" s="187" t="str">
        <f t="shared" si="3"/>
        <v/>
      </c>
      <c r="L8" s="91" t="s">
        <v>172</v>
      </c>
      <c r="M8" s="377"/>
    </row>
    <row r="9" spans="1:13" x14ac:dyDescent="0.25">
      <c r="A9" s="93" t="s">
        <v>236</v>
      </c>
      <c r="B9" s="5"/>
      <c r="C9" s="28"/>
    </row>
    <row r="10" spans="1:13" x14ac:dyDescent="0.25">
      <c r="A10" s="93" t="s">
        <v>237</v>
      </c>
    </row>
    <row r="11" spans="1:13" x14ac:dyDescent="0.25">
      <c r="A11" s="93" t="s">
        <v>238</v>
      </c>
    </row>
    <row r="12" spans="1:13" x14ac:dyDescent="0.25">
      <c r="A12" s="93" t="s">
        <v>239</v>
      </c>
    </row>
    <row r="13" spans="1:13" x14ac:dyDescent="0.25">
      <c r="A13" s="93" t="s">
        <v>240</v>
      </c>
    </row>
    <row r="14" spans="1:13" x14ac:dyDescent="0.25">
      <c r="A14" s="93" t="s">
        <v>241</v>
      </c>
    </row>
    <row r="15" spans="1:13" x14ac:dyDescent="0.25">
      <c r="A15" s="93" t="s">
        <v>242</v>
      </c>
    </row>
    <row r="16" spans="1:13" x14ac:dyDescent="0.25">
      <c r="A16" s="93" t="s">
        <v>243</v>
      </c>
    </row>
    <row r="17" spans="1:1" x14ac:dyDescent="0.25">
      <c r="A17" s="141" t="s">
        <v>162</v>
      </c>
    </row>
    <row r="18" spans="1:1" ht="15.75" thickBot="1" x14ac:dyDescent="0.3">
      <c r="A18" s="142" t="s">
        <v>162</v>
      </c>
    </row>
  </sheetData>
  <sheetProtection algorithmName="SHA-512" hashValue="4RSSwfiHk4ssxDfcqEKqxh1cVrzzL9QhD+sz1glyr2HpH0FzlAT4NcJsUKu2uun8gKKlVB6EfByNmCfLcl5CKQ==" saltValue="y6HqBv7NRdo27EpRHhTIfA==" spinCount="100000" sheet="1" objects="1" scenarios="1"/>
  <mergeCells count="1">
    <mergeCell ref="M5:M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showGridLines="0" topLeftCell="B1" zoomScale="98" zoomScaleNormal="98" workbookViewId="0">
      <selection activeCell="H9" sqref="H9"/>
    </sheetView>
  </sheetViews>
  <sheetFormatPr baseColWidth="10" defaultColWidth="11.42578125" defaultRowHeight="14.25" x14ac:dyDescent="0.2"/>
  <cols>
    <col min="1" max="1" width="4.42578125" style="5" customWidth="1"/>
    <col min="2" max="2" width="13.140625" style="5" customWidth="1"/>
    <col min="3" max="3" width="6.7109375" style="5" customWidth="1"/>
    <col min="4" max="4" width="36.7109375" style="5" customWidth="1"/>
    <col min="5" max="5" width="2.5703125" style="5" customWidth="1"/>
    <col min="6" max="6" width="11.85546875" style="5" customWidth="1"/>
    <col min="7" max="7" width="6.7109375" style="5" customWidth="1"/>
    <col min="8" max="8" width="36.7109375" style="5" customWidth="1"/>
    <col min="9" max="9" width="2.5703125" style="5" customWidth="1"/>
    <col min="10" max="10" width="14.7109375" style="5" customWidth="1"/>
    <col min="11" max="11" width="6.7109375" style="5" customWidth="1"/>
    <col min="12" max="12" width="36.7109375" style="5" customWidth="1"/>
    <col min="13" max="13" width="2.5703125" style="5" customWidth="1"/>
    <col min="14" max="14" width="12.42578125" style="5" customWidth="1"/>
    <col min="15" max="15" width="7.85546875" style="5" bestFit="1" customWidth="1"/>
    <col min="16" max="16" width="36.7109375" style="5" customWidth="1"/>
    <col min="17" max="17" width="2.5703125" style="5" customWidth="1"/>
    <col min="18" max="18" width="11.42578125" style="5"/>
    <col min="19" max="19" width="6.7109375" style="5" customWidth="1"/>
    <col min="20" max="20" width="31.42578125" style="5" customWidth="1"/>
    <col min="21" max="21" width="2.5703125" style="5" customWidth="1"/>
    <col min="22" max="22" width="11.42578125" style="5"/>
    <col min="23" max="23" width="9.140625" style="5" customWidth="1"/>
    <col min="24" max="24" width="31.42578125" style="5" customWidth="1"/>
    <col min="25" max="25" width="9.85546875" style="5" customWidth="1"/>
    <col min="26" max="16384" width="11.42578125" style="5"/>
  </cols>
  <sheetData>
    <row r="1" spans="1:26" s="53" customFormat="1" ht="15" x14ac:dyDescent="0.2">
      <c r="B1" s="130">
        <v>1</v>
      </c>
      <c r="C1" s="378" t="str">
        <f>Projecte!C4</f>
        <v>Planificació i disseny</v>
      </c>
      <c r="D1" s="379"/>
      <c r="E1" s="5"/>
      <c r="F1" s="130">
        <v>2</v>
      </c>
      <c r="G1" s="378" t="str">
        <f>Projecte!C5</f>
        <v>Objectiu sostenibilitat</v>
      </c>
      <c r="H1" s="379"/>
      <c r="I1" s="5"/>
      <c r="J1" s="130">
        <v>3</v>
      </c>
      <c r="K1" s="378" t="str">
        <f>Projecte!C6</f>
        <v>Procés participatiu</v>
      </c>
      <c r="L1" s="379"/>
      <c r="M1" s="5"/>
      <c r="N1" s="130">
        <v>4</v>
      </c>
      <c r="O1" s="378" t="str">
        <f>Projecte!C7</f>
        <v>Millora l'ús previ</v>
      </c>
      <c r="P1" s="379"/>
      <c r="Q1" s="5"/>
      <c r="R1" s="5"/>
      <c r="S1" s="5"/>
      <c r="T1" s="5"/>
      <c r="U1" s="5"/>
      <c r="V1" s="5"/>
      <c r="W1" s="5"/>
      <c r="X1" s="5"/>
    </row>
    <row r="2" spans="1:26" s="53" customFormat="1" ht="15" x14ac:dyDescent="0.2">
      <c r="B2" s="55" t="s">
        <v>122</v>
      </c>
      <c r="C2" s="51" t="s">
        <v>15</v>
      </c>
      <c r="D2" s="52" t="s">
        <v>144</v>
      </c>
      <c r="E2" s="5"/>
      <c r="F2" s="51" t="s">
        <v>122</v>
      </c>
      <c r="G2" s="51" t="s">
        <v>15</v>
      </c>
      <c r="H2" s="52" t="s">
        <v>144</v>
      </c>
      <c r="I2" s="5"/>
      <c r="J2" s="51" t="s">
        <v>122</v>
      </c>
      <c r="K2" s="51" t="s">
        <v>15</v>
      </c>
      <c r="L2" s="52" t="s">
        <v>144</v>
      </c>
      <c r="M2" s="5"/>
      <c r="N2" s="51" t="s">
        <v>122</v>
      </c>
      <c r="O2" s="51" t="s">
        <v>15</v>
      </c>
      <c r="P2" s="52" t="s">
        <v>144</v>
      </c>
      <c r="Q2" s="5"/>
      <c r="R2" s="5"/>
      <c r="S2" s="5"/>
      <c r="T2" s="5"/>
      <c r="U2" s="5"/>
      <c r="V2" s="5"/>
      <c r="W2" s="5"/>
      <c r="X2" s="5"/>
    </row>
    <row r="3" spans="1:26" s="54" customFormat="1" ht="72" customHeight="1" x14ac:dyDescent="0.2">
      <c r="A3" s="388" t="s">
        <v>145</v>
      </c>
      <c r="B3" s="56" t="s">
        <v>88</v>
      </c>
      <c r="C3" s="61">
        <v>0</v>
      </c>
      <c r="D3" s="121" t="s">
        <v>209</v>
      </c>
      <c r="E3" s="5"/>
      <c r="F3" s="31" t="s">
        <v>91</v>
      </c>
      <c r="G3" s="61">
        <v>0</v>
      </c>
      <c r="H3" s="121" t="s">
        <v>211</v>
      </c>
      <c r="I3" s="5"/>
      <c r="J3" s="31" t="s">
        <v>91</v>
      </c>
      <c r="K3" s="61">
        <v>0</v>
      </c>
      <c r="L3" s="121" t="s">
        <v>214</v>
      </c>
      <c r="M3" s="5"/>
      <c r="N3" s="31" t="s">
        <v>93</v>
      </c>
      <c r="O3" s="61">
        <v>0</v>
      </c>
      <c r="P3" s="121" t="s">
        <v>310</v>
      </c>
      <c r="Q3" s="5"/>
      <c r="R3" s="5"/>
      <c r="S3" s="5"/>
      <c r="T3" s="5"/>
      <c r="U3" s="5"/>
      <c r="V3" s="5"/>
      <c r="W3" s="5"/>
      <c r="X3" s="5"/>
    </row>
    <row r="4" spans="1:26" s="54" customFormat="1" ht="72" customHeight="1" x14ac:dyDescent="0.2">
      <c r="A4" s="389"/>
      <c r="B4" s="56" t="s">
        <v>87</v>
      </c>
      <c r="C4" s="61">
        <v>0.5</v>
      </c>
      <c r="D4" s="121" t="s">
        <v>207</v>
      </c>
      <c r="E4" s="5"/>
      <c r="F4" s="31" t="s">
        <v>90</v>
      </c>
      <c r="G4" s="61">
        <v>0.5</v>
      </c>
      <c r="H4" s="121" t="s">
        <v>210</v>
      </c>
      <c r="I4" s="5"/>
      <c r="J4" s="31" t="s">
        <v>96</v>
      </c>
      <c r="K4" s="61">
        <v>0.5</v>
      </c>
      <c r="L4" s="121" t="s">
        <v>213</v>
      </c>
      <c r="M4" s="5"/>
      <c r="N4" s="31" t="s">
        <v>97</v>
      </c>
      <c r="O4" s="61">
        <v>0.5</v>
      </c>
      <c r="P4" s="121" t="s">
        <v>215</v>
      </c>
      <c r="Q4" s="5"/>
      <c r="R4" s="5"/>
      <c r="S4" s="5"/>
      <c r="T4" s="5"/>
      <c r="U4" s="5"/>
      <c r="V4" s="5"/>
      <c r="W4" s="5"/>
      <c r="X4" s="5"/>
    </row>
    <row r="5" spans="1:26" s="54" customFormat="1" ht="72" customHeight="1" x14ac:dyDescent="0.2">
      <c r="A5" s="390"/>
      <c r="B5" s="56" t="s">
        <v>146</v>
      </c>
      <c r="C5" s="61">
        <v>1</v>
      </c>
      <c r="D5" s="121" t="s">
        <v>208</v>
      </c>
      <c r="E5" s="5"/>
      <c r="F5" s="32" t="s">
        <v>89</v>
      </c>
      <c r="G5" s="61">
        <v>1</v>
      </c>
      <c r="H5" s="121" t="s">
        <v>311</v>
      </c>
      <c r="I5" s="5"/>
      <c r="J5" s="32" t="s">
        <v>147</v>
      </c>
      <c r="K5" s="61">
        <v>1</v>
      </c>
      <c r="L5" s="121" t="s">
        <v>212</v>
      </c>
      <c r="M5" s="5"/>
      <c r="N5" s="31" t="s">
        <v>92</v>
      </c>
      <c r="O5" s="61">
        <v>1</v>
      </c>
      <c r="P5" s="121" t="s">
        <v>381</v>
      </c>
      <c r="Q5" s="5"/>
      <c r="R5" s="5"/>
      <c r="S5" s="5"/>
      <c r="T5" s="5"/>
      <c r="U5" s="5"/>
      <c r="V5" s="5"/>
      <c r="W5" s="5"/>
      <c r="X5" s="5"/>
    </row>
    <row r="7" spans="1:26" s="53" customFormat="1" ht="15" x14ac:dyDescent="0.2">
      <c r="B7" s="131">
        <v>5</v>
      </c>
      <c r="C7" s="380" t="str">
        <f>Social_Cultura_Estètica!C4</f>
        <v>Espai acollidor</v>
      </c>
      <c r="D7" s="381"/>
      <c r="E7" s="5"/>
      <c r="F7" s="131">
        <v>6</v>
      </c>
      <c r="G7" s="380" t="str">
        <f>Social_Cultura_Estètica!C5</f>
        <v>Seguretat i barreres arquitectòniques</v>
      </c>
      <c r="H7" s="381"/>
      <c r="I7" s="5"/>
      <c r="J7" s="131">
        <v>7</v>
      </c>
      <c r="K7" s="380" t="str">
        <f>Social_Cultura_Estètica!C7</f>
        <v>Polivalència i diversitat</v>
      </c>
      <c r="L7" s="381"/>
      <c r="M7" s="5"/>
      <c r="N7" s="131">
        <v>8</v>
      </c>
      <c r="O7" s="380" t="str">
        <f>Social_Cultura_Estètica!C8</f>
        <v>Accessibilitat i senyalística</v>
      </c>
      <c r="P7" s="381"/>
      <c r="Q7" s="5"/>
      <c r="R7" s="131">
        <v>9</v>
      </c>
      <c r="S7" s="380" t="str">
        <f>Social_Cultura_Estètica!C9</f>
        <v>Millora paisatge urbà</v>
      </c>
      <c r="T7" s="381"/>
      <c r="U7" s="5"/>
      <c r="V7" s="131">
        <v>10</v>
      </c>
      <c r="W7" s="380" t="str">
        <f>Social_Cultura_Estètica!C10</f>
        <v>Sensibilització i educació ambiental</v>
      </c>
      <c r="X7" s="381"/>
      <c r="Y7" s="5"/>
      <c r="Z7" s="5"/>
    </row>
    <row r="8" spans="1:26" s="53" customFormat="1" ht="15" x14ac:dyDescent="0.2">
      <c r="B8" s="55" t="s">
        <v>122</v>
      </c>
      <c r="C8" s="51" t="s">
        <v>15</v>
      </c>
      <c r="D8" s="52" t="s">
        <v>144</v>
      </c>
      <c r="E8" s="5"/>
      <c r="F8" s="51" t="s">
        <v>122</v>
      </c>
      <c r="G8" s="51" t="s">
        <v>15</v>
      </c>
      <c r="H8" s="52" t="s">
        <v>144</v>
      </c>
      <c r="I8" s="5"/>
      <c r="J8" s="51" t="s">
        <v>122</v>
      </c>
      <c r="K8" s="51" t="s">
        <v>15</v>
      </c>
      <c r="L8" s="52" t="s">
        <v>144</v>
      </c>
      <c r="M8" s="5"/>
      <c r="N8" s="51" t="s">
        <v>122</v>
      </c>
      <c r="O8" s="51" t="s">
        <v>15</v>
      </c>
      <c r="P8" s="52" t="s">
        <v>144</v>
      </c>
      <c r="Q8" s="5"/>
      <c r="R8" s="55" t="s">
        <v>122</v>
      </c>
      <c r="S8" s="51" t="s">
        <v>15</v>
      </c>
      <c r="T8" s="52" t="s">
        <v>144</v>
      </c>
      <c r="U8" s="5"/>
      <c r="V8" s="51" t="s">
        <v>122</v>
      </c>
      <c r="W8" s="51" t="s">
        <v>15</v>
      </c>
      <c r="X8" s="52" t="s">
        <v>144</v>
      </c>
      <c r="Y8" s="5"/>
      <c r="Z8" s="5"/>
    </row>
    <row r="9" spans="1:26" s="54" customFormat="1" ht="45.95" customHeight="1" x14ac:dyDescent="0.2">
      <c r="A9" s="391" t="s">
        <v>227</v>
      </c>
      <c r="B9" s="56" t="s">
        <v>231</v>
      </c>
      <c r="C9" s="61">
        <v>0</v>
      </c>
      <c r="D9" s="121" t="s">
        <v>268</v>
      </c>
      <c r="E9" s="5"/>
      <c r="F9" s="50" t="s">
        <v>161</v>
      </c>
      <c r="G9" s="62">
        <f>IF(Social_Cultura_Estètica!I5&lt;=25%,Social_Cultura_Estètica!I5,"")</f>
        <v>0</v>
      </c>
      <c r="H9" s="45" t="s">
        <v>165</v>
      </c>
      <c r="I9" s="5"/>
      <c r="J9" s="31" t="s">
        <v>244</v>
      </c>
      <c r="K9" s="61">
        <v>0</v>
      </c>
      <c r="L9" s="121" t="s">
        <v>267</v>
      </c>
      <c r="M9" s="5"/>
      <c r="N9" s="31" t="s">
        <v>253</v>
      </c>
      <c r="O9" s="61">
        <v>0</v>
      </c>
      <c r="P9" s="121" t="s">
        <v>255</v>
      </c>
      <c r="Q9" s="5"/>
      <c r="R9" s="31" t="s">
        <v>247</v>
      </c>
      <c r="S9" s="61">
        <v>0</v>
      </c>
      <c r="T9" s="121" t="s">
        <v>312</v>
      </c>
      <c r="U9" s="5"/>
      <c r="V9" s="31" t="s">
        <v>253</v>
      </c>
      <c r="W9" s="61">
        <v>0</v>
      </c>
      <c r="X9" s="121" t="s">
        <v>256</v>
      </c>
      <c r="Y9" s="5"/>
      <c r="Z9" s="5"/>
    </row>
    <row r="10" spans="1:26" s="54" customFormat="1" ht="63" customHeight="1" x14ac:dyDescent="0.2">
      <c r="A10" s="392"/>
      <c r="B10" s="56" t="s">
        <v>230</v>
      </c>
      <c r="C10" s="61">
        <v>0.5</v>
      </c>
      <c r="D10" s="121" t="s">
        <v>269</v>
      </c>
      <c r="E10" s="5"/>
      <c r="F10" s="50" t="s">
        <v>183</v>
      </c>
      <c r="G10" s="62" t="str">
        <f>IF(AND(Social_Cultura_Estètica!I5&gt;25%,Social_Cultura_Estètica!I5&lt;=50%),Social_Cultura_Estètica!I5,"")</f>
        <v/>
      </c>
      <c r="H10" s="45" t="s">
        <v>173</v>
      </c>
      <c r="I10" s="5"/>
      <c r="J10" s="31" t="s">
        <v>97</v>
      </c>
      <c r="K10" s="61">
        <v>0.5</v>
      </c>
      <c r="L10" s="121" t="s">
        <v>251</v>
      </c>
      <c r="M10" s="5"/>
      <c r="N10" s="31" t="s">
        <v>248</v>
      </c>
      <c r="O10" s="61">
        <v>0.5</v>
      </c>
      <c r="P10" s="121" t="s">
        <v>254</v>
      </c>
      <c r="Q10" s="5"/>
      <c r="R10" s="31" t="s">
        <v>246</v>
      </c>
      <c r="S10" s="61">
        <v>0.5</v>
      </c>
      <c r="T10" s="121" t="s">
        <v>313</v>
      </c>
      <c r="U10" s="5"/>
      <c r="V10" s="31" t="s">
        <v>248</v>
      </c>
      <c r="W10" s="61">
        <v>0.5</v>
      </c>
      <c r="X10" s="121" t="s">
        <v>257</v>
      </c>
      <c r="Y10" s="5"/>
      <c r="Z10" s="5"/>
    </row>
    <row r="11" spans="1:26" s="54" customFormat="1" ht="45.95" customHeight="1" x14ac:dyDescent="0.2">
      <c r="A11" s="393"/>
      <c r="B11" s="56" t="s">
        <v>229</v>
      </c>
      <c r="C11" s="61">
        <v>1</v>
      </c>
      <c r="D11" s="121" t="s">
        <v>270</v>
      </c>
      <c r="E11" s="5"/>
      <c r="F11" s="50" t="s">
        <v>184</v>
      </c>
      <c r="G11" s="62" t="str">
        <f>IF(AND(Social_Cultura_Estètica!I5&gt;50%,Social_Cultura_Estètica!I5&lt;=75%),Social_Cultura_Estètica!I5,"")</f>
        <v/>
      </c>
      <c r="H11" s="45" t="s">
        <v>166</v>
      </c>
      <c r="I11" s="5"/>
      <c r="J11" s="32" t="s">
        <v>92</v>
      </c>
      <c r="K11" s="61">
        <v>1</v>
      </c>
      <c r="L11" s="121" t="s">
        <v>250</v>
      </c>
      <c r="M11" s="5"/>
      <c r="N11" s="31" t="s">
        <v>245</v>
      </c>
      <c r="O11" s="61">
        <v>1</v>
      </c>
      <c r="P11" s="121" t="s">
        <v>252</v>
      </c>
      <c r="Q11" s="5"/>
      <c r="R11" s="31" t="s">
        <v>245</v>
      </c>
      <c r="S11" s="61">
        <v>1</v>
      </c>
      <c r="T11" s="121" t="s">
        <v>266</v>
      </c>
      <c r="U11" s="5"/>
      <c r="V11" s="31" t="s">
        <v>245</v>
      </c>
      <c r="W11" s="61">
        <v>1</v>
      </c>
      <c r="X11" s="121" t="s">
        <v>314</v>
      </c>
      <c r="Y11" s="5"/>
      <c r="Z11" s="5"/>
    </row>
    <row r="12" spans="1:26" s="54" customFormat="1" ht="45.95" customHeight="1" x14ac:dyDescent="0.2">
      <c r="A12" s="134"/>
      <c r="E12" s="5"/>
      <c r="F12" s="50" t="s">
        <v>185</v>
      </c>
      <c r="G12" s="62" t="str">
        <f>IF(Social_Cultura_Estètica!I5&gt;75%,Social_Cultura_Estètica!I5,"")</f>
        <v/>
      </c>
      <c r="H12" s="45" t="s">
        <v>172</v>
      </c>
      <c r="I12" s="5"/>
      <c r="Y12" s="5"/>
      <c r="Z12" s="5"/>
    </row>
    <row r="14" spans="1:26" s="53" customFormat="1" ht="15" x14ac:dyDescent="0.2">
      <c r="B14" s="133">
        <v>11</v>
      </c>
      <c r="C14" s="384" t="str">
        <f>'Ambientals '!C4</f>
        <v>Regulació de la temperatura ambiental</v>
      </c>
      <c r="D14" s="385"/>
      <c r="E14" s="5"/>
      <c r="F14" s="133">
        <v>12</v>
      </c>
      <c r="G14" s="384" t="str">
        <f>'Ambientals '!C6</f>
        <v>Permeabilitat del sòl I</v>
      </c>
      <c r="H14" s="385"/>
      <c r="I14" s="5"/>
      <c r="J14" s="133">
        <v>13</v>
      </c>
      <c r="K14" s="384" t="str">
        <f>'Ambientals '!C8</f>
        <v>Permeabilitat del sòl II</v>
      </c>
      <c r="L14" s="385"/>
      <c r="M14" s="5"/>
      <c r="N14" s="133">
        <v>14</v>
      </c>
      <c r="O14" s="384" t="str">
        <f>'Ambientals '!C9</f>
        <v xml:space="preserve">Aïllament acústic </v>
      </c>
      <c r="P14" s="385"/>
      <c r="Q14" s="5"/>
      <c r="R14" s="133">
        <v>15</v>
      </c>
      <c r="S14" s="384" t="str">
        <f>'Ambientals '!C11</f>
        <v>Qualitat de l'aire</v>
      </c>
      <c r="T14" s="385"/>
      <c r="U14" s="5"/>
      <c r="V14" s="133">
        <v>16</v>
      </c>
      <c r="W14" s="384" t="str">
        <f>'Ambientals '!C13</f>
        <v>Protecció dels aqüífers</v>
      </c>
      <c r="X14" s="385"/>
      <c r="Y14" s="5"/>
    </row>
    <row r="15" spans="1:26" s="53" customFormat="1" ht="15" x14ac:dyDescent="0.2">
      <c r="B15" s="51" t="s">
        <v>122</v>
      </c>
      <c r="C15" s="51" t="s">
        <v>15</v>
      </c>
      <c r="D15" s="52" t="s">
        <v>144</v>
      </c>
      <c r="E15" s="5"/>
      <c r="F15" s="51" t="s">
        <v>122</v>
      </c>
      <c r="G15" s="51" t="s">
        <v>15</v>
      </c>
      <c r="H15" s="52" t="s">
        <v>144</v>
      </c>
      <c r="I15" s="5"/>
      <c r="J15" s="51" t="s">
        <v>122</v>
      </c>
      <c r="K15" s="51" t="s">
        <v>15</v>
      </c>
      <c r="L15" s="52" t="s">
        <v>144</v>
      </c>
      <c r="M15" s="5"/>
      <c r="N15" s="51" t="s">
        <v>122</v>
      </c>
      <c r="O15" s="51" t="s">
        <v>15</v>
      </c>
      <c r="P15" s="52" t="s">
        <v>144</v>
      </c>
      <c r="Q15" s="5"/>
      <c r="R15" s="51" t="s">
        <v>122</v>
      </c>
      <c r="S15" s="51" t="s">
        <v>15</v>
      </c>
      <c r="T15" s="52" t="s">
        <v>144</v>
      </c>
      <c r="U15" s="5"/>
      <c r="V15" s="51" t="s">
        <v>122</v>
      </c>
      <c r="W15" s="51" t="s">
        <v>15</v>
      </c>
      <c r="X15" s="52" t="s">
        <v>144</v>
      </c>
    </row>
    <row r="16" spans="1:26" s="54" customFormat="1" ht="51" customHeight="1" x14ac:dyDescent="0.2">
      <c r="A16" s="400" t="s">
        <v>157</v>
      </c>
      <c r="B16" s="50" t="s">
        <v>161</v>
      </c>
      <c r="C16" s="62">
        <f>IF('Ambientals '!$I4&lt;=25%,'Ambientals '!$I4,"")</f>
        <v>0</v>
      </c>
      <c r="D16" s="45" t="s">
        <v>165</v>
      </c>
      <c r="E16" s="5"/>
      <c r="F16" s="50" t="s">
        <v>161</v>
      </c>
      <c r="G16" s="62">
        <f>IF('Ambientals '!$I6&lt;=25%,'Ambientals '!$I6,"")</f>
        <v>0</v>
      </c>
      <c r="H16" s="45" t="s">
        <v>165</v>
      </c>
      <c r="I16" s="5"/>
      <c r="J16" s="31" t="s">
        <v>99</v>
      </c>
      <c r="K16" s="61">
        <v>0</v>
      </c>
      <c r="L16" s="121" t="s">
        <v>376</v>
      </c>
      <c r="M16" s="5"/>
      <c r="N16" s="50" t="s">
        <v>161</v>
      </c>
      <c r="O16" s="62">
        <f>IF('Ambientals '!$I9&lt;=25%,'Ambientals '!$I9,"")</f>
        <v>0</v>
      </c>
      <c r="P16" s="45" t="s">
        <v>165</v>
      </c>
      <c r="Q16" s="5"/>
      <c r="R16" s="50" t="s">
        <v>161</v>
      </c>
      <c r="S16" s="62">
        <f>IF('Ambientals '!$I11&lt;=25%,'Ambientals '!$I11,"")</f>
        <v>0</v>
      </c>
      <c r="T16" s="45" t="s">
        <v>165</v>
      </c>
      <c r="U16" s="5"/>
      <c r="V16" s="31" t="s">
        <v>124</v>
      </c>
      <c r="W16" s="61">
        <v>0</v>
      </c>
      <c r="X16" s="46" t="s">
        <v>378</v>
      </c>
    </row>
    <row r="17" spans="1:25" s="54" customFormat="1" ht="55.5" customHeight="1" x14ac:dyDescent="0.2">
      <c r="A17" s="400"/>
      <c r="B17" s="50" t="s">
        <v>183</v>
      </c>
      <c r="C17" s="62" t="str">
        <f>IF(AND('Ambientals '!$I4&gt;25%,'Ambientals '!$I4&lt;=50%),'Ambientals '!$I4,"")</f>
        <v/>
      </c>
      <c r="D17" s="45" t="s">
        <v>173</v>
      </c>
      <c r="E17" s="5"/>
      <c r="F17" s="50" t="s">
        <v>183</v>
      </c>
      <c r="G17" s="62" t="str">
        <f>IF(AND('Ambientals '!$I6&gt;25%,'Ambientals '!$I6&lt;=50%),'Ambientals '!$I6,"")</f>
        <v/>
      </c>
      <c r="H17" s="45" t="s">
        <v>173</v>
      </c>
      <c r="I17" s="5"/>
      <c r="J17" s="31" t="s">
        <v>125</v>
      </c>
      <c r="K17" s="61">
        <v>0.5</v>
      </c>
      <c r="L17" s="121" t="s">
        <v>377</v>
      </c>
      <c r="M17" s="5"/>
      <c r="N17" s="50" t="s">
        <v>183</v>
      </c>
      <c r="O17" s="62" t="str">
        <f>IF(AND('Ambientals '!$I9&gt;25%,'Ambientals '!$I9&lt;=50%),'Ambientals '!$I9,"")</f>
        <v/>
      </c>
      <c r="P17" s="45" t="s">
        <v>173</v>
      </c>
      <c r="Q17" s="5"/>
      <c r="R17" s="50" t="s">
        <v>183</v>
      </c>
      <c r="S17" s="62" t="str">
        <f>IF(AND('Ambientals '!$I11&gt;25%,'Ambientals '!$I11&lt;=50%),'Ambientals '!$I11,"")</f>
        <v/>
      </c>
      <c r="T17" s="45" t="s">
        <v>173</v>
      </c>
      <c r="U17" s="5"/>
      <c r="V17" s="31" t="s">
        <v>125</v>
      </c>
      <c r="W17" s="61">
        <v>0.5</v>
      </c>
      <c r="X17" s="46" t="s">
        <v>379</v>
      </c>
    </row>
    <row r="18" spans="1:25" s="54" customFormat="1" ht="48" x14ac:dyDescent="0.2">
      <c r="A18" s="400"/>
      <c r="B18" s="50" t="s">
        <v>184</v>
      </c>
      <c r="C18" s="62" t="str">
        <f>IF(AND('Ambientals '!$I4&gt;50%,'Ambientals '!$I4&lt;=75%),'Ambientals '!$I4,"")</f>
        <v/>
      </c>
      <c r="D18" s="45" t="s">
        <v>166</v>
      </c>
      <c r="E18" s="5"/>
      <c r="F18" s="50" t="s">
        <v>184</v>
      </c>
      <c r="G18" s="62" t="str">
        <f>IF(AND('Ambientals '!$I6&gt;50%,'Ambientals '!$I6&lt;=75%),'Ambientals '!$I6,"")</f>
        <v/>
      </c>
      <c r="H18" s="45" t="s">
        <v>166</v>
      </c>
      <c r="I18" s="5"/>
      <c r="J18" s="32" t="s">
        <v>124</v>
      </c>
      <c r="K18" s="61">
        <v>1</v>
      </c>
      <c r="L18" s="121" t="s">
        <v>390</v>
      </c>
      <c r="M18" s="5"/>
      <c r="N18" s="50" t="s">
        <v>184</v>
      </c>
      <c r="O18" s="62" t="str">
        <f>IF(AND('Ambientals '!$I9&gt;50%,'Ambientals '!$I9&lt;=75%),'Ambientals '!$I9,"")</f>
        <v/>
      </c>
      <c r="P18" s="45" t="s">
        <v>166</v>
      </c>
      <c r="Q18" s="5"/>
      <c r="R18" s="50" t="s">
        <v>184</v>
      </c>
      <c r="S18" s="62" t="str">
        <f>IF(AND('Ambientals '!$I11&gt;50%,'Ambientals '!$I11&lt;=75%),'Ambientals '!$I11,"")</f>
        <v/>
      </c>
      <c r="T18" s="45" t="s">
        <v>166</v>
      </c>
      <c r="U18" s="5"/>
      <c r="V18" s="32" t="s">
        <v>99</v>
      </c>
      <c r="W18" s="61">
        <v>1</v>
      </c>
      <c r="X18" s="45" t="s">
        <v>380</v>
      </c>
    </row>
    <row r="19" spans="1:25" ht="38.1" customHeight="1" x14ac:dyDescent="0.2">
      <c r="A19" s="400"/>
      <c r="B19" s="50" t="s">
        <v>185</v>
      </c>
      <c r="C19" s="62" t="str">
        <f>IF('Ambientals '!$I4&gt;75%,'Ambientals '!$I4,"")</f>
        <v/>
      </c>
      <c r="D19" s="45" t="s">
        <v>172</v>
      </c>
      <c r="F19" s="50" t="s">
        <v>185</v>
      </c>
      <c r="G19" s="62" t="str">
        <f>IF('Ambientals '!$I6&gt;75%,'Ambientals '!$I6,"")</f>
        <v/>
      </c>
      <c r="H19" s="45" t="s">
        <v>172</v>
      </c>
      <c r="N19" s="50" t="s">
        <v>185</v>
      </c>
      <c r="O19" s="62" t="str">
        <f>IF('Ambientals '!$I9&gt;75%,'Ambientals '!$I9,"")</f>
        <v/>
      </c>
      <c r="P19" s="45" t="s">
        <v>172</v>
      </c>
      <c r="R19" s="50" t="s">
        <v>185</v>
      </c>
      <c r="S19" s="62" t="str">
        <f>IF('Ambientals '!$I11&gt;75%,'Ambientals '!$I11,"")</f>
        <v/>
      </c>
      <c r="T19" s="45" t="s">
        <v>172</v>
      </c>
    </row>
    <row r="21" spans="1:25" s="53" customFormat="1" ht="15" x14ac:dyDescent="0.2">
      <c r="B21" s="150">
        <v>17</v>
      </c>
      <c r="C21" s="386" t="str">
        <f>Biodiversitat!C4</f>
        <v xml:space="preserve">Diversitat d'hàbitats </v>
      </c>
      <c r="D21" s="387"/>
      <c r="E21" s="5"/>
      <c r="F21" s="150">
        <v>18</v>
      </c>
      <c r="G21" s="386" t="str">
        <f>Biodiversitat!C5</f>
        <v>Diversitat d'espècies</v>
      </c>
      <c r="H21" s="387"/>
      <c r="I21" s="5"/>
      <c r="J21" s="150">
        <v>19</v>
      </c>
      <c r="K21" s="386" t="str">
        <f>Biodiversitat!C6</f>
        <v>Connectivitat  d'habitats</v>
      </c>
      <c r="L21" s="387"/>
      <c r="M21" s="5"/>
      <c r="N21" s="150">
        <v>20</v>
      </c>
      <c r="O21" s="386" t="str">
        <f>Biodiversitat!C7</f>
        <v>Espais de successió</v>
      </c>
      <c r="P21" s="387"/>
      <c r="Q21" s="5"/>
      <c r="R21" s="5"/>
      <c r="S21" s="5"/>
      <c r="T21" s="5"/>
      <c r="U21" s="5"/>
      <c r="V21" s="5"/>
      <c r="W21" s="5"/>
      <c r="X21" s="5"/>
    </row>
    <row r="22" spans="1:25" s="53" customFormat="1" ht="15" x14ac:dyDescent="0.2">
      <c r="B22" s="55" t="s">
        <v>122</v>
      </c>
      <c r="C22" s="51" t="s">
        <v>15</v>
      </c>
      <c r="D22" s="52" t="s">
        <v>144</v>
      </c>
      <c r="E22" s="5"/>
      <c r="F22" s="51" t="s">
        <v>122</v>
      </c>
      <c r="G22" s="51" t="s">
        <v>15</v>
      </c>
      <c r="H22" s="52" t="s">
        <v>144</v>
      </c>
      <c r="I22" s="5"/>
      <c r="J22" s="51" t="s">
        <v>122</v>
      </c>
      <c r="K22" s="51" t="s">
        <v>15</v>
      </c>
      <c r="L22" s="52" t="s">
        <v>144</v>
      </c>
      <c r="M22" s="5"/>
      <c r="N22" s="51" t="s">
        <v>122</v>
      </c>
      <c r="O22" s="51" t="s">
        <v>15</v>
      </c>
      <c r="P22" s="52" t="s">
        <v>144</v>
      </c>
      <c r="Q22" s="5"/>
      <c r="R22" s="5"/>
      <c r="S22" s="5"/>
      <c r="T22" s="5"/>
      <c r="U22" s="5"/>
      <c r="V22" s="5"/>
      <c r="W22" s="5"/>
      <c r="X22" s="5"/>
    </row>
    <row r="23" spans="1:25" s="54" customFormat="1" ht="72" customHeight="1" x14ac:dyDescent="0.2">
      <c r="A23" s="394" t="s">
        <v>25</v>
      </c>
      <c r="B23" s="50" t="s">
        <v>161</v>
      </c>
      <c r="C23" s="62">
        <f>IF(Biodiversitat!I4&lt;=25%,Biodiversitat!I4,"")</f>
        <v>0</v>
      </c>
      <c r="D23" s="45" t="s">
        <v>165</v>
      </c>
      <c r="E23" s="5"/>
      <c r="F23" s="50" t="s">
        <v>161</v>
      </c>
      <c r="G23" s="62">
        <f>IF(Biodiversitat!I5&lt;=25%,Biodiversitat!I5,"")</f>
        <v>0</v>
      </c>
      <c r="H23" s="45" t="s">
        <v>165</v>
      </c>
      <c r="I23" s="5"/>
      <c r="J23" s="31" t="s">
        <v>306</v>
      </c>
      <c r="K23" s="61">
        <v>0</v>
      </c>
      <c r="L23" s="121" t="s">
        <v>264</v>
      </c>
      <c r="M23" s="5"/>
      <c r="N23" s="31" t="s">
        <v>272</v>
      </c>
      <c r="O23" s="62">
        <f>IF(Biodiversitat!I7&lt;=1%,Biodiversitat!I7,"")</f>
        <v>0</v>
      </c>
      <c r="P23" s="121" t="s">
        <v>344</v>
      </c>
      <c r="Q23" s="5"/>
      <c r="R23" s="5"/>
      <c r="S23" s="5"/>
      <c r="T23" s="5"/>
      <c r="U23" s="5"/>
      <c r="V23" s="5"/>
      <c r="W23" s="5"/>
      <c r="X23" s="5"/>
    </row>
    <row r="24" spans="1:25" s="54" customFormat="1" ht="72" customHeight="1" x14ac:dyDescent="0.2">
      <c r="A24" s="395"/>
      <c r="B24" s="50" t="s">
        <v>183</v>
      </c>
      <c r="C24" s="62" t="str">
        <f>IF(AND(Biodiversitat!I4&gt;25%,Biodiversitat!I4&lt;=50%),Biodiversitat!I4,"")</f>
        <v/>
      </c>
      <c r="D24" s="45" t="s">
        <v>173</v>
      </c>
      <c r="E24" s="5"/>
      <c r="F24" s="50" t="s">
        <v>183</v>
      </c>
      <c r="G24" s="62" t="str">
        <f>IF(AND(Biodiversitat!I5&gt;25%,Biodiversitat!I5&lt;=50%),Biodiversitat!I5,"")</f>
        <v/>
      </c>
      <c r="H24" s="45" t="s">
        <v>173</v>
      </c>
      <c r="I24" s="5"/>
      <c r="J24" s="31" t="s">
        <v>307</v>
      </c>
      <c r="K24" s="61">
        <v>0.25</v>
      </c>
      <c r="L24" s="121" t="s">
        <v>308</v>
      </c>
      <c r="M24" s="5"/>
      <c r="N24" s="31" t="s">
        <v>271</v>
      </c>
      <c r="O24" s="115" t="str">
        <f>IF(AND(Biodiversitat!I7&gt;1%,Biodiversitat!I7&lt;=5%),Biodiversitat!I7,"")</f>
        <v/>
      </c>
      <c r="P24" s="121" t="s">
        <v>345</v>
      </c>
      <c r="Q24" s="5"/>
      <c r="R24" s="5"/>
      <c r="S24" s="5"/>
      <c r="T24" s="5"/>
      <c r="U24" s="5"/>
      <c r="V24" s="5"/>
      <c r="W24" s="5"/>
      <c r="X24" s="5"/>
    </row>
    <row r="25" spans="1:25" s="54" customFormat="1" ht="72" customHeight="1" x14ac:dyDescent="0.2">
      <c r="A25" s="395"/>
      <c r="B25" s="50" t="s">
        <v>184</v>
      </c>
      <c r="C25" s="62" t="str">
        <f>IF(AND(Biodiversitat!I4&gt;50%,Biodiversitat!I4&lt;=75%),Biodiversitat!I4,"")</f>
        <v/>
      </c>
      <c r="D25" s="45" t="s">
        <v>166</v>
      </c>
      <c r="E25" s="5"/>
      <c r="F25" s="50" t="s">
        <v>184</v>
      </c>
      <c r="G25" s="62" t="str">
        <f>IF(AND(Biodiversitat!I5&gt;50%,Biodiversitat!I5&lt;=75%),Biodiversitat!I5,"")</f>
        <v/>
      </c>
      <c r="H25" s="45" t="s">
        <v>166</v>
      </c>
      <c r="I25" s="5"/>
      <c r="J25" s="31" t="s">
        <v>276</v>
      </c>
      <c r="K25" s="61">
        <v>0.5</v>
      </c>
      <c r="L25" s="121" t="s">
        <v>309</v>
      </c>
      <c r="M25" s="5"/>
      <c r="N25" s="31" t="s">
        <v>273</v>
      </c>
      <c r="O25" s="62" t="str">
        <f>IF(AND(Biodiversitat!I7&gt;5%,Biodiversitat!I7&lt;=20%),Biodiversitat!I7,"")</f>
        <v/>
      </c>
      <c r="P25" s="121" t="s">
        <v>342</v>
      </c>
      <c r="Q25" s="5"/>
      <c r="R25" s="5"/>
      <c r="S25" s="5"/>
      <c r="T25" s="5"/>
      <c r="U25" s="5"/>
      <c r="V25" s="5"/>
      <c r="W25" s="5"/>
      <c r="X25" s="5"/>
    </row>
    <row r="26" spans="1:25" s="54" customFormat="1" ht="72" customHeight="1" x14ac:dyDescent="0.2">
      <c r="A26" s="396"/>
      <c r="B26" s="50" t="s">
        <v>185</v>
      </c>
      <c r="C26" s="62" t="str">
        <f>IF(Biodiversitat!I4&gt;75%,Biodiversitat!I4,"")</f>
        <v/>
      </c>
      <c r="D26" s="45" t="s">
        <v>172</v>
      </c>
      <c r="E26" s="5"/>
      <c r="F26" s="50" t="s">
        <v>185</v>
      </c>
      <c r="G26" s="62" t="str">
        <f>IF(Biodiversitat!I5&gt;75%,Biodiversitat!I5,"")</f>
        <v/>
      </c>
      <c r="H26" s="45" t="s">
        <v>172</v>
      </c>
      <c r="I26" s="5"/>
      <c r="J26" s="31" t="s">
        <v>261</v>
      </c>
      <c r="K26" s="61">
        <v>0.75</v>
      </c>
      <c r="L26" s="121" t="s">
        <v>263</v>
      </c>
      <c r="M26" s="5"/>
      <c r="N26" s="31" t="s">
        <v>274</v>
      </c>
      <c r="O26" s="62" t="str">
        <f>IF(AND(Biodiversitat!I7&gt;20%,Biodiversitat!I7&lt;=30%),Biodiversitat!I7,"")</f>
        <v/>
      </c>
      <c r="P26" s="121" t="s">
        <v>341</v>
      </c>
      <c r="Q26" s="5"/>
      <c r="R26" s="5"/>
      <c r="S26" s="5"/>
      <c r="T26" s="5"/>
      <c r="U26" s="5"/>
      <c r="V26" s="5"/>
      <c r="W26" s="5"/>
      <c r="X26" s="5"/>
    </row>
    <row r="27" spans="1:25" s="54" customFormat="1" ht="72" customHeight="1" x14ac:dyDescent="0.2">
      <c r="A27" s="135"/>
      <c r="B27" s="135"/>
      <c r="C27" s="135"/>
      <c r="D27" s="135"/>
      <c r="E27" s="135"/>
      <c r="F27" s="135"/>
      <c r="G27" s="135"/>
      <c r="H27" s="135"/>
      <c r="I27" s="5"/>
      <c r="J27" s="32" t="s">
        <v>260</v>
      </c>
      <c r="K27" s="61">
        <v>1</v>
      </c>
      <c r="L27" s="121" t="s">
        <v>262</v>
      </c>
      <c r="M27" s="5"/>
      <c r="N27" s="31" t="s">
        <v>265</v>
      </c>
      <c r="O27" s="62" t="str">
        <f>IF(Biodiversitat!I7&gt;30%,Biodiversitat!I7,"")</f>
        <v/>
      </c>
      <c r="P27" s="121" t="s">
        <v>343</v>
      </c>
      <c r="Q27" s="5"/>
      <c r="R27" s="5"/>
      <c r="S27" s="5"/>
      <c r="T27" s="5"/>
      <c r="U27" s="5"/>
      <c r="V27" s="5"/>
      <c r="W27" s="5"/>
      <c r="X27" s="5"/>
    </row>
    <row r="29" spans="1:25" s="53" customFormat="1" ht="15" x14ac:dyDescent="0.2">
      <c r="B29" s="157">
        <v>21</v>
      </c>
      <c r="C29" s="397" t="str">
        <f>Materials!C4</f>
        <v>Materials de proximitat</v>
      </c>
      <c r="D29" s="398"/>
      <c r="E29" s="5"/>
      <c r="F29" s="157">
        <v>22</v>
      </c>
      <c r="G29" s="397" t="str">
        <f>Materials!C6</f>
        <v>Certificacions sostenibles</v>
      </c>
      <c r="H29" s="398"/>
      <c r="I29" s="5"/>
      <c r="J29" s="157">
        <v>23</v>
      </c>
      <c r="K29" s="397" t="str">
        <f>Materials!C8</f>
        <v>Reaprofitament de materials</v>
      </c>
      <c r="L29" s="398"/>
      <c r="M29" s="5"/>
      <c r="N29" s="157">
        <v>24</v>
      </c>
      <c r="O29" s="397" t="str">
        <f>Materials!C10</f>
        <v>Reciclabilitat materials</v>
      </c>
      <c r="P29" s="398"/>
      <c r="Q29" s="5"/>
      <c r="R29" s="5"/>
      <c r="S29" s="5"/>
      <c r="T29" s="5"/>
      <c r="U29" s="5"/>
      <c r="V29" s="5"/>
      <c r="W29" s="5"/>
      <c r="X29" s="5"/>
      <c r="Y29" s="5"/>
    </row>
    <row r="30" spans="1:25" s="53" customFormat="1" ht="15" x14ac:dyDescent="0.2">
      <c r="B30" s="51" t="s">
        <v>122</v>
      </c>
      <c r="C30" s="51" t="s">
        <v>15</v>
      </c>
      <c r="D30" s="52" t="s">
        <v>144</v>
      </c>
      <c r="E30" s="5"/>
      <c r="F30" s="51" t="s">
        <v>122</v>
      </c>
      <c r="G30" s="51" t="s">
        <v>15</v>
      </c>
      <c r="H30" s="52" t="s">
        <v>144</v>
      </c>
      <c r="I30" s="5"/>
      <c r="J30" s="51" t="s">
        <v>122</v>
      </c>
      <c r="K30" s="51" t="s">
        <v>15</v>
      </c>
      <c r="L30" s="52" t="s">
        <v>144</v>
      </c>
      <c r="M30" s="5"/>
      <c r="N30" s="51" t="s">
        <v>122</v>
      </c>
      <c r="O30" s="51" t="s">
        <v>15</v>
      </c>
      <c r="P30" s="52" t="s">
        <v>144</v>
      </c>
      <c r="Q30" s="5"/>
      <c r="R30" s="5"/>
      <c r="S30" s="5"/>
      <c r="T30" s="5"/>
      <c r="U30" s="5"/>
      <c r="V30" s="5"/>
      <c r="W30" s="5"/>
      <c r="X30" s="5"/>
      <c r="Y30" s="5"/>
    </row>
    <row r="31" spans="1:25" s="54" customFormat="1" ht="38.1" customHeight="1" x14ac:dyDescent="0.2">
      <c r="A31" s="401" t="s">
        <v>168</v>
      </c>
      <c r="B31" s="50" t="s">
        <v>161</v>
      </c>
      <c r="C31" s="62">
        <f>IF(Materials!I4&lt;=25%,Materials!I4,"")</f>
        <v>0</v>
      </c>
      <c r="D31" s="45" t="s">
        <v>165</v>
      </c>
      <c r="E31" s="5"/>
      <c r="F31" s="50" t="s">
        <v>161</v>
      </c>
      <c r="G31" s="62">
        <f>IF(Materials!I6&lt;=25%,Materials!I6,"")</f>
        <v>0</v>
      </c>
      <c r="H31" s="45" t="s">
        <v>165</v>
      </c>
      <c r="I31" s="5"/>
      <c r="J31" s="50" t="s">
        <v>161</v>
      </c>
      <c r="K31" s="62">
        <f>IF(Materials!I8&lt;=25%,Materials!I8,"")</f>
        <v>0</v>
      </c>
      <c r="L31" s="45" t="s">
        <v>165</v>
      </c>
      <c r="M31" s="5"/>
      <c r="N31" s="50" t="s">
        <v>161</v>
      </c>
      <c r="O31" s="62">
        <f>IF(Materials!I10&lt;=25%,Materials!I10,"")</f>
        <v>0</v>
      </c>
      <c r="P31" s="45" t="s">
        <v>165</v>
      </c>
      <c r="Q31" s="5"/>
      <c r="R31" s="5"/>
      <c r="S31" s="5"/>
      <c r="T31" s="5"/>
      <c r="U31" s="5"/>
      <c r="V31" s="5"/>
      <c r="W31" s="5"/>
      <c r="X31" s="5"/>
    </row>
    <row r="32" spans="1:25" s="54" customFormat="1" ht="38.1" customHeight="1" x14ac:dyDescent="0.2">
      <c r="A32" s="401"/>
      <c r="B32" s="50" t="s">
        <v>183</v>
      </c>
      <c r="C32" s="62" t="str">
        <f>IF(AND(Materials!I4&gt;25%,Materials!I4&lt;=50%),Materials!I4,"")</f>
        <v/>
      </c>
      <c r="D32" s="45" t="s">
        <v>173</v>
      </c>
      <c r="E32" s="5"/>
      <c r="F32" s="50" t="s">
        <v>183</v>
      </c>
      <c r="G32" s="62" t="str">
        <f>IF(AND(Materials!I6&gt;25%,Materials!I6&lt;=50%),Materials!I6,"")</f>
        <v/>
      </c>
      <c r="H32" s="45" t="s">
        <v>173</v>
      </c>
      <c r="I32" s="5"/>
      <c r="J32" s="50" t="s">
        <v>183</v>
      </c>
      <c r="K32" s="62" t="str">
        <f>IF(AND(Materials!I8&gt;25%,Materials!I8&lt;=50%),Materials!I8,"")</f>
        <v/>
      </c>
      <c r="L32" s="45" t="s">
        <v>173</v>
      </c>
      <c r="M32" s="5"/>
      <c r="N32" s="50" t="s">
        <v>183</v>
      </c>
      <c r="O32" s="62" t="str">
        <f>IF(AND(Materials!I10&gt;25%,Materials!I10&lt;=50%),Materials!I10,"")</f>
        <v/>
      </c>
      <c r="P32" s="45" t="s">
        <v>173</v>
      </c>
      <c r="Q32" s="5"/>
      <c r="R32" s="5"/>
      <c r="S32" s="5"/>
      <c r="T32" s="5"/>
      <c r="U32" s="5"/>
      <c r="V32" s="5"/>
      <c r="W32" s="5"/>
      <c r="X32" s="5"/>
    </row>
    <row r="33" spans="1:25" s="54" customFormat="1" ht="38.1" customHeight="1" x14ac:dyDescent="0.2">
      <c r="A33" s="401"/>
      <c r="B33" s="50" t="s">
        <v>184</v>
      </c>
      <c r="C33" s="62" t="str">
        <f>IF(AND(Materials!I4&gt;50%,Materials!I4&lt;=75%),Materials!I4,"")</f>
        <v/>
      </c>
      <c r="D33" s="45" t="s">
        <v>166</v>
      </c>
      <c r="E33" s="5"/>
      <c r="F33" s="50" t="s">
        <v>184</v>
      </c>
      <c r="G33" s="62" t="str">
        <f>IF(AND(Materials!I6&gt;50%,Materials!I6&lt;=75%),Materials!I6,"")</f>
        <v/>
      </c>
      <c r="H33" s="45" t="s">
        <v>166</v>
      </c>
      <c r="I33" s="5"/>
      <c r="J33" s="50" t="s">
        <v>184</v>
      </c>
      <c r="K33" s="62" t="str">
        <f>IF(AND(Materials!I8&gt;50%,Materials!I8&lt;=75%),Materials!I8,"")</f>
        <v/>
      </c>
      <c r="L33" s="45" t="s">
        <v>166</v>
      </c>
      <c r="M33" s="5"/>
      <c r="N33" s="50" t="s">
        <v>184</v>
      </c>
      <c r="O33" s="62" t="str">
        <f>IF(AND(Materials!I10&gt;50%,Materials!I10&lt;=75%),Materials!I10,"")</f>
        <v/>
      </c>
      <c r="P33" s="45" t="s">
        <v>166</v>
      </c>
      <c r="Q33" s="5"/>
      <c r="R33" s="5"/>
      <c r="S33" s="5"/>
      <c r="T33" s="5"/>
      <c r="U33" s="5"/>
      <c r="V33" s="5"/>
      <c r="W33" s="5"/>
      <c r="X33" s="5"/>
    </row>
    <row r="34" spans="1:25" ht="38.1" customHeight="1" x14ac:dyDescent="0.2">
      <c r="A34" s="401"/>
      <c r="B34" s="50" t="s">
        <v>185</v>
      </c>
      <c r="C34" s="62" t="str">
        <f>IF(Materials!I4&gt;75%,Materials!I4,"")</f>
        <v/>
      </c>
      <c r="D34" s="45" t="s">
        <v>172</v>
      </c>
      <c r="F34" s="50" t="s">
        <v>185</v>
      </c>
      <c r="G34" s="62" t="str">
        <f>IF(Materials!I6&gt;75%,Materials!I6,"")</f>
        <v/>
      </c>
      <c r="H34" s="45" t="s">
        <v>172</v>
      </c>
      <c r="J34" s="50" t="s">
        <v>185</v>
      </c>
      <c r="K34" s="62" t="str">
        <f>IF(Materials!I8&gt;75%,Materials!I8,"")</f>
        <v/>
      </c>
      <c r="L34" s="45" t="s">
        <v>172</v>
      </c>
      <c r="N34" s="50" t="s">
        <v>185</v>
      </c>
      <c r="O34" s="62" t="str">
        <f>IF(Materials!I10&gt;75%,Materials!I10,"")</f>
        <v/>
      </c>
      <c r="P34" s="45" t="s">
        <v>172</v>
      </c>
    </row>
    <row r="35" spans="1:25" x14ac:dyDescent="0.2">
      <c r="R35" s="98"/>
      <c r="S35" s="98"/>
      <c r="T35" s="98"/>
      <c r="U35" s="98"/>
      <c r="V35" s="98"/>
      <c r="W35" s="98"/>
      <c r="X35" s="98"/>
    </row>
    <row r="36" spans="1:25" s="53" customFormat="1" ht="15" x14ac:dyDescent="0.2">
      <c r="B36" s="132">
        <v>25</v>
      </c>
      <c r="C36" s="382" t="str">
        <f>Manteniment!$C4</f>
        <v>Plantes autòctones</v>
      </c>
      <c r="D36" s="383"/>
      <c r="E36" s="5"/>
      <c r="F36" s="132">
        <v>26</v>
      </c>
      <c r="G36" s="382" t="str">
        <f>Manteniment!C6</f>
        <v>Enllumenat eficient</v>
      </c>
      <c r="H36" s="383"/>
      <c r="I36" s="5"/>
      <c r="J36" s="132">
        <v>27</v>
      </c>
      <c r="K36" s="382" t="str">
        <f>Manteniment!C7</f>
        <v>Reg eficient</v>
      </c>
      <c r="L36" s="383"/>
      <c r="M36" s="5"/>
      <c r="N36" s="132">
        <v>28</v>
      </c>
      <c r="O36" s="382" t="str">
        <f>Manteniment!C8</f>
        <v>Ús sotenible de l'aigua</v>
      </c>
      <c r="P36" s="383"/>
      <c r="Q36" s="5"/>
      <c r="R36" s="132">
        <v>29</v>
      </c>
      <c r="S36" s="382" t="str">
        <f>Manteniment!C10</f>
        <v>Producció residus</v>
      </c>
      <c r="T36" s="383"/>
      <c r="U36" s="5"/>
      <c r="V36" s="132">
        <v>30</v>
      </c>
      <c r="W36" s="382" t="str">
        <f>Manteniment!C12</f>
        <v>Gestió del manteniment</v>
      </c>
      <c r="X36" s="383"/>
      <c r="Y36" s="5"/>
    </row>
    <row r="37" spans="1:25" s="53" customFormat="1" ht="15" x14ac:dyDescent="0.2">
      <c r="B37" s="51" t="s">
        <v>122</v>
      </c>
      <c r="C37" s="51" t="s">
        <v>15</v>
      </c>
      <c r="D37" s="52" t="s">
        <v>144</v>
      </c>
      <c r="E37" s="5"/>
      <c r="F37" s="51" t="s">
        <v>122</v>
      </c>
      <c r="G37" s="51" t="s">
        <v>15</v>
      </c>
      <c r="H37" s="52" t="s">
        <v>144</v>
      </c>
      <c r="I37" s="5"/>
      <c r="J37" s="51" t="s">
        <v>122</v>
      </c>
      <c r="K37" s="51" t="s">
        <v>15</v>
      </c>
      <c r="L37" s="52" t="s">
        <v>144</v>
      </c>
      <c r="M37" s="5"/>
      <c r="N37" s="51" t="s">
        <v>122</v>
      </c>
      <c r="O37" s="51" t="s">
        <v>15</v>
      </c>
      <c r="P37" s="52" t="s">
        <v>144</v>
      </c>
      <c r="Q37" s="5"/>
      <c r="R37" s="51" t="s">
        <v>122</v>
      </c>
      <c r="S37" s="51" t="s">
        <v>15</v>
      </c>
      <c r="T37" s="52" t="s">
        <v>144</v>
      </c>
      <c r="U37" s="5"/>
      <c r="V37" s="51" t="s">
        <v>122</v>
      </c>
      <c r="W37" s="51" t="s">
        <v>15</v>
      </c>
      <c r="X37" s="52" t="s">
        <v>144</v>
      </c>
      <c r="Y37" s="5"/>
    </row>
    <row r="38" spans="1:25" s="54" customFormat="1" ht="54" customHeight="1" x14ac:dyDescent="0.2">
      <c r="A38" s="399" t="s">
        <v>167</v>
      </c>
      <c r="B38" s="50" t="s">
        <v>161</v>
      </c>
      <c r="C38" s="62">
        <f>IF(Manteniment!I4&lt;=25%,Manteniment!I4,"")</f>
        <v>0</v>
      </c>
      <c r="D38" s="45" t="s">
        <v>165</v>
      </c>
      <c r="E38" s="5"/>
      <c r="F38" s="50" t="s">
        <v>161</v>
      </c>
      <c r="G38" s="62">
        <f>IF(Manteniment!I6&lt;=25%,Manteniment!I6,"")</f>
        <v>0</v>
      </c>
      <c r="H38" s="45" t="s">
        <v>165</v>
      </c>
      <c r="I38" s="5"/>
      <c r="J38" s="50" t="s">
        <v>161</v>
      </c>
      <c r="K38" s="62">
        <f>IF(Manteniment!I7&lt;=25%,Manteniment!I7,"")</f>
        <v>0</v>
      </c>
      <c r="L38" s="45" t="s">
        <v>165</v>
      </c>
      <c r="M38" s="5"/>
      <c r="N38" s="50" t="s">
        <v>161</v>
      </c>
      <c r="O38" s="62">
        <f>IF(Manteniment!I8&lt;=25%,Manteniment!I8,"")</f>
        <v>0</v>
      </c>
      <c r="P38" s="45" t="s">
        <v>165</v>
      </c>
      <c r="Q38" s="5"/>
      <c r="R38" s="50" t="s">
        <v>161</v>
      </c>
      <c r="S38" s="62">
        <f>IF(Manteniment!I10&lt;=25%,Manteniment!I10,"")</f>
        <v>0</v>
      </c>
      <c r="T38" s="45" t="s">
        <v>165</v>
      </c>
      <c r="U38" s="5"/>
      <c r="V38" s="50" t="s">
        <v>186</v>
      </c>
      <c r="W38" s="62">
        <f>IFERROR(IF(V$41&gt;7,0,""),"")</f>
        <v>0</v>
      </c>
      <c r="X38" s="45" t="s">
        <v>369</v>
      </c>
    </row>
    <row r="39" spans="1:25" s="54" customFormat="1" ht="38.1" customHeight="1" x14ac:dyDescent="0.2">
      <c r="A39" s="399"/>
      <c r="B39" s="50" t="s">
        <v>183</v>
      </c>
      <c r="C39" s="62" t="str">
        <f>IF(AND(Manteniment!I4&gt;25%,Manteniment!I4&lt;=50%),Manteniment!I4,"")</f>
        <v/>
      </c>
      <c r="D39" s="45" t="s">
        <v>173</v>
      </c>
      <c r="E39" s="5"/>
      <c r="F39" s="50" t="s">
        <v>183</v>
      </c>
      <c r="G39" s="62" t="str">
        <f>IF(AND(Manteniment!I6&gt;25%,Manteniment!I6&lt;=50%),Manteniment!I6,"")</f>
        <v/>
      </c>
      <c r="H39" s="45" t="s">
        <v>173</v>
      </c>
      <c r="I39" s="5"/>
      <c r="J39" s="50" t="s">
        <v>183</v>
      </c>
      <c r="K39" s="62" t="str">
        <f>IF(AND(Manteniment!I7&gt;25%,Manteniment!I7&lt;=50%),Manteniment!I7,"")</f>
        <v/>
      </c>
      <c r="L39" s="45" t="s">
        <v>173</v>
      </c>
      <c r="M39" s="5"/>
      <c r="N39" s="50" t="s">
        <v>183</v>
      </c>
      <c r="O39" s="62" t="str">
        <f>IF(AND(Manteniment!I8&gt;25%,Manteniment!I8&lt;=50%),Manteniment!I8,"")</f>
        <v/>
      </c>
      <c r="P39" s="45" t="s">
        <v>173</v>
      </c>
      <c r="Q39" s="5"/>
      <c r="R39" s="50" t="s">
        <v>183</v>
      </c>
      <c r="S39" s="115" t="str">
        <f>IF(AND(Manteniment!I10&gt;25%,Manteniment!I10&lt;=50%),Manteniment!I10,"")</f>
        <v/>
      </c>
      <c r="T39" s="45" t="s">
        <v>173</v>
      </c>
      <c r="U39" s="5"/>
      <c r="V39" s="50" t="s">
        <v>188</v>
      </c>
      <c r="W39" s="62" t="str">
        <f>IFERROR(IF(AND(V$41&lt;=7,V$41&gt;=4),0.5,""),"")</f>
        <v/>
      </c>
      <c r="X39" s="45" t="s">
        <v>370</v>
      </c>
    </row>
    <row r="40" spans="1:25" s="54" customFormat="1" ht="38.1" customHeight="1" x14ac:dyDescent="0.2">
      <c r="A40" s="399"/>
      <c r="B40" s="50" t="s">
        <v>184</v>
      </c>
      <c r="C40" s="62" t="str">
        <f>IF(AND(Manteniment!I4&gt;50%,Manteniment!I4&lt;=75%),Manteniment!I4,"")</f>
        <v/>
      </c>
      <c r="D40" s="45" t="s">
        <v>166</v>
      </c>
      <c r="E40" s="5"/>
      <c r="F40" s="50" t="s">
        <v>184</v>
      </c>
      <c r="G40" s="62" t="str">
        <f>IF(AND(Manteniment!I6&gt;50%,Manteniment!I6&lt;=75%),Manteniment!I6,"")</f>
        <v/>
      </c>
      <c r="H40" s="45" t="s">
        <v>166</v>
      </c>
      <c r="I40" s="5"/>
      <c r="J40" s="50" t="s">
        <v>184</v>
      </c>
      <c r="K40" s="62" t="str">
        <f>IF(AND(Manteniment!I7&gt;50%,Manteniment!I7&lt;=75%),Manteniment!I7,"")</f>
        <v/>
      </c>
      <c r="L40" s="45" t="s">
        <v>166</v>
      </c>
      <c r="M40" s="5"/>
      <c r="N40" s="50" t="s">
        <v>184</v>
      </c>
      <c r="O40" s="62" t="str">
        <f>IF(AND(Manteniment!I8&gt;50%,Manteniment!I8&lt;=75%),Manteniment!I8,"")</f>
        <v/>
      </c>
      <c r="P40" s="45" t="s">
        <v>166</v>
      </c>
      <c r="Q40" s="5"/>
      <c r="R40" s="50" t="s">
        <v>184</v>
      </c>
      <c r="S40" s="62" t="str">
        <f>IF(AND(Manteniment!I10&gt;50%,Manteniment!I10&lt;=75%),Manteniment!I10,"")</f>
        <v/>
      </c>
      <c r="T40" s="45" t="s">
        <v>166</v>
      </c>
      <c r="U40" s="5"/>
      <c r="V40" s="50" t="s">
        <v>187</v>
      </c>
      <c r="W40" s="62" t="str">
        <f>IFERROR(IF(V$41&lt;4,1,""),"")</f>
        <v/>
      </c>
      <c r="X40" s="45" t="s">
        <v>166</v>
      </c>
    </row>
    <row r="41" spans="1:25" ht="38.1" customHeight="1" x14ac:dyDescent="0.2">
      <c r="A41" s="399"/>
      <c r="B41" s="50" t="s">
        <v>185</v>
      </c>
      <c r="C41" s="62" t="str">
        <f>IF(Manteniment!I4&gt;75%,Manteniment!I4,"")</f>
        <v/>
      </c>
      <c r="D41" s="45" t="s">
        <v>172</v>
      </c>
      <c r="F41" s="50" t="s">
        <v>185</v>
      </c>
      <c r="G41" s="62" t="str">
        <f>IF(Manteniment!I6&gt;75%,Manteniment!I6,"")</f>
        <v/>
      </c>
      <c r="H41" s="45" t="s">
        <v>172</v>
      </c>
      <c r="J41" s="50" t="s">
        <v>185</v>
      </c>
      <c r="K41" s="62" t="str">
        <f>IF(Manteniment!I7&gt;75%,Manteniment!I7,"")</f>
        <v/>
      </c>
      <c r="L41" s="45" t="s">
        <v>172</v>
      </c>
      <c r="N41" s="50" t="s">
        <v>185</v>
      </c>
      <c r="O41" s="62" t="str">
        <f>IF(Manteniment!I8&gt;75%,Manteniment!I8,"")</f>
        <v/>
      </c>
      <c r="P41" s="45" t="s">
        <v>172</v>
      </c>
      <c r="R41" s="50" t="s">
        <v>185</v>
      </c>
      <c r="S41" s="62" t="str">
        <f>IF(Manteniment!I10&gt;75%,Manteniment!I10,"")</f>
        <v/>
      </c>
      <c r="T41" s="45" t="s">
        <v>172</v>
      </c>
      <c r="V41" s="158" t="str">
        <f>IFERROR(Manteniment!H12/Manteniment!H13,"")</f>
        <v/>
      </c>
      <c r="W41" s="116">
        <f>SUM(W38:W40)</f>
        <v>0</v>
      </c>
    </row>
  </sheetData>
  <sheetProtection password="F630" sheet="1" objects="1" scenarios="1"/>
  <mergeCells count="36">
    <mergeCell ref="G29:H29"/>
    <mergeCell ref="K29:L29"/>
    <mergeCell ref="O29:P29"/>
    <mergeCell ref="A38:A41"/>
    <mergeCell ref="A16:A19"/>
    <mergeCell ref="C29:D29"/>
    <mergeCell ref="A31:A34"/>
    <mergeCell ref="A3:A5"/>
    <mergeCell ref="A9:A11"/>
    <mergeCell ref="C14:D14"/>
    <mergeCell ref="C21:D21"/>
    <mergeCell ref="A23:A26"/>
    <mergeCell ref="S7:T7"/>
    <mergeCell ref="W7:X7"/>
    <mergeCell ref="W36:X36"/>
    <mergeCell ref="C36:D36"/>
    <mergeCell ref="G36:H36"/>
    <mergeCell ref="K36:L36"/>
    <mergeCell ref="O36:P36"/>
    <mergeCell ref="S36:T36"/>
    <mergeCell ref="G14:H14"/>
    <mergeCell ref="K14:L14"/>
    <mergeCell ref="O14:P14"/>
    <mergeCell ref="S14:T14"/>
    <mergeCell ref="W14:X14"/>
    <mergeCell ref="G21:H21"/>
    <mergeCell ref="K21:L21"/>
    <mergeCell ref="O21:P21"/>
    <mergeCell ref="C1:D1"/>
    <mergeCell ref="G1:H1"/>
    <mergeCell ref="K1:L1"/>
    <mergeCell ref="O1:P1"/>
    <mergeCell ref="C7:D7"/>
    <mergeCell ref="G7:H7"/>
    <mergeCell ref="K7:L7"/>
    <mergeCell ref="O7:P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1"/>
  <sheetViews>
    <sheetView showGridLines="0" tabSelected="1" zoomScale="89" zoomScaleNormal="89" workbookViewId="0">
      <selection activeCell="B22" sqref="B22:E22"/>
    </sheetView>
  </sheetViews>
  <sheetFormatPr baseColWidth="10" defaultColWidth="21.42578125" defaultRowHeight="14.25" x14ac:dyDescent="0.25"/>
  <cols>
    <col min="1" max="1" width="5" style="13" customWidth="1"/>
    <col min="2" max="2" width="28.42578125" style="13" customWidth="1"/>
    <col min="3" max="3" width="43.42578125" style="13" customWidth="1"/>
    <col min="4" max="4" width="17.85546875" style="25" customWidth="1"/>
    <col min="5" max="5" width="13.28515625" style="25" customWidth="1"/>
    <col min="6" max="6" width="3.7109375" style="13" customWidth="1"/>
    <col min="7" max="16384" width="21.42578125" style="13"/>
  </cols>
  <sheetData>
    <row r="1" spans="2:5" ht="30" customHeight="1" thickBot="1" x14ac:dyDescent="0.3">
      <c r="B1" s="283" t="s">
        <v>140</v>
      </c>
      <c r="C1" s="284"/>
      <c r="D1" s="284"/>
      <c r="E1" s="285"/>
    </row>
    <row r="3" spans="2:5" s="18" customFormat="1" ht="18" customHeight="1" x14ac:dyDescent="0.25">
      <c r="B3" s="19" t="s">
        <v>37</v>
      </c>
      <c r="C3" s="276"/>
      <c r="D3" s="276"/>
      <c r="E3" s="276"/>
    </row>
    <row r="4" spans="2:5" s="18" customFormat="1" ht="18" customHeight="1" x14ac:dyDescent="0.25">
      <c r="B4" s="17" t="s">
        <v>36</v>
      </c>
      <c r="C4" s="276"/>
      <c r="D4" s="276"/>
      <c r="E4" s="276"/>
    </row>
    <row r="5" spans="2:5" s="18" customFormat="1" ht="18" customHeight="1" x14ac:dyDescent="0.25">
      <c r="B5" s="19" t="s">
        <v>139</v>
      </c>
      <c r="C5" s="277"/>
      <c r="D5" s="276"/>
      <c r="E5" s="276"/>
    </row>
    <row r="6" spans="2:5" s="18" customFormat="1" ht="18" customHeight="1" x14ac:dyDescent="0.25">
      <c r="B6" s="19" t="s">
        <v>38</v>
      </c>
      <c r="C6" s="276"/>
      <c r="D6" s="276"/>
      <c r="E6" s="276"/>
    </row>
    <row r="7" spans="2:5" s="18" customFormat="1" ht="18" customHeight="1" x14ac:dyDescent="0.25">
      <c r="B7" s="19" t="s">
        <v>40</v>
      </c>
      <c r="C7" s="276"/>
      <c r="D7" s="276"/>
      <c r="E7" s="276"/>
    </row>
    <row r="8" spans="2:5" s="18" customFormat="1" ht="18" customHeight="1" x14ac:dyDescent="0.25">
      <c r="B8" s="273" t="s">
        <v>113</v>
      </c>
      <c r="C8" s="273"/>
      <c r="D8" s="273"/>
      <c r="E8" s="273"/>
    </row>
    <row r="9" spans="2:5" ht="36" customHeight="1" x14ac:dyDescent="0.25">
      <c r="B9" s="274"/>
      <c r="C9" s="274"/>
      <c r="D9" s="274"/>
      <c r="E9" s="274"/>
    </row>
    <row r="10" spans="2:5" ht="15.75" thickBot="1" x14ac:dyDescent="0.3">
      <c r="D10" s="13"/>
      <c r="E10" s="21"/>
    </row>
    <row r="11" spans="2:5" ht="15.75" thickBot="1" x14ac:dyDescent="0.3">
      <c r="B11" s="279" t="s">
        <v>136</v>
      </c>
      <c r="C11" s="280"/>
      <c r="D11" s="280"/>
      <c r="E11" s="281"/>
    </row>
    <row r="12" spans="2:5" x14ac:dyDescent="0.25">
      <c r="B12" s="22"/>
      <c r="C12" s="22"/>
      <c r="D12" s="23" t="s">
        <v>138</v>
      </c>
      <c r="E12" s="23" t="s">
        <v>56</v>
      </c>
    </row>
    <row r="13" spans="2:5" ht="18" customHeight="1" x14ac:dyDescent="0.25">
      <c r="B13" s="278" t="s">
        <v>39</v>
      </c>
      <c r="C13" s="278"/>
      <c r="D13" s="14">
        <f>SUM(D14:D17)</f>
        <v>0</v>
      </c>
      <c r="E13" s="15">
        <f>SUM(E14:E17)</f>
        <v>0</v>
      </c>
    </row>
    <row r="14" spans="2:5" ht="18" customHeight="1" x14ac:dyDescent="0.25">
      <c r="B14" s="282" t="s">
        <v>202</v>
      </c>
      <c r="C14" s="282"/>
      <c r="D14" s="258"/>
      <c r="E14" s="16">
        <f>IFERROR(D14/D$13,0)</f>
        <v>0</v>
      </c>
    </row>
    <row r="15" spans="2:5" ht="18" customHeight="1" x14ac:dyDescent="0.25">
      <c r="B15" s="282" t="s">
        <v>427</v>
      </c>
      <c r="C15" s="282"/>
      <c r="D15" s="258"/>
      <c r="E15" s="16">
        <f>IFERROR(D15/D$13,0)</f>
        <v>0</v>
      </c>
    </row>
    <row r="16" spans="2:5" ht="18" customHeight="1" x14ac:dyDescent="0.25">
      <c r="B16" s="282" t="s">
        <v>203</v>
      </c>
      <c r="C16" s="282"/>
      <c r="D16" s="258"/>
      <c r="E16" s="16">
        <f>IFERROR(D16/D$13,0)</f>
        <v>0</v>
      </c>
    </row>
    <row r="17" spans="2:7" ht="18" customHeight="1" x14ac:dyDescent="0.25">
      <c r="B17" s="278" t="s">
        <v>204</v>
      </c>
      <c r="C17" s="278"/>
      <c r="D17" s="258"/>
      <c r="E17" s="16">
        <f>IFERROR(D17/D$13,0)</f>
        <v>0</v>
      </c>
    </row>
    <row r="18" spans="2:7" ht="15.75" thickBot="1" x14ac:dyDescent="0.3">
      <c r="D18" s="13"/>
      <c r="E18" s="21"/>
    </row>
    <row r="19" spans="2:7" ht="15" customHeight="1" thickBot="1" x14ac:dyDescent="0.3">
      <c r="B19" s="279" t="s">
        <v>135</v>
      </c>
      <c r="C19" s="280"/>
      <c r="D19" s="280"/>
      <c r="E19" s="281"/>
    </row>
    <row r="20" spans="2:7" x14ac:dyDescent="0.25">
      <c r="B20" s="24"/>
      <c r="C20" s="24"/>
    </row>
    <row r="21" spans="2:7" ht="18" customHeight="1" x14ac:dyDescent="0.25">
      <c r="B21" s="77" t="s">
        <v>82</v>
      </c>
      <c r="C21" s="20"/>
      <c r="D21" s="20"/>
      <c r="E21" s="20"/>
    </row>
    <row r="22" spans="2:7" ht="72.75" customHeight="1" x14ac:dyDescent="0.25">
      <c r="B22" s="275"/>
      <c r="C22" s="275"/>
      <c r="D22" s="275"/>
      <c r="E22" s="275"/>
    </row>
    <row r="23" spans="2:7" ht="18" customHeight="1" x14ac:dyDescent="0.25">
      <c r="B23" s="77" t="s">
        <v>83</v>
      </c>
      <c r="C23" s="20"/>
      <c r="D23" s="20"/>
      <c r="E23" s="20"/>
    </row>
    <row r="24" spans="2:7" ht="51.75" customHeight="1" x14ac:dyDescent="0.25">
      <c r="B24" s="275"/>
      <c r="C24" s="275"/>
      <c r="D24" s="275"/>
      <c r="E24" s="275"/>
    </row>
    <row r="25" spans="2:7" ht="15.75" thickBot="1" x14ac:dyDescent="0.3">
      <c r="B25" s="26"/>
      <c r="C25" s="26"/>
    </row>
    <row r="26" spans="2:7" ht="15" customHeight="1" thickBot="1" x14ac:dyDescent="0.3">
      <c r="B26" s="279" t="s">
        <v>134</v>
      </c>
      <c r="C26" s="280"/>
      <c r="D26" s="280"/>
      <c r="E26" s="281"/>
      <c r="F26" s="11"/>
      <c r="G26" s="11"/>
    </row>
    <row r="27" spans="2:7" x14ac:dyDescent="0.25">
      <c r="B27" s="27"/>
      <c r="C27" s="27"/>
      <c r="D27" s="28"/>
      <c r="E27" s="23" t="s">
        <v>137</v>
      </c>
      <c r="F27" s="11"/>
      <c r="G27" s="11"/>
    </row>
    <row r="28" spans="2:7" ht="18" customHeight="1" x14ac:dyDescent="0.25">
      <c r="B28" s="278" t="s">
        <v>41</v>
      </c>
      <c r="C28" s="278"/>
      <c r="D28" s="278"/>
      <c r="E28" s="259"/>
      <c r="F28" s="11"/>
      <c r="G28" s="12"/>
    </row>
    <row r="29" spans="2:7" ht="18" customHeight="1" x14ac:dyDescent="0.25">
      <c r="B29" s="278" t="s">
        <v>42</v>
      </c>
      <c r="C29" s="278"/>
      <c r="D29" s="278"/>
      <c r="E29" s="259"/>
      <c r="F29" s="11"/>
      <c r="G29" s="12"/>
    </row>
    <row r="30" spans="2:7" ht="18" customHeight="1" x14ac:dyDescent="0.25">
      <c r="B30" s="278" t="s">
        <v>43</v>
      </c>
      <c r="C30" s="278"/>
      <c r="D30" s="278"/>
      <c r="E30" s="259"/>
      <c r="F30" s="11"/>
      <c r="G30" s="12"/>
    </row>
    <row r="31" spans="2:7" ht="18" customHeight="1" x14ac:dyDescent="0.25">
      <c r="B31" s="278" t="s">
        <v>368</v>
      </c>
      <c r="C31" s="278"/>
      <c r="D31" s="278"/>
      <c r="E31" s="259"/>
      <c r="F31" s="11"/>
      <c r="G31" s="12"/>
    </row>
    <row r="32" spans="2:7" ht="18" customHeight="1" x14ac:dyDescent="0.25">
      <c r="B32" s="278" t="s">
        <v>44</v>
      </c>
      <c r="C32" s="278"/>
      <c r="D32" s="278"/>
      <c r="E32" s="259"/>
      <c r="F32" s="11"/>
      <c r="G32" s="12"/>
    </row>
    <row r="33" spans="2:7" ht="18" customHeight="1" x14ac:dyDescent="0.25">
      <c r="B33" s="278" t="s">
        <v>45</v>
      </c>
      <c r="C33" s="278"/>
      <c r="D33" s="278"/>
      <c r="E33" s="259"/>
      <c r="F33" s="11"/>
      <c r="G33" s="12"/>
    </row>
    <row r="34" spans="2:7" ht="18" customHeight="1" x14ac:dyDescent="0.25">
      <c r="B34" s="278" t="s">
        <v>46</v>
      </c>
      <c r="C34" s="278"/>
      <c r="D34" s="278"/>
      <c r="E34" s="259"/>
      <c r="F34" s="11"/>
      <c r="G34" s="12"/>
    </row>
    <row r="35" spans="2:7" ht="18" customHeight="1" x14ac:dyDescent="0.25">
      <c r="B35" s="278" t="s">
        <v>47</v>
      </c>
      <c r="C35" s="278"/>
      <c r="D35" s="278"/>
      <c r="E35" s="259"/>
      <c r="F35" s="11"/>
      <c r="G35" s="12"/>
    </row>
    <row r="36" spans="2:7" ht="18" customHeight="1" x14ac:dyDescent="0.25">
      <c r="B36" s="278" t="s">
        <v>48</v>
      </c>
      <c r="C36" s="278"/>
      <c r="D36" s="278"/>
      <c r="E36" s="259"/>
      <c r="F36" s="11"/>
      <c r="G36" s="12"/>
    </row>
    <row r="37" spans="2:7" ht="18" customHeight="1" x14ac:dyDescent="0.25">
      <c r="B37" s="278" t="s">
        <v>49</v>
      </c>
      <c r="C37" s="278"/>
      <c r="D37" s="278"/>
      <c r="E37" s="259"/>
      <c r="F37" s="11"/>
      <c r="G37" s="12"/>
    </row>
    <row r="38" spans="2:7" ht="18" customHeight="1" x14ac:dyDescent="0.25">
      <c r="B38" s="278" t="s">
        <v>50</v>
      </c>
      <c r="C38" s="278"/>
      <c r="D38" s="278"/>
      <c r="E38" s="259"/>
      <c r="F38" s="11"/>
      <c r="G38" s="12"/>
    </row>
    <row r="39" spans="2:7" ht="18" customHeight="1" x14ac:dyDescent="0.25">
      <c r="B39" s="278" t="s">
        <v>51</v>
      </c>
      <c r="C39" s="278"/>
      <c r="D39" s="278"/>
      <c r="E39" s="259"/>
      <c r="F39" s="11"/>
      <c r="G39" s="12"/>
    </row>
    <row r="40" spans="2:7" ht="18" customHeight="1" x14ac:dyDescent="0.25">
      <c r="B40" s="278" t="s">
        <v>79</v>
      </c>
      <c r="C40" s="278"/>
      <c r="D40" s="278"/>
      <c r="E40" s="259"/>
      <c r="F40" s="11"/>
      <c r="G40" s="12"/>
    </row>
    <row r="41" spans="2:7" ht="18" customHeight="1" x14ac:dyDescent="0.25">
      <c r="B41" s="278" t="s">
        <v>53</v>
      </c>
      <c r="C41" s="278"/>
      <c r="D41" s="278"/>
      <c r="E41" s="259"/>
      <c r="F41" s="11"/>
      <c r="G41" s="12"/>
    </row>
    <row r="42" spans="2:7" ht="18" customHeight="1" x14ac:dyDescent="0.25">
      <c r="B42" s="278" t="s">
        <v>52</v>
      </c>
      <c r="C42" s="278"/>
      <c r="D42" s="278"/>
      <c r="E42" s="259"/>
      <c r="F42" s="11"/>
      <c r="G42" s="12"/>
    </row>
    <row r="43" spans="2:7" ht="18" customHeight="1" x14ac:dyDescent="0.25">
      <c r="B43" s="278" t="s">
        <v>54</v>
      </c>
      <c r="C43" s="278"/>
      <c r="D43" s="278"/>
      <c r="E43" s="259"/>
      <c r="F43" s="11"/>
      <c r="G43" s="12"/>
    </row>
    <row r="44" spans="2:7" ht="18" customHeight="1" x14ac:dyDescent="0.25">
      <c r="B44" s="278" t="s">
        <v>55</v>
      </c>
      <c r="C44" s="278"/>
      <c r="D44" s="278"/>
      <c r="E44" s="259"/>
      <c r="F44" s="11"/>
      <c r="G44" s="12"/>
    </row>
    <row r="45" spans="2:7" ht="18" customHeight="1" x14ac:dyDescent="0.25">
      <c r="B45" s="278" t="s">
        <v>80</v>
      </c>
      <c r="C45" s="278"/>
      <c r="D45" s="278"/>
      <c r="E45" s="259"/>
      <c r="F45" s="11"/>
      <c r="G45" s="12"/>
    </row>
    <row r="48" spans="2:7" ht="15" x14ac:dyDescent="0.25">
      <c r="B48"/>
    </row>
    <row r="51" spans="2:5" ht="30.75" customHeight="1" x14ac:dyDescent="0.25">
      <c r="B51" s="29"/>
      <c r="C51" s="29"/>
      <c r="D51" s="30"/>
      <c r="E51" s="41">
        <v>1</v>
      </c>
    </row>
  </sheetData>
  <sheetProtection algorithmName="SHA-512" hashValue="BT94V9Ad5lHqyx5ePTLag7f5xiC5Rfw/z28JS/Q7zWFYmMJ6w7wDp94jFW6vVzXBf0Ncql6g8ffUumGT3a1LQw==" saltValue="1OhGmu8HYhPPwiZj6z6xKA==" spinCount="100000" sheet="1" objects="1" scenarios="1"/>
  <mergeCells count="36">
    <mergeCell ref="B1:E1"/>
    <mergeCell ref="B45:D45"/>
    <mergeCell ref="B36:D36"/>
    <mergeCell ref="B37:D37"/>
    <mergeCell ref="B38:D38"/>
    <mergeCell ref="B39:D39"/>
    <mergeCell ref="B40:D40"/>
    <mergeCell ref="B42:D42"/>
    <mergeCell ref="B43:D43"/>
    <mergeCell ref="B44:D44"/>
    <mergeCell ref="B41:D41"/>
    <mergeCell ref="B35:D35"/>
    <mergeCell ref="B28:D28"/>
    <mergeCell ref="B30:D30"/>
    <mergeCell ref="B29:D29"/>
    <mergeCell ref="C3:E3"/>
    <mergeCell ref="B34:D34"/>
    <mergeCell ref="B17:C17"/>
    <mergeCell ref="B11:E11"/>
    <mergeCell ref="B19:E19"/>
    <mergeCell ref="B26:E26"/>
    <mergeCell ref="B31:D31"/>
    <mergeCell ref="B32:D32"/>
    <mergeCell ref="B33:D33"/>
    <mergeCell ref="B13:C13"/>
    <mergeCell ref="B14:C14"/>
    <mergeCell ref="B15:C15"/>
    <mergeCell ref="B16:C16"/>
    <mergeCell ref="B8:E8"/>
    <mergeCell ref="B9:E9"/>
    <mergeCell ref="B22:E22"/>
    <mergeCell ref="B24:E24"/>
    <mergeCell ref="C4:E4"/>
    <mergeCell ref="C5:E5"/>
    <mergeCell ref="C6:E6"/>
    <mergeCell ref="C7:E7"/>
  </mergeCells>
  <dataValidations count="2">
    <dataValidation type="list" allowBlank="1" showInputMessage="1" showErrorMessage="1" sqref="C6:E6">
      <formula1>Categories</formula1>
    </dataValidation>
    <dataValidation type="list" allowBlank="1" showInputMessage="1" showErrorMessage="1" sqref="E28:E45">
      <formula1>SI_NO</formula1>
    </dataValidation>
  </dataValidations>
  <pageMargins left="0.7" right="0.7" top="0.75" bottom="0.75" header="0.3" footer="0.3"/>
  <pageSetup paperSize="9" scale="76"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7"/>
  <sheetViews>
    <sheetView showGridLines="0" topLeftCell="A24" zoomScale="48" zoomScaleNormal="48" workbookViewId="0">
      <selection activeCell="I28" activeCellId="16" sqref="B7:C7 B9:C9 B11:C11 B15 C15 B25 C25 E25 F25 H25 I25 B28 C28 E28 F28 H28 I28"/>
    </sheetView>
  </sheetViews>
  <sheetFormatPr baseColWidth="10" defaultColWidth="17.85546875" defaultRowHeight="14.25" x14ac:dyDescent="0.25"/>
  <cols>
    <col min="1" max="1" width="7.42578125" style="1" customWidth="1"/>
    <col min="2" max="2" width="31.85546875" style="1" customWidth="1"/>
    <col min="3" max="3" width="32.7109375" style="6" customWidth="1"/>
    <col min="4" max="4" width="18.7109375" style="6" customWidth="1"/>
    <col min="5" max="5" width="26.7109375" style="1" customWidth="1"/>
    <col min="6" max="6" width="32.7109375" style="1" customWidth="1"/>
    <col min="7" max="7" width="18.7109375" style="1" customWidth="1"/>
    <col min="8" max="8" width="26.7109375" style="1" customWidth="1"/>
    <col min="9" max="9" width="32.7109375" style="1" customWidth="1"/>
    <col min="10" max="10" width="4.7109375" style="1" customWidth="1"/>
    <col min="11" max="11" width="4.140625" style="1" customWidth="1"/>
    <col min="12" max="16384" width="17.85546875" style="1"/>
  </cols>
  <sheetData>
    <row r="1" spans="1:14" ht="15" customHeight="1" x14ac:dyDescent="0.25">
      <c r="E1" s="304" t="s">
        <v>434</v>
      </c>
      <c r="F1" s="304"/>
      <c r="G1" s="304"/>
      <c r="H1" s="304"/>
      <c r="I1" s="304"/>
      <c r="J1" s="304"/>
    </row>
    <row r="2" spans="1:14" ht="37.5" customHeight="1" x14ac:dyDescent="0.25">
      <c r="E2" s="304"/>
      <c r="F2" s="304"/>
      <c r="G2" s="304"/>
      <c r="H2" s="304"/>
      <c r="I2" s="304"/>
      <c r="J2" s="304"/>
    </row>
    <row r="3" spans="1:14" ht="61.5" customHeight="1" x14ac:dyDescent="0.25">
      <c r="E3" s="304"/>
      <c r="F3" s="304"/>
      <c r="G3" s="304"/>
      <c r="H3" s="304"/>
      <c r="I3" s="304"/>
      <c r="J3" s="304"/>
      <c r="N3"/>
    </row>
    <row r="4" spans="1:14" ht="36" customHeight="1" x14ac:dyDescent="0.25">
      <c r="E4" s="304"/>
      <c r="F4" s="304"/>
      <c r="G4" s="304"/>
      <c r="H4" s="304"/>
      <c r="I4" s="304"/>
      <c r="J4" s="304"/>
    </row>
    <row r="5" spans="1:14" ht="21" customHeight="1" x14ac:dyDescent="0.25">
      <c r="E5" s="304"/>
      <c r="F5" s="304"/>
      <c r="G5" s="304"/>
      <c r="H5" s="304"/>
      <c r="I5" s="304"/>
      <c r="J5" s="304"/>
    </row>
    <row r="6" spans="1:14" ht="24.75" customHeight="1" x14ac:dyDescent="0.25">
      <c r="B6" s="290" t="s">
        <v>37</v>
      </c>
      <c r="C6" s="290"/>
      <c r="E6" s="304"/>
      <c r="F6" s="304"/>
      <c r="G6" s="304"/>
      <c r="H6" s="304"/>
      <c r="I6" s="304"/>
      <c r="J6" s="304"/>
    </row>
    <row r="7" spans="1:14" ht="24.95" customHeight="1" x14ac:dyDescent="0.25">
      <c r="B7" s="291" t="str">
        <f>IF('FITXA DE L''ESPAI VERD'!$C$3="","",'FITXA DE L''ESPAI VERD'!$C$3)</f>
        <v/>
      </c>
      <c r="C7" s="291"/>
      <c r="E7" s="304"/>
      <c r="F7" s="304"/>
      <c r="G7" s="304"/>
      <c r="H7" s="304"/>
      <c r="I7" s="304"/>
      <c r="J7" s="304"/>
      <c r="N7"/>
    </row>
    <row r="8" spans="1:14" ht="24.75" customHeight="1" x14ac:dyDescent="0.25">
      <c r="B8" s="290" t="s">
        <v>36</v>
      </c>
      <c r="C8" s="290"/>
      <c r="E8" s="304"/>
      <c r="F8" s="304"/>
      <c r="G8" s="304"/>
      <c r="H8" s="304"/>
      <c r="I8" s="304"/>
      <c r="J8" s="304"/>
      <c r="M8"/>
    </row>
    <row r="9" spans="1:14" ht="24.95" customHeight="1" x14ac:dyDescent="0.25">
      <c r="B9" s="291" t="str">
        <f>IF('FITXA DE L''ESPAI VERD'!$C$4="","",'FITXA DE L''ESPAI VERD'!$C$4)</f>
        <v/>
      </c>
      <c r="C9" s="291"/>
      <c r="E9" s="304"/>
      <c r="F9" s="304"/>
      <c r="G9" s="304"/>
      <c r="H9" s="304"/>
      <c r="I9" s="304"/>
      <c r="J9" s="304"/>
    </row>
    <row r="10" spans="1:14" ht="24.75" customHeight="1" x14ac:dyDescent="0.25">
      <c r="B10" s="290" t="s">
        <v>38</v>
      </c>
      <c r="C10" s="290"/>
      <c r="E10" s="304"/>
      <c r="F10" s="304"/>
      <c r="G10" s="304"/>
      <c r="H10" s="304"/>
      <c r="I10" s="304"/>
      <c r="J10" s="304"/>
    </row>
    <row r="11" spans="1:14" ht="28.5" customHeight="1" x14ac:dyDescent="0.25">
      <c r="A11" s="3"/>
      <c r="B11" s="291" t="str">
        <f>IF('FITXA DE L''ESPAI VERD'!$C$6="","",'FITXA DE L''ESPAI VERD'!$C$6)</f>
        <v/>
      </c>
      <c r="C11" s="291"/>
      <c r="E11" s="304"/>
      <c r="F11" s="304"/>
      <c r="G11" s="304"/>
      <c r="H11" s="304"/>
      <c r="I11" s="304"/>
      <c r="J11" s="304"/>
    </row>
    <row r="12" spans="1:14" ht="15" customHeight="1" x14ac:dyDescent="0.25">
      <c r="A12" s="3"/>
      <c r="B12" s="7"/>
      <c r="E12" s="304"/>
      <c r="F12" s="304"/>
      <c r="G12" s="304"/>
      <c r="H12" s="304"/>
      <c r="I12" s="304"/>
      <c r="J12" s="304"/>
    </row>
    <row r="13" spans="1:14" ht="31.5" customHeight="1" x14ac:dyDescent="0.25">
      <c r="A13" s="3"/>
      <c r="B13" s="7"/>
      <c r="E13" s="72"/>
      <c r="F13" s="72"/>
      <c r="G13" s="72"/>
      <c r="H13" s="72"/>
      <c r="I13" s="72"/>
      <c r="J13" s="72"/>
    </row>
    <row r="14" spans="1:14" ht="56.1" customHeight="1" x14ac:dyDescent="0.25">
      <c r="B14" s="292" t="s">
        <v>170</v>
      </c>
      <c r="C14" s="293"/>
      <c r="D14" s="73"/>
    </row>
    <row r="15" spans="1:14" ht="42" customHeight="1" x14ac:dyDescent="0.25">
      <c r="B15" s="191">
        <f>Llistes_1!K4</f>
        <v>0</v>
      </c>
      <c r="C15" s="190" t="str">
        <f>VLOOKUP(B15,Llistes_1!$K$5:$L$8,2,FALSE)</f>
        <v>Deficient</v>
      </c>
      <c r="D15" s="73"/>
    </row>
    <row r="16" spans="1:14" ht="27" customHeight="1" x14ac:dyDescent="0.25">
      <c r="B16" s="294" t="s">
        <v>171</v>
      </c>
      <c r="C16" s="295"/>
      <c r="D16" s="74"/>
      <c r="F16" s="10"/>
    </row>
    <row r="17" spans="2:13" ht="153.75" customHeight="1" x14ac:dyDescent="0.25">
      <c r="B17" s="296"/>
      <c r="C17" s="297"/>
      <c r="D17" s="74"/>
      <c r="F17" s="10"/>
    </row>
    <row r="18" spans="2:13" ht="111.75" customHeight="1" x14ac:dyDescent="0.25">
      <c r="B18" s="298"/>
      <c r="C18" s="299"/>
      <c r="D18" s="74"/>
      <c r="F18" s="10"/>
    </row>
    <row r="19" spans="2:13" ht="84" customHeight="1" x14ac:dyDescent="0.25">
      <c r="B19" s="298"/>
      <c r="C19" s="299"/>
      <c r="D19" s="74"/>
      <c r="F19" s="10"/>
    </row>
    <row r="20" spans="2:13" ht="78.75" customHeight="1" x14ac:dyDescent="0.25">
      <c r="B20" s="298"/>
      <c r="C20" s="299"/>
      <c r="D20" s="74"/>
      <c r="F20" s="10"/>
    </row>
    <row r="21" spans="2:13" ht="42" customHeight="1" x14ac:dyDescent="0.25">
      <c r="B21" s="300"/>
      <c r="C21" s="301"/>
      <c r="D21" s="74"/>
      <c r="F21" s="10"/>
    </row>
    <row r="23" spans="2:13" ht="26.25" customHeight="1" x14ac:dyDescent="0.25"/>
    <row r="24" spans="2:13" ht="56.1" customHeight="1" x14ac:dyDescent="0.25">
      <c r="B24" s="302" t="s">
        <v>145</v>
      </c>
      <c r="C24" s="302"/>
      <c r="D24" s="192"/>
      <c r="E24" s="303" t="s">
        <v>169</v>
      </c>
      <c r="F24" s="303"/>
      <c r="G24" s="193"/>
      <c r="H24" s="286" t="s">
        <v>157</v>
      </c>
      <c r="I24" s="286"/>
    </row>
    <row r="25" spans="2:13" ht="40.5" customHeight="1" x14ac:dyDescent="0.25">
      <c r="B25" s="194">
        <f>Llistes_1!E4</f>
        <v>0</v>
      </c>
      <c r="C25" s="190" t="str">
        <f>VLOOKUP(B25,Llistes_1!$E$5:$L$8,8,FALSE)</f>
        <v>Deficient</v>
      </c>
      <c r="D25" s="192"/>
      <c r="E25" s="194">
        <f>Llistes_1!F4</f>
        <v>0</v>
      </c>
      <c r="F25" s="190" t="str">
        <f>VLOOKUP(E25,Llistes_1!$F$5:$L$8,7,FALSE)</f>
        <v>Deficient</v>
      </c>
      <c r="G25" s="193"/>
      <c r="H25" s="194">
        <f>Llistes_1!G4</f>
        <v>0</v>
      </c>
      <c r="I25" s="190" t="str">
        <f>VLOOKUP(H25,Llistes_1!$G$5:$L$8,6,FALSE)</f>
        <v>Deficient</v>
      </c>
      <c r="M25"/>
    </row>
    <row r="26" spans="2:13" ht="27" x14ac:dyDescent="0.25">
      <c r="B26" s="193"/>
      <c r="C26" s="192"/>
      <c r="D26" s="192"/>
      <c r="E26" s="193"/>
      <c r="F26" s="193"/>
      <c r="G26" s="193"/>
      <c r="H26" s="193"/>
      <c r="I26" s="193"/>
      <c r="M26"/>
    </row>
    <row r="27" spans="2:13" ht="56.1" customHeight="1" x14ac:dyDescent="0.25">
      <c r="B27" s="287" t="s">
        <v>25</v>
      </c>
      <c r="C27" s="287"/>
      <c r="D27" s="192"/>
      <c r="E27" s="288" t="s">
        <v>168</v>
      </c>
      <c r="F27" s="288"/>
      <c r="G27" s="193"/>
      <c r="H27" s="289" t="s">
        <v>167</v>
      </c>
      <c r="I27" s="289"/>
      <c r="M27"/>
    </row>
    <row r="28" spans="2:13" ht="40.5" customHeight="1" x14ac:dyDescent="0.25">
      <c r="B28" s="194">
        <f>Llistes_1!H4</f>
        <v>0</v>
      </c>
      <c r="C28" s="190" t="str">
        <f>VLOOKUP(B28,Llistes_1!$H$5:$L$8,5,FALSE)</f>
        <v>Deficient</v>
      </c>
      <c r="D28" s="192"/>
      <c r="E28" s="194">
        <f>Llistes_1!I4</f>
        <v>0</v>
      </c>
      <c r="F28" s="190" t="str">
        <f>VLOOKUP(E28,Llistes_1!$I$5:$L$8,4,FALSE)</f>
        <v>Deficient</v>
      </c>
      <c r="G28" s="193"/>
      <c r="H28" s="194">
        <f>Llistes_1!J4</f>
        <v>0</v>
      </c>
      <c r="I28" s="190" t="str">
        <f>VLOOKUP(H28,Llistes_1!$J$5:$L$8,3,FALSE)</f>
        <v>Deficient</v>
      </c>
      <c r="M28"/>
    </row>
    <row r="30" spans="2:13" x14ac:dyDescent="0.25">
      <c r="B30" s="8"/>
    </row>
    <row r="31" spans="2:13" x14ac:dyDescent="0.25">
      <c r="B31" s="8"/>
    </row>
    <row r="33" spans="1:2" x14ac:dyDescent="0.25">
      <c r="A33" s="6"/>
      <c r="B33" s="3"/>
    </row>
    <row r="34" spans="1:2" x14ac:dyDescent="0.25">
      <c r="A34" s="6"/>
      <c r="B34" s="9"/>
    </row>
    <row r="35" spans="1:2" ht="15.75" customHeight="1" x14ac:dyDescent="0.25">
      <c r="A35" s="6"/>
      <c r="B35" s="9"/>
    </row>
    <row r="36" spans="1:2" ht="15.75" customHeight="1" x14ac:dyDescent="0.25">
      <c r="A36" s="6"/>
      <c r="B36" s="9"/>
    </row>
    <row r="37" spans="1:2" ht="15.75" customHeight="1" x14ac:dyDescent="0.25">
      <c r="A37" s="6"/>
      <c r="B37" s="9"/>
    </row>
    <row r="38" spans="1:2" x14ac:dyDescent="0.25">
      <c r="A38" s="6"/>
      <c r="B38" s="9"/>
    </row>
    <row r="39" spans="1:2" x14ac:dyDescent="0.25">
      <c r="A39" s="6"/>
      <c r="B39" s="6"/>
    </row>
    <row r="40" spans="1:2" x14ac:dyDescent="0.25">
      <c r="B40" s="8"/>
    </row>
    <row r="41" spans="1:2" x14ac:dyDescent="0.25">
      <c r="B41" s="8"/>
    </row>
    <row r="42" spans="1:2" x14ac:dyDescent="0.25">
      <c r="B42" s="8"/>
    </row>
    <row r="43" spans="1:2" x14ac:dyDescent="0.25">
      <c r="B43" s="8"/>
    </row>
    <row r="44" spans="1:2" x14ac:dyDescent="0.25">
      <c r="B44" s="8"/>
    </row>
    <row r="45" spans="1:2" x14ac:dyDescent="0.25">
      <c r="B45" s="8"/>
    </row>
    <row r="46" spans="1:2" x14ac:dyDescent="0.25">
      <c r="B46" s="8"/>
    </row>
    <row r="47" spans="1:2" x14ac:dyDescent="0.25">
      <c r="B47" s="8"/>
    </row>
  </sheetData>
  <sheetProtection algorithmName="SHA-512" hashValue="0iaKFmTQl/GZdHQ6jzDnvpErk/H678em69dX5C6RYQj7gJ0cH3O52+jqJd9NpL7W/MU6yNpZmx8ntYQNMy/zeQ==" saltValue="kdWXEtIBfej3ecvMMGLksA==" spinCount="100000" sheet="1" objects="1" scenarios="1"/>
  <mergeCells count="16">
    <mergeCell ref="H24:I24"/>
    <mergeCell ref="B27:C27"/>
    <mergeCell ref="E27:F27"/>
    <mergeCell ref="H27:I27"/>
    <mergeCell ref="B6:C6"/>
    <mergeCell ref="B8:C8"/>
    <mergeCell ref="B10:C10"/>
    <mergeCell ref="B7:C7"/>
    <mergeCell ref="B9:C9"/>
    <mergeCell ref="B11:C11"/>
    <mergeCell ref="B14:C14"/>
    <mergeCell ref="B16:C16"/>
    <mergeCell ref="B17:C21"/>
    <mergeCell ref="B24:C24"/>
    <mergeCell ref="E24:F24"/>
    <mergeCell ref="E1:J12"/>
  </mergeCells>
  <conditionalFormatting sqref="C25">
    <cfRule type="cellIs" dxfId="27" priority="49" operator="equal">
      <formula>"Correcte"</formula>
    </cfRule>
    <cfRule type="cellIs" dxfId="26" priority="50" operator="equal">
      <formula>"Millorable"</formula>
    </cfRule>
    <cfRule type="cellIs" dxfId="25" priority="51" operator="equal">
      <formula>"Exel·lent"</formula>
    </cfRule>
    <cfRule type="cellIs" dxfId="24" priority="52" operator="equal">
      <formula>"Deficient"</formula>
    </cfRule>
  </conditionalFormatting>
  <conditionalFormatting sqref="F25">
    <cfRule type="cellIs" dxfId="23" priority="21" operator="equal">
      <formula>"Correcte"</formula>
    </cfRule>
    <cfRule type="cellIs" dxfId="22" priority="22" operator="equal">
      <formula>"Millorable"</formula>
    </cfRule>
    <cfRule type="cellIs" dxfId="21" priority="23" operator="equal">
      <formula>"Exel·lent"</formula>
    </cfRule>
    <cfRule type="cellIs" dxfId="20" priority="24" operator="equal">
      <formula>"Deficient"</formula>
    </cfRule>
  </conditionalFormatting>
  <conditionalFormatting sqref="C28">
    <cfRule type="cellIs" dxfId="19" priority="17" operator="equal">
      <formula>"Correcte"</formula>
    </cfRule>
    <cfRule type="cellIs" dxfId="18" priority="18" operator="equal">
      <formula>"Millorable"</formula>
    </cfRule>
    <cfRule type="cellIs" dxfId="17" priority="19" operator="equal">
      <formula>"Exel·lent"</formula>
    </cfRule>
    <cfRule type="cellIs" dxfId="16" priority="20" operator="equal">
      <formula>"Deficient"</formula>
    </cfRule>
  </conditionalFormatting>
  <conditionalFormatting sqref="F28">
    <cfRule type="cellIs" dxfId="15" priority="13" operator="equal">
      <formula>"Correcte"</formula>
    </cfRule>
    <cfRule type="cellIs" dxfId="14" priority="14" operator="equal">
      <formula>"Millorable"</formula>
    </cfRule>
    <cfRule type="cellIs" dxfId="13" priority="15" operator="equal">
      <formula>"Exel·lent"</formula>
    </cfRule>
    <cfRule type="cellIs" dxfId="12" priority="16" operator="equal">
      <formula>"Deficient"</formula>
    </cfRule>
  </conditionalFormatting>
  <conditionalFormatting sqref="I28">
    <cfRule type="cellIs" dxfId="11" priority="9" operator="equal">
      <formula>"Correcte"</formula>
    </cfRule>
    <cfRule type="cellIs" dxfId="10" priority="10" operator="equal">
      <formula>"Millorable"</formula>
    </cfRule>
    <cfRule type="cellIs" dxfId="9" priority="11" operator="equal">
      <formula>"Exel·lent"</formula>
    </cfRule>
    <cfRule type="cellIs" dxfId="8" priority="12" operator="equal">
      <formula>"Deficient"</formula>
    </cfRule>
  </conditionalFormatting>
  <conditionalFormatting sqref="I25">
    <cfRule type="cellIs" dxfId="7" priority="5" operator="equal">
      <formula>"Correcte"</formula>
    </cfRule>
    <cfRule type="cellIs" dxfId="6" priority="6" operator="equal">
      <formula>"Millorable"</formula>
    </cfRule>
    <cfRule type="cellIs" dxfId="5" priority="7" operator="equal">
      <formula>"Exel·lent"</formula>
    </cfRule>
    <cfRule type="cellIs" dxfId="4" priority="8" operator="equal">
      <formula>"Deficient"</formula>
    </cfRule>
  </conditionalFormatting>
  <conditionalFormatting sqref="C15">
    <cfRule type="cellIs" dxfId="3" priority="1" operator="equal">
      <formula>"Correcte"</formula>
    </cfRule>
    <cfRule type="cellIs" dxfId="2" priority="2" operator="equal">
      <formula>"Millorable"</formula>
    </cfRule>
    <cfRule type="cellIs" dxfId="1" priority="3" operator="equal">
      <formula>"Exel·lent"</formula>
    </cfRule>
    <cfRule type="cellIs" dxfId="0" priority="4" operator="equal">
      <formula>"Deficient"</formula>
    </cfRule>
  </conditionalFormatting>
  <pageMargins left="0.25" right="0.25" top="0.75" bottom="0.75" header="0.3" footer="0.3"/>
  <pageSetup paperSize="9" scale="40"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B1:J10"/>
  <sheetViews>
    <sheetView showGridLines="0" zoomScale="85" zoomScaleNormal="85" workbookViewId="0">
      <pane xSplit="4" ySplit="3" topLeftCell="E6" activePane="bottomRight" state="frozen"/>
      <selection pane="topRight" activeCell="E1" sqref="E1"/>
      <selection pane="bottomLeft" activeCell="A4" sqref="A4"/>
      <selection pane="bottomRight" activeCell="I4" sqref="I4"/>
    </sheetView>
  </sheetViews>
  <sheetFormatPr baseColWidth="10" defaultColWidth="11.42578125" defaultRowHeight="14.25" x14ac:dyDescent="0.25"/>
  <cols>
    <col min="1" max="1" width="1.85546875" style="1" customWidth="1"/>
    <col min="2" max="2" width="11.42578125" style="1"/>
    <col min="3" max="3" width="20.85546875" style="1" customWidth="1"/>
    <col min="4" max="4" width="42.7109375" style="1" customWidth="1"/>
    <col min="5" max="5" width="37.140625" style="1" customWidth="1"/>
    <col min="6" max="6" width="27.5703125" style="1" customWidth="1"/>
    <col min="7" max="7" width="9.42578125" style="1" bestFit="1" customWidth="1"/>
    <col min="8" max="8" width="15.42578125" style="1" customWidth="1"/>
    <col min="9" max="9" width="15" style="1" customWidth="1"/>
    <col min="10" max="10" width="33.7109375" style="1" customWidth="1"/>
    <col min="11" max="16384" width="11.42578125" style="1"/>
  </cols>
  <sheetData>
    <row r="1" spans="2:10" ht="15" thickBot="1" x14ac:dyDescent="0.3"/>
    <row r="2" spans="2:10" ht="37.5" customHeight="1" thickBot="1" x14ac:dyDescent="0.3">
      <c r="B2" s="305" t="s">
        <v>395</v>
      </c>
      <c r="C2" s="306"/>
      <c r="D2" s="307"/>
      <c r="I2" s="59" t="s">
        <v>148</v>
      </c>
    </row>
    <row r="3" spans="2:10" s="2" customFormat="1" ht="27.75" customHeight="1" thickBot="1" x14ac:dyDescent="0.3">
      <c r="B3" s="35" t="s">
        <v>142</v>
      </c>
      <c r="C3" s="36" t="s">
        <v>24</v>
      </c>
      <c r="D3" s="37" t="s">
        <v>21</v>
      </c>
      <c r="E3" s="38" t="s">
        <v>85</v>
      </c>
      <c r="F3" s="39" t="s">
        <v>86</v>
      </c>
      <c r="G3" s="39" t="s">
        <v>8</v>
      </c>
      <c r="H3" s="39" t="s">
        <v>143</v>
      </c>
      <c r="I3" s="60">
        <f>SUM(I4:I7)/4</f>
        <v>0</v>
      </c>
      <c r="J3" s="39" t="s">
        <v>144</v>
      </c>
    </row>
    <row r="4" spans="2:10" ht="138" customHeight="1" thickBot="1" x14ac:dyDescent="0.3">
      <c r="B4" s="33">
        <v>1</v>
      </c>
      <c r="C4" s="42" t="s">
        <v>22</v>
      </c>
      <c r="D4" s="63" t="s">
        <v>317</v>
      </c>
      <c r="E4" s="64" t="s">
        <v>411</v>
      </c>
      <c r="F4" s="69" t="s">
        <v>141</v>
      </c>
      <c r="G4" s="66" t="s">
        <v>160</v>
      </c>
      <c r="H4" s="255"/>
      <c r="I4" s="58">
        <f>IFERROR(VLOOKUP(H4,Llistes_2!B$3:D$5,2,FALSE),0)</f>
        <v>0</v>
      </c>
      <c r="J4" s="122" t="str">
        <f>IFERROR(VLOOKUP(H4,Llistes_2!B$3:D$5,3,FALSE),"")</f>
        <v/>
      </c>
    </row>
    <row r="5" spans="2:10" ht="138" customHeight="1" thickBot="1" x14ac:dyDescent="0.3">
      <c r="B5" s="33">
        <v>2</v>
      </c>
      <c r="C5" s="43" t="s">
        <v>328</v>
      </c>
      <c r="D5" s="63" t="s">
        <v>318</v>
      </c>
      <c r="E5" s="64" t="s">
        <v>149</v>
      </c>
      <c r="F5" s="69" t="s">
        <v>95</v>
      </c>
      <c r="G5" s="66" t="s">
        <v>160</v>
      </c>
      <c r="H5" s="255"/>
      <c r="I5" s="58">
        <f>IFERROR(VLOOKUP(H5,Llistes_2!F$3:H$5,2,FALSE),0)</f>
        <v>0</v>
      </c>
      <c r="J5" s="122" t="str">
        <f>IFERROR(VLOOKUP(H5,Llistes_2!F$3:H$5,3,FALSE),"")</f>
        <v/>
      </c>
    </row>
    <row r="6" spans="2:10" ht="138" customHeight="1" thickBot="1" x14ac:dyDescent="0.3">
      <c r="B6" s="33">
        <v>3</v>
      </c>
      <c r="C6" s="43" t="s">
        <v>329</v>
      </c>
      <c r="D6" s="63" t="s">
        <v>319</v>
      </c>
      <c r="E6" s="64" t="s">
        <v>206</v>
      </c>
      <c r="F6" s="69" t="s">
        <v>205</v>
      </c>
      <c r="G6" s="66" t="s">
        <v>160</v>
      </c>
      <c r="H6" s="255"/>
      <c r="I6" s="58">
        <f>IFERROR(VLOOKUP(H6,Llistes_2!J$3:L$5,2,FALSE),0)</f>
        <v>0</v>
      </c>
      <c r="J6" s="122" t="str">
        <f>IFERROR(VLOOKUP(H6,Llistes_2!J$3:L$5,3,FALSE),"")</f>
        <v/>
      </c>
    </row>
    <row r="7" spans="2:10" ht="138" customHeight="1" thickBot="1" x14ac:dyDescent="0.3">
      <c r="B7" s="34">
        <v>4</v>
      </c>
      <c r="C7" s="44" t="s">
        <v>353</v>
      </c>
      <c r="D7" s="63" t="s">
        <v>320</v>
      </c>
      <c r="E7" s="65" t="s">
        <v>98</v>
      </c>
      <c r="F7" s="71" t="s">
        <v>94</v>
      </c>
      <c r="G7" s="66" t="s">
        <v>160</v>
      </c>
      <c r="H7" s="255"/>
      <c r="I7" s="58">
        <f>IFERROR(VLOOKUP(H7,Llistes_2!N$3:P$5,2,FALSE),0)</f>
        <v>0</v>
      </c>
      <c r="J7" s="122" t="str">
        <f>IFERROR(VLOOKUP(H7,Llistes_2!N$3:P$5,3,FALSE),"")</f>
        <v/>
      </c>
    </row>
    <row r="9" spans="2:10" x14ac:dyDescent="0.25">
      <c r="D9" s="7"/>
      <c r="E9" s="7"/>
      <c r="F9" s="7"/>
      <c r="G9" s="7"/>
      <c r="H9" s="7"/>
      <c r="I9" s="7"/>
      <c r="J9" s="7"/>
    </row>
    <row r="10" spans="2:10" ht="28.5" customHeight="1" x14ac:dyDescent="0.25">
      <c r="B10" s="40"/>
      <c r="C10" s="40"/>
      <c r="D10" s="40"/>
      <c r="E10" s="40"/>
      <c r="F10" s="40"/>
      <c r="G10" s="40"/>
      <c r="H10" s="40"/>
      <c r="I10" s="41"/>
      <c r="J10" s="41">
        <v>2</v>
      </c>
    </row>
  </sheetData>
  <sheetProtection password="F630" sheet="1" objects="1" scenarios="1"/>
  <mergeCells count="1">
    <mergeCell ref="B2:D2"/>
  </mergeCells>
  <dataValidations count="4">
    <dataValidation type="list" allowBlank="1" showInputMessage="1" showErrorMessage="1" sqref="H4">
      <formula1>Planificació</formula1>
    </dataValidation>
    <dataValidation type="list" allowBlank="1" showInputMessage="1" showErrorMessage="1" sqref="H5">
      <formula1>Sostenibilitat</formula1>
    </dataValidation>
    <dataValidation type="list" allowBlank="1" showInputMessage="1" showErrorMessage="1" sqref="H6">
      <formula1>Participació</formula1>
    </dataValidation>
    <dataValidation type="list" allowBlank="1" showInputMessage="1" showErrorMessage="1" sqref="H7">
      <formula1>Comparació</formula1>
    </dataValidation>
  </dataValidations>
  <pageMargins left="0.7" right="0.7" top="0.75" bottom="0.75" header="0.3" footer="0.3"/>
  <pageSetup paperSize="9" scale="62" orientation="landscape"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B1:J13"/>
  <sheetViews>
    <sheetView showGridLines="0" zoomScale="85" zoomScaleNormal="85" workbookViewId="0">
      <pane xSplit="4" ySplit="3" topLeftCell="E8" activePane="bottomRight" state="frozen"/>
      <selection pane="topRight" activeCell="E1" sqref="E1"/>
      <selection pane="bottomLeft" activeCell="A4" sqref="A4"/>
      <selection pane="bottomRight" activeCell="F12" sqref="F12"/>
    </sheetView>
  </sheetViews>
  <sheetFormatPr baseColWidth="10" defaultColWidth="11.42578125" defaultRowHeight="14.25" x14ac:dyDescent="0.25"/>
  <cols>
    <col min="1" max="1" width="1.85546875" style="1" customWidth="1"/>
    <col min="2" max="2" width="11.42578125" style="1"/>
    <col min="3" max="3" width="20.85546875" style="1" customWidth="1"/>
    <col min="4" max="4" width="42.7109375" style="1" customWidth="1"/>
    <col min="5" max="5" width="37.140625" style="1" customWidth="1"/>
    <col min="6" max="6" width="31.140625" style="1" customWidth="1"/>
    <col min="7" max="7" width="9.42578125" style="1" bestFit="1" customWidth="1"/>
    <col min="8" max="8" width="16.7109375" style="1" customWidth="1"/>
    <col min="9" max="9" width="15" style="1" customWidth="1"/>
    <col min="10" max="10" width="33.7109375" style="1" customWidth="1"/>
    <col min="11" max="16384" width="11.42578125" style="1"/>
  </cols>
  <sheetData>
    <row r="1" spans="2:10" ht="15" thickBot="1" x14ac:dyDescent="0.3"/>
    <row r="2" spans="2:10" ht="37.5" customHeight="1" thickBot="1" x14ac:dyDescent="0.3">
      <c r="B2" s="312" t="s">
        <v>226</v>
      </c>
      <c r="C2" s="313"/>
      <c r="D2" s="314"/>
      <c r="I2" s="126" t="s">
        <v>148</v>
      </c>
    </row>
    <row r="3" spans="2:10" s="2" customFormat="1" ht="27.75" customHeight="1" thickBot="1" x14ac:dyDescent="0.3">
      <c r="B3" s="35" t="s">
        <v>142</v>
      </c>
      <c r="C3" s="36" t="s">
        <v>24</v>
      </c>
      <c r="D3" s="37" t="s">
        <v>21</v>
      </c>
      <c r="E3" s="38" t="s">
        <v>85</v>
      </c>
      <c r="F3" s="39" t="s">
        <v>86</v>
      </c>
      <c r="G3" s="39" t="s">
        <v>8</v>
      </c>
      <c r="H3" s="39" t="s">
        <v>143</v>
      </c>
      <c r="I3" s="127">
        <f>SUM(I4:I10)/6</f>
        <v>0</v>
      </c>
      <c r="J3" s="39" t="s">
        <v>144</v>
      </c>
    </row>
    <row r="4" spans="2:10" ht="80.25" customHeight="1" thickBot="1" x14ac:dyDescent="0.3">
      <c r="B4" s="33">
        <v>5</v>
      </c>
      <c r="C4" s="42" t="s">
        <v>196</v>
      </c>
      <c r="D4" s="63" t="s">
        <v>197</v>
      </c>
      <c r="E4" s="64" t="s">
        <v>103</v>
      </c>
      <c r="F4" s="64" t="s">
        <v>354</v>
      </c>
      <c r="G4" s="117" t="s">
        <v>160</v>
      </c>
      <c r="H4" s="255"/>
      <c r="I4" s="118">
        <f>IFERROR(VLOOKUP(H4,Llistes_2!B$9:D$11,2,FALSE),0)</f>
        <v>0</v>
      </c>
      <c r="J4" s="122" t="str">
        <f>IFERROR(VLOOKUP(H4,Llistes_2!B$9:D$11,3,FALSE),"")</f>
        <v/>
      </c>
    </row>
    <row r="5" spans="2:10" ht="55.5" customHeight="1" x14ac:dyDescent="0.25">
      <c r="B5" s="315">
        <v>6</v>
      </c>
      <c r="C5" s="317" t="s">
        <v>228</v>
      </c>
      <c r="D5" s="317" t="s">
        <v>223</v>
      </c>
      <c r="E5" s="319" t="s">
        <v>104</v>
      </c>
      <c r="F5" s="272" t="s">
        <v>224</v>
      </c>
      <c r="G5" s="136" t="s">
        <v>8</v>
      </c>
      <c r="H5" s="257"/>
      <c r="I5" s="310">
        <f>IFERROR(H5/H6,0)</f>
        <v>0</v>
      </c>
      <c r="J5" s="308" t="str">
        <f>IFERROR(VLOOKUP(I5,Llistes_2!G$9:H$12,2,FALSE),"")</f>
        <v>Greu</v>
      </c>
    </row>
    <row r="6" spans="2:10" ht="50.25" customHeight="1" thickBot="1" x14ac:dyDescent="0.3">
      <c r="B6" s="316"/>
      <c r="C6" s="318"/>
      <c r="D6" s="318"/>
      <c r="E6" s="320"/>
      <c r="F6" s="264" t="s">
        <v>225</v>
      </c>
      <c r="G6" s="117" t="s">
        <v>8</v>
      </c>
      <c r="H6" s="255"/>
      <c r="I6" s="311"/>
      <c r="J6" s="309"/>
    </row>
    <row r="7" spans="2:10" ht="138" customHeight="1" thickBot="1" x14ac:dyDescent="0.3">
      <c r="B7" s="33">
        <v>7</v>
      </c>
      <c r="C7" s="43" t="s">
        <v>330</v>
      </c>
      <c r="D7" s="63" t="s">
        <v>278</v>
      </c>
      <c r="E7" s="128" t="s">
        <v>103</v>
      </c>
      <c r="F7" s="64" t="s">
        <v>430</v>
      </c>
      <c r="G7" s="117" t="s">
        <v>160</v>
      </c>
      <c r="H7" s="255"/>
      <c r="I7" s="118">
        <f>IFERROR(VLOOKUP(H7,Llistes_2!J$9:L$11,2,FALSE),0)</f>
        <v>0</v>
      </c>
      <c r="J7" s="122" t="str">
        <f>IFERROR(VLOOKUP(H7,Llistes_2!J$9:L$11,3,FALSE),"")</f>
        <v/>
      </c>
    </row>
    <row r="8" spans="2:10" ht="152.25" customHeight="1" thickBot="1" x14ac:dyDescent="0.3">
      <c r="B8" s="33">
        <v>8</v>
      </c>
      <c r="C8" s="43" t="s">
        <v>279</v>
      </c>
      <c r="D8" s="63" t="s">
        <v>281</v>
      </c>
      <c r="E8" s="208" t="s">
        <v>338</v>
      </c>
      <c r="F8" s="65" t="s">
        <v>339</v>
      </c>
      <c r="G8" s="119" t="s">
        <v>160</v>
      </c>
      <c r="H8" s="255"/>
      <c r="I8" s="120">
        <f>IFERROR(VLOOKUP(H8,Llistes_2!N$9:P$11,2,FALSE),0)</f>
        <v>0</v>
      </c>
      <c r="J8" s="123" t="str">
        <f>IFERROR(VLOOKUP(H8,Llistes_2!N$9:P$11,3,FALSE),"")</f>
        <v/>
      </c>
    </row>
    <row r="9" spans="2:10" ht="138" customHeight="1" thickBot="1" x14ac:dyDescent="0.3">
      <c r="B9" s="33">
        <v>9</v>
      </c>
      <c r="C9" s="43" t="s">
        <v>331</v>
      </c>
      <c r="D9" s="63" t="s">
        <v>355</v>
      </c>
      <c r="E9" s="128" t="s">
        <v>105</v>
      </c>
      <c r="F9" s="128" t="s">
        <v>131</v>
      </c>
      <c r="G9" s="119" t="s">
        <v>160</v>
      </c>
      <c r="H9" s="255"/>
      <c r="I9" s="120">
        <f>IFERROR(VLOOKUP(H9,Llistes_2!R$9:T$11,2,FALSE),0)</f>
        <v>0</v>
      </c>
      <c r="J9" s="123" t="str">
        <f>IFERROR(VLOOKUP(H9,Llistes_2!R$9:T$11,3,FALSE),"")</f>
        <v/>
      </c>
    </row>
    <row r="10" spans="2:10" ht="138" customHeight="1" thickBot="1" x14ac:dyDescent="0.3">
      <c r="B10" s="33">
        <v>10</v>
      </c>
      <c r="C10" s="44" t="s">
        <v>249</v>
      </c>
      <c r="D10" s="63" t="s">
        <v>280</v>
      </c>
      <c r="E10" s="65" t="s">
        <v>114</v>
      </c>
      <c r="F10" s="65" t="s">
        <v>115</v>
      </c>
      <c r="G10" s="117" t="s">
        <v>160</v>
      </c>
      <c r="H10" s="255"/>
      <c r="I10" s="120">
        <f>IFERROR(VLOOKUP(H10,Llistes_2!V$9:X$11,2,FALSE),0)</f>
        <v>0</v>
      </c>
      <c r="J10" s="123" t="str">
        <f>IFERROR(VLOOKUP(H10,Llistes_2!V$9:X$11,3,FALSE),"")</f>
        <v/>
      </c>
    </row>
    <row r="12" spans="2:10" x14ac:dyDescent="0.25">
      <c r="D12" s="7"/>
      <c r="E12" s="7"/>
      <c r="F12" s="7"/>
      <c r="G12" s="7"/>
      <c r="H12" s="7"/>
      <c r="I12" s="7"/>
      <c r="J12" s="7"/>
    </row>
    <row r="13" spans="2:10" ht="28.5" customHeight="1" x14ac:dyDescent="0.25">
      <c r="B13" s="40"/>
      <c r="C13" s="40"/>
      <c r="D13" s="40"/>
      <c r="E13" s="40"/>
      <c r="F13" s="40"/>
      <c r="G13" s="40"/>
      <c r="H13" s="40"/>
      <c r="I13" s="41"/>
      <c r="J13" s="41">
        <v>3</v>
      </c>
    </row>
  </sheetData>
  <sheetProtection algorithmName="SHA-512" hashValue="a7OINGqget3PuR/bVQP70JK7aGHNWC46A72JHrNa4yG62NfV1TBFhhfboi7X3i71XNpB8PP5FE63PG9oAV7zvw==" saltValue="8bkeYQaMWMNXpQ0rXXxb7A==" spinCount="100000" sheet="1" objects="1" scenarios="1"/>
  <mergeCells count="7">
    <mergeCell ref="J5:J6"/>
    <mergeCell ref="I5:I6"/>
    <mergeCell ref="B2:D2"/>
    <mergeCell ref="B5:B6"/>
    <mergeCell ref="C5:C6"/>
    <mergeCell ref="D5:D6"/>
    <mergeCell ref="E5:E6"/>
  </mergeCells>
  <dataValidations count="5">
    <dataValidation type="list" allowBlank="1" showInputMessage="1" showErrorMessage="1" sqref="H10">
      <formula1>Sensibilització</formula1>
    </dataValidation>
    <dataValidation type="list" allowBlank="1" showInputMessage="1" showErrorMessage="1" sqref="H7">
      <formula1>Polivalent</formula1>
    </dataValidation>
    <dataValidation type="list" allowBlank="1" showInputMessage="1" showErrorMessage="1" sqref="H4">
      <formula1>Concurrencia</formula1>
    </dataValidation>
    <dataValidation type="list" allowBlank="1" showInputMessage="1" showErrorMessage="1" sqref="H8">
      <formula1>Accés</formula1>
    </dataValidation>
    <dataValidation type="list" allowBlank="1" showInputMessage="1" showErrorMessage="1" sqref="H9">
      <formula1>Millora</formula1>
    </dataValidation>
  </dataValidations>
  <pageMargins left="0.7" right="0.7" top="0.75" bottom="0.75" header="0.3" footer="0.3"/>
  <pageSetup paperSize="9" scale="56" orientation="landscape"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J16"/>
  <sheetViews>
    <sheetView showGridLines="0" zoomScale="85" zoomScaleNormal="85" workbookViewId="0">
      <pane xSplit="4" ySplit="3" topLeftCell="E8" activePane="bottomRight" state="frozen"/>
      <selection pane="topRight" activeCell="E1" sqref="E1"/>
      <selection pane="bottomLeft" activeCell="A4" sqref="A4"/>
      <selection pane="bottomRight" activeCell="H8" sqref="H8"/>
    </sheetView>
  </sheetViews>
  <sheetFormatPr baseColWidth="10" defaultColWidth="11.42578125" defaultRowHeight="14.25" x14ac:dyDescent="0.25"/>
  <cols>
    <col min="1" max="1" width="1.85546875" style="1" customWidth="1"/>
    <col min="2" max="2" width="11.42578125" style="1"/>
    <col min="3" max="3" width="31.28515625" style="1" customWidth="1"/>
    <col min="4" max="4" width="42.7109375" style="1" customWidth="1"/>
    <col min="5" max="5" width="37.140625" style="1" customWidth="1"/>
    <col min="6" max="6" width="27.5703125" style="1" customWidth="1"/>
    <col min="7" max="7" width="9.42578125" style="1" bestFit="1" customWidth="1"/>
    <col min="8" max="8" width="13.85546875" style="1" customWidth="1"/>
    <col min="9" max="9" width="15" style="1" customWidth="1"/>
    <col min="10" max="10" width="33.7109375" style="1" customWidth="1"/>
    <col min="11" max="16384" width="11.42578125" style="1"/>
  </cols>
  <sheetData>
    <row r="1" spans="2:10" ht="15" thickBot="1" x14ac:dyDescent="0.3"/>
    <row r="2" spans="2:10" ht="37.5" customHeight="1" thickBot="1" x14ac:dyDescent="0.3">
      <c r="B2" s="328" t="s">
        <v>392</v>
      </c>
      <c r="C2" s="329"/>
      <c r="D2" s="330"/>
      <c r="I2" s="144" t="s">
        <v>148</v>
      </c>
    </row>
    <row r="3" spans="2:10" s="2" customFormat="1" ht="27.75" customHeight="1" thickBot="1" x14ac:dyDescent="0.3">
      <c r="B3" s="35" t="s">
        <v>142</v>
      </c>
      <c r="C3" s="36" t="s">
        <v>24</v>
      </c>
      <c r="D3" s="37" t="s">
        <v>21</v>
      </c>
      <c r="E3" s="38" t="s">
        <v>85</v>
      </c>
      <c r="F3" s="39" t="s">
        <v>86</v>
      </c>
      <c r="G3" s="39" t="s">
        <v>8</v>
      </c>
      <c r="H3" s="39" t="s">
        <v>143</v>
      </c>
      <c r="I3" s="57">
        <f>SUM(I4:I13)/6</f>
        <v>0</v>
      </c>
      <c r="J3" s="39" t="s">
        <v>144</v>
      </c>
    </row>
    <row r="4" spans="2:10" ht="45.95" customHeight="1" x14ac:dyDescent="0.25">
      <c r="B4" s="331">
        <v>11</v>
      </c>
      <c r="C4" s="317" t="s">
        <v>26</v>
      </c>
      <c r="D4" s="332" t="s">
        <v>29</v>
      </c>
      <c r="E4" s="333" t="s">
        <v>216</v>
      </c>
      <c r="F4" s="67" t="s">
        <v>151</v>
      </c>
      <c r="G4" s="68" t="s">
        <v>133</v>
      </c>
      <c r="H4" s="223">
        <f>'FITXA DE L''ESPAI VERD'!D16</f>
        <v>0</v>
      </c>
      <c r="I4" s="310">
        <f>IF(H5=0,0,H4/H5)</f>
        <v>0</v>
      </c>
      <c r="J4" s="327" t="str">
        <f>IFERROR(VLOOKUP(I4,Llistes_2!C$16:D$19,2,FALSE),"")</f>
        <v>Greu</v>
      </c>
    </row>
    <row r="5" spans="2:10" ht="45.95" customHeight="1" thickBot="1" x14ac:dyDescent="0.3">
      <c r="B5" s="326"/>
      <c r="C5" s="318"/>
      <c r="D5" s="322"/>
      <c r="E5" s="324"/>
      <c r="F5" s="69" t="s">
        <v>150</v>
      </c>
      <c r="G5" s="70" t="s">
        <v>133</v>
      </c>
      <c r="H5" s="195">
        <f>'FITXA DE L''ESPAI VERD'!D13</f>
        <v>0</v>
      </c>
      <c r="I5" s="311"/>
      <c r="J5" s="309"/>
    </row>
    <row r="6" spans="2:10" ht="45.95" customHeight="1" x14ac:dyDescent="0.25">
      <c r="B6" s="325">
        <v>12</v>
      </c>
      <c r="C6" s="317" t="s">
        <v>127</v>
      </c>
      <c r="D6" s="321" t="s">
        <v>30</v>
      </c>
      <c r="E6" s="323" t="s">
        <v>220</v>
      </c>
      <c r="F6" s="67" t="s">
        <v>189</v>
      </c>
      <c r="G6" s="68" t="s">
        <v>133</v>
      </c>
      <c r="H6" s="252"/>
      <c r="I6" s="310">
        <f>IF(H7=0,0,H6/H7)</f>
        <v>0</v>
      </c>
      <c r="J6" s="327" t="str">
        <f>IFERROR(VLOOKUP(I6,Llistes_2!G$16:H$19,2,FALSE),"")</f>
        <v>Greu</v>
      </c>
    </row>
    <row r="7" spans="2:10" ht="45.95" customHeight="1" thickBot="1" x14ac:dyDescent="0.3">
      <c r="B7" s="326"/>
      <c r="C7" s="318"/>
      <c r="D7" s="322"/>
      <c r="E7" s="324"/>
      <c r="F7" s="69" t="s">
        <v>39</v>
      </c>
      <c r="G7" s="70" t="s">
        <v>133</v>
      </c>
      <c r="H7" s="195">
        <f>'FITXA DE L''ESPAI VERD'!D13</f>
        <v>0</v>
      </c>
      <c r="I7" s="311"/>
      <c r="J7" s="309"/>
    </row>
    <row r="8" spans="2:10" ht="72.75" customHeight="1" thickBot="1" x14ac:dyDescent="0.3">
      <c r="B8" s="48">
        <v>13</v>
      </c>
      <c r="C8" s="43" t="s">
        <v>126</v>
      </c>
      <c r="D8" s="63" t="s">
        <v>190</v>
      </c>
      <c r="E8" s="64" t="s">
        <v>220</v>
      </c>
      <c r="F8" s="69" t="s">
        <v>130</v>
      </c>
      <c r="G8" s="66" t="s">
        <v>160</v>
      </c>
      <c r="H8" s="255"/>
      <c r="I8" s="58">
        <f>IFERROR(VLOOKUP(H8,Llistes_2!J$16:L$18,2,FALSE),0)</f>
        <v>0</v>
      </c>
      <c r="J8" s="122" t="str">
        <f>IFERROR(VLOOKUP(H8,Llistes_2!J$16:L$18,3,FALSE),"")</f>
        <v/>
      </c>
    </row>
    <row r="9" spans="2:10" ht="45.95" customHeight="1" x14ac:dyDescent="0.25">
      <c r="B9" s="325">
        <v>14</v>
      </c>
      <c r="C9" s="317" t="s">
        <v>27</v>
      </c>
      <c r="D9" s="321" t="s">
        <v>191</v>
      </c>
      <c r="E9" s="323" t="s">
        <v>221</v>
      </c>
      <c r="F9" s="67" t="s">
        <v>153</v>
      </c>
      <c r="G9" s="68" t="s">
        <v>155</v>
      </c>
      <c r="H9" s="252"/>
      <c r="I9" s="310">
        <f>IF(H10=0,0,H9/H10)</f>
        <v>0</v>
      </c>
      <c r="J9" s="327" t="str">
        <f>IFERROR(VLOOKUP(I9,Llistes_2!O$16:P$19,2,FALSE),"")</f>
        <v>Greu</v>
      </c>
    </row>
    <row r="10" spans="2:10" ht="45.95" customHeight="1" thickBot="1" x14ac:dyDescent="0.3">
      <c r="B10" s="326"/>
      <c r="C10" s="318"/>
      <c r="D10" s="322"/>
      <c r="E10" s="324"/>
      <c r="F10" s="69" t="s">
        <v>154</v>
      </c>
      <c r="G10" s="70" t="s">
        <v>155</v>
      </c>
      <c r="H10" s="253"/>
      <c r="I10" s="311"/>
      <c r="J10" s="309"/>
    </row>
    <row r="11" spans="2:10" ht="45.95" customHeight="1" x14ac:dyDescent="0.25">
      <c r="B11" s="325">
        <v>15</v>
      </c>
      <c r="C11" s="317" t="s">
        <v>28</v>
      </c>
      <c r="D11" s="321" t="s">
        <v>191</v>
      </c>
      <c r="E11" s="323" t="s">
        <v>216</v>
      </c>
      <c r="F11" s="67" t="s">
        <v>156</v>
      </c>
      <c r="G11" s="68" t="s">
        <v>133</v>
      </c>
      <c r="H11" s="252"/>
      <c r="I11" s="310">
        <f>IF(H12=0,0,H11/H12)</f>
        <v>0</v>
      </c>
      <c r="J11" s="327" t="str">
        <f>IFERROR(VLOOKUP(I11,Llistes_2!S$16:T$19,2,FALSE),"")</f>
        <v>Greu</v>
      </c>
    </row>
    <row r="12" spans="2:10" ht="45.95" customHeight="1" thickBot="1" x14ac:dyDescent="0.3">
      <c r="B12" s="326"/>
      <c r="C12" s="318"/>
      <c r="D12" s="322"/>
      <c r="E12" s="324"/>
      <c r="F12" s="69" t="s">
        <v>150</v>
      </c>
      <c r="G12" s="70" t="s">
        <v>133</v>
      </c>
      <c r="H12" s="195">
        <f>'FITXA DE L''ESPAI VERD'!D13</f>
        <v>0</v>
      </c>
      <c r="I12" s="311"/>
      <c r="J12" s="309"/>
    </row>
    <row r="13" spans="2:10" ht="66" customHeight="1" thickBot="1" x14ac:dyDescent="0.3">
      <c r="B13" s="49">
        <v>16</v>
      </c>
      <c r="C13" s="44" t="s">
        <v>123</v>
      </c>
      <c r="D13" s="63" t="s">
        <v>192</v>
      </c>
      <c r="E13" s="65" t="s">
        <v>222</v>
      </c>
      <c r="F13" s="71" t="s">
        <v>116</v>
      </c>
      <c r="G13" s="66" t="s">
        <v>160</v>
      </c>
      <c r="H13" s="255"/>
      <c r="I13" s="58">
        <f>IFERROR(VLOOKUP(H13,Llistes_2!V$16:X$18,2,FALSE),0)</f>
        <v>0</v>
      </c>
      <c r="J13" s="122" t="str">
        <f>IFERROR(VLOOKUP(H13,Llistes_2!V$16:X$18,3,FALSE),"")</f>
        <v/>
      </c>
    </row>
    <row r="15" spans="2:10" x14ac:dyDescent="0.25">
      <c r="D15" s="7"/>
      <c r="E15" s="7"/>
      <c r="F15" s="7"/>
      <c r="G15" s="7"/>
      <c r="H15" s="7"/>
      <c r="I15" s="7"/>
      <c r="J15" s="7"/>
    </row>
    <row r="16" spans="2:10" ht="28.5" customHeight="1" x14ac:dyDescent="0.25">
      <c r="B16" s="40"/>
      <c r="C16" s="40"/>
      <c r="D16" s="40"/>
      <c r="E16" s="40"/>
      <c r="F16" s="40"/>
      <c r="G16" s="40"/>
      <c r="H16" s="40"/>
      <c r="I16" s="41"/>
      <c r="J16" s="41">
        <v>4</v>
      </c>
    </row>
  </sheetData>
  <sheetProtection password="F630" sheet="1" objects="1" scenarios="1"/>
  <mergeCells count="25">
    <mergeCell ref="B2:D2"/>
    <mergeCell ref="B4:B5"/>
    <mergeCell ref="C4:C5"/>
    <mergeCell ref="D4:D5"/>
    <mergeCell ref="E4:E5"/>
    <mergeCell ref="J4:J5"/>
    <mergeCell ref="J6:J7"/>
    <mergeCell ref="J9:J10"/>
    <mergeCell ref="J11:J12"/>
    <mergeCell ref="I4:I5"/>
    <mergeCell ref="I6:I7"/>
    <mergeCell ref="I9:I10"/>
    <mergeCell ref="I11:I12"/>
    <mergeCell ref="C6:C7"/>
    <mergeCell ref="D6:D7"/>
    <mergeCell ref="E6:E7"/>
    <mergeCell ref="E9:E10"/>
    <mergeCell ref="B11:B12"/>
    <mergeCell ref="C11:C12"/>
    <mergeCell ref="D11:D12"/>
    <mergeCell ref="E11:E12"/>
    <mergeCell ref="B9:B10"/>
    <mergeCell ref="C9:C10"/>
    <mergeCell ref="D9:D10"/>
    <mergeCell ref="B6:B7"/>
  </mergeCells>
  <dataValidations count="2">
    <dataValidation type="list" allowBlank="1" showInputMessage="1" showErrorMessage="1" sqref="H8">
      <formula1>Permeabilitat</formula1>
    </dataValidation>
    <dataValidation type="list" allowBlank="1" showInputMessage="1" showErrorMessage="1" sqref="H13">
      <formula1>Protecció</formula1>
    </dataValidation>
  </dataValidations>
  <pageMargins left="0.7" right="0.7" top="0.75" bottom="0.75" header="0.3" footer="0.3"/>
  <pageSetup paperSize="9" scale="59" orientation="landscape"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J11"/>
  <sheetViews>
    <sheetView showGridLines="0" zoomScale="85" zoomScaleNormal="85" workbookViewId="0">
      <pane xSplit="4" ySplit="3" topLeftCell="E7" activePane="bottomRight" state="frozen"/>
      <selection pane="topRight" activeCell="E1" sqref="E1"/>
      <selection pane="bottomLeft" activeCell="A4" sqref="A4"/>
      <selection pane="bottomRight" activeCell="H8" sqref="H8"/>
    </sheetView>
  </sheetViews>
  <sheetFormatPr baseColWidth="10" defaultColWidth="11.42578125" defaultRowHeight="14.25" x14ac:dyDescent="0.25"/>
  <cols>
    <col min="1" max="1" width="1.85546875" style="1" customWidth="1"/>
    <col min="2" max="2" width="11.42578125" style="1"/>
    <col min="3" max="3" width="20.85546875" style="1" customWidth="1"/>
    <col min="4" max="4" width="42.7109375" style="1" customWidth="1"/>
    <col min="5" max="5" width="37.140625" style="1" customWidth="1"/>
    <col min="6" max="6" width="27.5703125" style="1" customWidth="1"/>
    <col min="7" max="7" width="9.42578125" style="1" bestFit="1" customWidth="1"/>
    <col min="8" max="8" width="22.28515625" style="1" customWidth="1"/>
    <col min="9" max="9" width="15" style="1" customWidth="1"/>
    <col min="10" max="10" width="33.7109375" style="1" customWidth="1"/>
    <col min="11" max="16384" width="11.42578125" style="1"/>
  </cols>
  <sheetData>
    <row r="1" spans="2:10" ht="15" thickBot="1" x14ac:dyDescent="0.3"/>
    <row r="2" spans="2:10" ht="37.5" customHeight="1" thickBot="1" x14ac:dyDescent="0.3">
      <c r="B2" s="336" t="s">
        <v>25</v>
      </c>
      <c r="C2" s="337"/>
      <c r="D2" s="338"/>
      <c r="I2" s="147" t="s">
        <v>148</v>
      </c>
    </row>
    <row r="3" spans="2:10" s="2" customFormat="1" ht="27.75" customHeight="1" thickBot="1" x14ac:dyDescent="0.3">
      <c r="B3" s="35" t="s">
        <v>142</v>
      </c>
      <c r="C3" s="36" t="s">
        <v>24</v>
      </c>
      <c r="D3" s="37" t="s">
        <v>21</v>
      </c>
      <c r="E3" s="38" t="s">
        <v>85</v>
      </c>
      <c r="F3" s="39" t="s">
        <v>86</v>
      </c>
      <c r="G3" s="39" t="s">
        <v>8</v>
      </c>
      <c r="H3" s="39" t="s">
        <v>143</v>
      </c>
      <c r="I3" s="143">
        <f>SUM(I4:I8)/4</f>
        <v>0</v>
      </c>
      <c r="J3" s="39" t="s">
        <v>144</v>
      </c>
    </row>
    <row r="4" spans="2:10" ht="138" customHeight="1" thickBot="1" x14ac:dyDescent="0.3">
      <c r="B4" s="129">
        <v>17</v>
      </c>
      <c r="C4" s="42" t="s">
        <v>198</v>
      </c>
      <c r="D4" s="63" t="s">
        <v>275</v>
      </c>
      <c r="E4" s="64" t="s">
        <v>106</v>
      </c>
      <c r="F4" s="196" t="s">
        <v>316</v>
      </c>
      <c r="G4" s="174" t="s">
        <v>315</v>
      </c>
      <c r="H4" s="198" t="s">
        <v>325</v>
      </c>
      <c r="I4" s="120">
        <f>Qüestionaris!D3</f>
        <v>0</v>
      </c>
      <c r="J4" s="123" t="str">
        <f>IFERROR(VLOOKUP(I4,Llistes_2!C$23:D$26,2,FALSE),"")</f>
        <v>Greu</v>
      </c>
    </row>
    <row r="5" spans="2:10" ht="138" customHeight="1" thickBot="1" x14ac:dyDescent="0.3">
      <c r="B5" s="129">
        <v>18</v>
      </c>
      <c r="C5" s="43" t="s">
        <v>388</v>
      </c>
      <c r="D5" s="63" t="s">
        <v>107</v>
      </c>
      <c r="E5" s="64" t="s">
        <v>117</v>
      </c>
      <c r="F5" s="196" t="s">
        <v>327</v>
      </c>
      <c r="G5" s="174" t="s">
        <v>315</v>
      </c>
      <c r="H5" s="207" t="s">
        <v>326</v>
      </c>
      <c r="I5" s="120">
        <f>Qüestionaris!D19</f>
        <v>0</v>
      </c>
      <c r="J5" s="123" t="str">
        <f>IFERROR(VLOOKUP(I5,Llistes_2!G$23:H$26,2,FALSE),"")</f>
        <v>Greu</v>
      </c>
    </row>
    <row r="6" spans="2:10" ht="138" customHeight="1" thickBot="1" x14ac:dyDescent="0.3">
      <c r="B6" s="129">
        <v>19</v>
      </c>
      <c r="C6" s="43" t="s">
        <v>332</v>
      </c>
      <c r="D6" s="63" t="s">
        <v>100</v>
      </c>
      <c r="E6" s="64" t="s">
        <v>193</v>
      </c>
      <c r="F6" s="196" t="s">
        <v>194</v>
      </c>
      <c r="G6" s="119" t="s">
        <v>160</v>
      </c>
      <c r="H6" s="255"/>
      <c r="I6" s="120">
        <f>IFERROR(VLOOKUP(H6,Llistes_2!J$23:L$27,2,FALSE),0)</f>
        <v>0</v>
      </c>
      <c r="J6" s="123" t="str">
        <f>IFERROR(VLOOKUP(H6,Llistes_2!J$23:L$27,3,FALSE),"")</f>
        <v/>
      </c>
    </row>
    <row r="7" spans="2:10" ht="52.5" customHeight="1" x14ac:dyDescent="0.25">
      <c r="B7" s="315">
        <v>20</v>
      </c>
      <c r="C7" s="317" t="s">
        <v>333</v>
      </c>
      <c r="D7" s="321" t="s">
        <v>340</v>
      </c>
      <c r="E7" s="323" t="s">
        <v>108</v>
      </c>
      <c r="F7" s="153" t="s">
        <v>277</v>
      </c>
      <c r="G7" s="136" t="s">
        <v>133</v>
      </c>
      <c r="H7" s="256"/>
      <c r="I7" s="310">
        <f>IFERROR(H7/H8,0)</f>
        <v>0</v>
      </c>
      <c r="J7" s="334" t="str">
        <f>IFERROR(VLOOKUP(I7,Llistes_2!O$23:P$27,2,FALSE),"")</f>
        <v>No hi ha espai per a la successió</v>
      </c>
    </row>
    <row r="8" spans="2:10" ht="52.5" customHeight="1" thickBot="1" x14ac:dyDescent="0.3">
      <c r="B8" s="316"/>
      <c r="C8" s="318"/>
      <c r="D8" s="322"/>
      <c r="E8" s="339"/>
      <c r="F8" s="197" t="s">
        <v>203</v>
      </c>
      <c r="G8" s="152" t="s">
        <v>133</v>
      </c>
      <c r="H8" s="195">
        <f>'FITXA DE L''ESPAI VERD'!D16</f>
        <v>0</v>
      </c>
      <c r="I8" s="311"/>
      <c r="J8" s="335"/>
    </row>
    <row r="10" spans="2:10" x14ac:dyDescent="0.25">
      <c r="D10" s="7"/>
      <c r="E10" s="7"/>
      <c r="F10" s="7"/>
      <c r="G10" s="7"/>
      <c r="H10" s="7"/>
      <c r="I10" s="7"/>
      <c r="J10" s="7"/>
    </row>
    <row r="11" spans="2:10" ht="28.5" customHeight="1" x14ac:dyDescent="0.25">
      <c r="B11" s="40"/>
      <c r="C11" s="40"/>
      <c r="D11" s="40"/>
      <c r="E11" s="40"/>
      <c r="F11" s="40"/>
      <c r="G11" s="40"/>
      <c r="H11" s="40"/>
      <c r="I11" s="41"/>
      <c r="J11" s="41">
        <v>5</v>
      </c>
    </row>
  </sheetData>
  <sheetProtection algorithmName="SHA-512" hashValue="41UffaPuq3pn9QpHOvJUQa2OZkaW9d4Vr9ULtAvym/IXZ/4ojZT+RKzcT/ewzefVbXZDhr9Pj5sQrazS9wFeUw==" saltValue="GuWbqscX7wXW7FSwnuR67g==" spinCount="100000" sheet="1" objects="1" scenarios="1"/>
  <mergeCells count="7">
    <mergeCell ref="I7:I8"/>
    <mergeCell ref="J7:J8"/>
    <mergeCell ref="B2:D2"/>
    <mergeCell ref="B7:B8"/>
    <mergeCell ref="C7:C8"/>
    <mergeCell ref="D7:D8"/>
    <mergeCell ref="E7:E8"/>
  </mergeCells>
  <dataValidations count="1">
    <dataValidation type="list" allowBlank="1" showInputMessage="1" showErrorMessage="1" sqref="H6">
      <formula1>Habitats</formula1>
    </dataValidation>
  </dataValidations>
  <hyperlinks>
    <hyperlink ref="H4" location="Qüestionaris!A3" display="Qüestionari 1"/>
    <hyperlink ref="H5" location="Qüestionaris!A22" display="Qüestionari 2"/>
  </hyperlinks>
  <pageMargins left="0.7" right="0.7" top="0.75" bottom="0.75" header="0.3" footer="0.3"/>
  <pageSetup paperSize="9" scale="60" orientation="landscape"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6633"/>
    <pageSetUpPr fitToPage="1"/>
  </sheetPr>
  <dimension ref="B1:J14"/>
  <sheetViews>
    <sheetView showGridLines="0" zoomScale="85" zoomScaleNormal="85" workbookViewId="0">
      <pane xSplit="4" ySplit="3" topLeftCell="E8" activePane="bottomRight" state="frozen"/>
      <selection pane="topRight" activeCell="E1" sqref="E1"/>
      <selection pane="bottomLeft" activeCell="A4" sqref="A4"/>
      <selection pane="bottomRight" activeCell="F5" sqref="F5"/>
    </sheetView>
  </sheetViews>
  <sheetFormatPr baseColWidth="10" defaultColWidth="11.42578125" defaultRowHeight="14.25" x14ac:dyDescent="0.25"/>
  <cols>
    <col min="1" max="1" width="1.85546875" style="1" customWidth="1"/>
    <col min="2" max="2" width="11.42578125" style="1"/>
    <col min="3" max="3" width="31.28515625" style="1" customWidth="1"/>
    <col min="4" max="4" width="42.7109375" style="1" customWidth="1"/>
    <col min="5" max="5" width="37.140625" style="1" customWidth="1"/>
    <col min="6" max="6" width="27.5703125" style="1" customWidth="1"/>
    <col min="7" max="7" width="9.42578125" style="1" bestFit="1" customWidth="1"/>
    <col min="8" max="8" width="13.85546875" style="1" customWidth="1"/>
    <col min="9" max="9" width="15" style="1" customWidth="1"/>
    <col min="10" max="10" width="33.7109375" style="1" customWidth="1"/>
    <col min="11" max="16384" width="11.42578125" style="1"/>
  </cols>
  <sheetData>
    <row r="1" spans="2:10" ht="15" thickBot="1" x14ac:dyDescent="0.3"/>
    <row r="2" spans="2:10" ht="37.5" customHeight="1" thickBot="1" x14ac:dyDescent="0.3">
      <c r="B2" s="340" t="s">
        <v>394</v>
      </c>
      <c r="C2" s="341"/>
      <c r="D2" s="342"/>
      <c r="I2" s="154" t="s">
        <v>148</v>
      </c>
    </row>
    <row r="3" spans="2:10" s="2" customFormat="1" ht="27.75" customHeight="1" thickBot="1" x14ac:dyDescent="0.3">
      <c r="B3" s="35" t="s">
        <v>142</v>
      </c>
      <c r="C3" s="36" t="s">
        <v>24</v>
      </c>
      <c r="D3" s="37" t="s">
        <v>21</v>
      </c>
      <c r="E3" s="38" t="s">
        <v>85</v>
      </c>
      <c r="F3" s="39" t="s">
        <v>86</v>
      </c>
      <c r="G3" s="39" t="s">
        <v>8</v>
      </c>
      <c r="H3" s="39" t="s">
        <v>143</v>
      </c>
      <c r="I3" s="155">
        <f>SUM(I4:I11)/4</f>
        <v>0</v>
      </c>
      <c r="J3" s="39" t="s">
        <v>144</v>
      </c>
    </row>
    <row r="4" spans="2:10" ht="45.95" customHeight="1" x14ac:dyDescent="0.25">
      <c r="B4" s="325">
        <v>21</v>
      </c>
      <c r="C4" s="317" t="s">
        <v>282</v>
      </c>
      <c r="D4" s="317" t="s">
        <v>387</v>
      </c>
      <c r="E4" s="317" t="s">
        <v>350</v>
      </c>
      <c r="F4" s="202" t="s">
        <v>349</v>
      </c>
      <c r="G4" s="211" t="s">
        <v>182</v>
      </c>
      <c r="H4" s="254"/>
      <c r="I4" s="310">
        <f>IF(H5=0,0,H4/H5)</f>
        <v>0</v>
      </c>
      <c r="J4" s="327" t="str">
        <f>IFERROR(VLOOKUP(I4,Llistes_2!C$31:D$34,2,FALSE),"")</f>
        <v>Greu</v>
      </c>
    </row>
    <row r="5" spans="2:10" ht="141" customHeight="1" thickBot="1" x14ac:dyDescent="0.3">
      <c r="B5" s="326"/>
      <c r="C5" s="318"/>
      <c r="D5" s="318"/>
      <c r="E5" s="318"/>
      <c r="F5" s="205" t="s">
        <v>347</v>
      </c>
      <c r="G5" s="212" t="s">
        <v>182</v>
      </c>
      <c r="H5" s="241"/>
      <c r="I5" s="311"/>
      <c r="J5" s="309"/>
    </row>
    <row r="6" spans="2:10" ht="45.95" customHeight="1" x14ac:dyDescent="0.25">
      <c r="B6" s="325">
        <v>22</v>
      </c>
      <c r="C6" s="343" t="s">
        <v>334</v>
      </c>
      <c r="D6" s="317" t="s">
        <v>351</v>
      </c>
      <c r="E6" s="317" t="s">
        <v>286</v>
      </c>
      <c r="F6" s="204" t="s">
        <v>283</v>
      </c>
      <c r="G6" s="156" t="s">
        <v>132</v>
      </c>
      <c r="H6" s="252"/>
      <c r="I6" s="310">
        <f>IF(H7=0,0,H6/H7)</f>
        <v>0</v>
      </c>
      <c r="J6" s="327" t="str">
        <f>IFERROR(VLOOKUP(I6,Llistes_2!G$31:H$34,2,FALSE),"")</f>
        <v>Greu</v>
      </c>
    </row>
    <row r="7" spans="2:10" ht="45.95" customHeight="1" thickBot="1" x14ac:dyDescent="0.3">
      <c r="B7" s="326"/>
      <c r="C7" s="344"/>
      <c r="D7" s="318"/>
      <c r="E7" s="318"/>
      <c r="F7" s="203" t="s">
        <v>284</v>
      </c>
      <c r="G7" s="152" t="s">
        <v>132</v>
      </c>
      <c r="H7" s="241"/>
      <c r="I7" s="311"/>
      <c r="J7" s="309"/>
    </row>
    <row r="8" spans="2:10" ht="134.25" customHeight="1" x14ac:dyDescent="0.25">
      <c r="B8" s="325">
        <v>23</v>
      </c>
      <c r="C8" s="317" t="s">
        <v>199</v>
      </c>
      <c r="D8" s="317" t="s">
        <v>285</v>
      </c>
      <c r="E8" s="317" t="s">
        <v>352</v>
      </c>
      <c r="F8" s="204" t="s">
        <v>346</v>
      </c>
      <c r="G8" s="209" t="s">
        <v>182</v>
      </c>
      <c r="H8" s="252"/>
      <c r="I8" s="310">
        <f>IF(H9=0,0,H8/H9)</f>
        <v>0</v>
      </c>
      <c r="J8" s="327" t="str">
        <f>IFERROR(VLOOKUP(I8,Llistes_2!K$31:L$34,2,FALSE),"")</f>
        <v>Greu</v>
      </c>
    </row>
    <row r="9" spans="2:10" ht="45.95" customHeight="1" thickBot="1" x14ac:dyDescent="0.3">
      <c r="B9" s="326"/>
      <c r="C9" s="318"/>
      <c r="D9" s="318"/>
      <c r="E9" s="318"/>
      <c r="F9" s="205" t="s">
        <v>347</v>
      </c>
      <c r="G9" s="210" t="s">
        <v>182</v>
      </c>
      <c r="H9" s="213">
        <f>H5</f>
        <v>0</v>
      </c>
      <c r="I9" s="311"/>
      <c r="J9" s="309"/>
    </row>
    <row r="10" spans="2:10" ht="45.95" customHeight="1" x14ac:dyDescent="0.25">
      <c r="B10" s="325">
        <v>24</v>
      </c>
      <c r="C10" s="317" t="s">
        <v>23</v>
      </c>
      <c r="D10" s="317" t="s">
        <v>31</v>
      </c>
      <c r="E10" s="317" t="s">
        <v>195</v>
      </c>
      <c r="F10" s="206" t="s">
        <v>348</v>
      </c>
      <c r="G10" s="209" t="s">
        <v>182</v>
      </c>
      <c r="H10" s="252"/>
      <c r="I10" s="310">
        <f>IF(H11=0,0,H10/H11)</f>
        <v>0</v>
      </c>
      <c r="J10" s="327" t="str">
        <f>IFERROR(VLOOKUP(I10,Llistes_2!O$31:P$34,2,FALSE),"")</f>
        <v>Greu</v>
      </c>
    </row>
    <row r="11" spans="2:10" ht="45.95" customHeight="1" thickBot="1" x14ac:dyDescent="0.3">
      <c r="B11" s="326"/>
      <c r="C11" s="318"/>
      <c r="D11" s="318"/>
      <c r="E11" s="318"/>
      <c r="F11" s="205" t="s">
        <v>347</v>
      </c>
      <c r="G11" s="210" t="s">
        <v>182</v>
      </c>
      <c r="H11" s="214">
        <f>H5</f>
        <v>0</v>
      </c>
      <c r="I11" s="311"/>
      <c r="J11" s="309"/>
    </row>
    <row r="13" spans="2:10" x14ac:dyDescent="0.25">
      <c r="D13" s="7"/>
      <c r="E13" s="7"/>
      <c r="F13" s="7"/>
      <c r="G13" s="7"/>
      <c r="H13" s="7"/>
      <c r="I13" s="7"/>
      <c r="J13" s="7"/>
    </row>
    <row r="14" spans="2:10" ht="28.5" customHeight="1" x14ac:dyDescent="0.25">
      <c r="B14" s="40"/>
      <c r="C14" s="40"/>
      <c r="D14" s="40"/>
      <c r="E14" s="40"/>
      <c r="F14" s="40"/>
      <c r="G14" s="40"/>
      <c r="H14" s="40"/>
      <c r="I14" s="41"/>
      <c r="J14" s="41">
        <v>6</v>
      </c>
    </row>
  </sheetData>
  <sheetProtection algorithmName="SHA-512" hashValue="gV0Na8rJjh9a9OI4JSBy3goaOL+ZUNs8lil7+u1UI/yu7uHhNqiElV4Uqx42XquQDIHInjLgTCuuMrNL+Agb3w==" saltValue="6OcAyW/hCw81O4eGjlZp9g==" spinCount="100000" sheet="1" objects="1" scenarios="1"/>
  <mergeCells count="25">
    <mergeCell ref="I10:I11"/>
    <mergeCell ref="J10:J11"/>
    <mergeCell ref="B8:B9"/>
    <mergeCell ref="C8:C9"/>
    <mergeCell ref="D8:D9"/>
    <mergeCell ref="E8:E9"/>
    <mergeCell ref="I8:I9"/>
    <mergeCell ref="J8:J9"/>
    <mergeCell ref="B10:B11"/>
    <mergeCell ref="C10:C11"/>
    <mergeCell ref="D10:D11"/>
    <mergeCell ref="E10:E11"/>
    <mergeCell ref="J4:J5"/>
    <mergeCell ref="I6:I7"/>
    <mergeCell ref="J6:J7"/>
    <mergeCell ref="B2:D2"/>
    <mergeCell ref="B4:B5"/>
    <mergeCell ref="C4:C5"/>
    <mergeCell ref="D4:D5"/>
    <mergeCell ref="E4:E5"/>
    <mergeCell ref="I4:I5"/>
    <mergeCell ref="C6:C7"/>
    <mergeCell ref="D6:D7"/>
    <mergeCell ref="E6:E7"/>
    <mergeCell ref="B6:B7"/>
  </mergeCells>
  <pageMargins left="0.7" right="0.7" top="0.75" bottom="0.75" header="0.3" footer="0.3"/>
  <pageSetup paperSize="9" scale="59" orientation="landscape"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B1:J16"/>
  <sheetViews>
    <sheetView showGridLines="0" zoomScale="85" zoomScaleNormal="85" workbookViewId="0">
      <pane xSplit="4" ySplit="3" topLeftCell="E4" activePane="bottomRight" state="frozen"/>
      <selection pane="topRight" activeCell="E1" sqref="E1"/>
      <selection pane="bottomLeft" activeCell="A4" sqref="A4"/>
      <selection pane="bottomRight" activeCell="E2" sqref="E2"/>
    </sheetView>
  </sheetViews>
  <sheetFormatPr baseColWidth="10" defaultColWidth="11.42578125" defaultRowHeight="14.25" x14ac:dyDescent="0.25"/>
  <cols>
    <col min="1" max="1" width="1.85546875" style="1" customWidth="1"/>
    <col min="2" max="2" width="11.42578125" style="1"/>
    <col min="3" max="3" width="31.28515625" style="1" customWidth="1"/>
    <col min="4" max="4" width="42.7109375" style="1" customWidth="1"/>
    <col min="5" max="5" width="37.140625" style="1" customWidth="1"/>
    <col min="6" max="6" width="27.5703125" style="1" customWidth="1"/>
    <col min="7" max="7" width="9.42578125" style="1" bestFit="1" customWidth="1"/>
    <col min="8" max="8" width="21.7109375" style="1" customWidth="1"/>
    <col min="9" max="9" width="15" style="1" customWidth="1"/>
    <col min="10" max="10" width="33.7109375" style="1" customWidth="1"/>
    <col min="11" max="16384" width="11.42578125" style="1"/>
  </cols>
  <sheetData>
    <row r="1" spans="2:10" ht="15" thickBot="1" x14ac:dyDescent="0.3"/>
    <row r="2" spans="2:10" ht="37.5" customHeight="1" thickBot="1" x14ac:dyDescent="0.3">
      <c r="B2" s="351" t="s">
        <v>393</v>
      </c>
      <c r="C2" s="352"/>
      <c r="D2" s="353"/>
      <c r="I2" s="145" t="s">
        <v>148</v>
      </c>
    </row>
    <row r="3" spans="2:10" s="2" customFormat="1" ht="27.75" customHeight="1" thickBot="1" x14ac:dyDescent="0.3">
      <c r="B3" s="35" t="s">
        <v>142</v>
      </c>
      <c r="C3" s="36" t="s">
        <v>24</v>
      </c>
      <c r="D3" s="37" t="s">
        <v>21</v>
      </c>
      <c r="E3" s="38" t="s">
        <v>85</v>
      </c>
      <c r="F3" s="39" t="s">
        <v>86</v>
      </c>
      <c r="G3" s="39" t="s">
        <v>8</v>
      </c>
      <c r="H3" s="39" t="s">
        <v>143</v>
      </c>
      <c r="I3" s="146">
        <f>SUM(I4:I12)/6</f>
        <v>0</v>
      </c>
      <c r="J3" s="39" t="s">
        <v>144</v>
      </c>
    </row>
    <row r="4" spans="2:10" ht="45.95" customHeight="1" x14ac:dyDescent="0.25">
      <c r="B4" s="331">
        <v>25</v>
      </c>
      <c r="C4" s="317" t="s">
        <v>337</v>
      </c>
      <c r="D4" s="317" t="s">
        <v>84</v>
      </c>
      <c r="E4" s="317" t="s">
        <v>216</v>
      </c>
      <c r="F4" s="67" t="s">
        <v>435</v>
      </c>
      <c r="G4" s="68" t="s">
        <v>133</v>
      </c>
      <c r="H4" s="232"/>
      <c r="I4" s="310">
        <f>IF(H5=0,0,H4/H5)</f>
        <v>0</v>
      </c>
      <c r="J4" s="327" t="str">
        <f>IFERROR(VLOOKUP(I4,Llistes_2!C$38:D$41,2,FALSE),"")</f>
        <v>Greu</v>
      </c>
    </row>
    <row r="5" spans="2:10" ht="45.95" customHeight="1" thickBot="1" x14ac:dyDescent="0.3">
      <c r="B5" s="354"/>
      <c r="C5" s="345"/>
      <c r="D5" s="345"/>
      <c r="E5" s="345"/>
      <c r="F5" s="111" t="s">
        <v>203</v>
      </c>
      <c r="G5" s="106" t="s">
        <v>133</v>
      </c>
      <c r="H5" s="125">
        <f>'FITXA DE L''ESPAI VERD'!D16</f>
        <v>0</v>
      </c>
      <c r="I5" s="350"/>
      <c r="J5" s="349"/>
    </row>
    <row r="6" spans="2:10" ht="58.5" customHeight="1" thickBot="1" x14ac:dyDescent="0.3">
      <c r="B6" s="107">
        <v>26</v>
      </c>
      <c r="C6" s="108" t="s">
        <v>81</v>
      </c>
      <c r="D6" s="109" t="s">
        <v>383</v>
      </c>
      <c r="E6" s="4" t="s">
        <v>102</v>
      </c>
      <c r="F6" s="69" t="s">
        <v>324</v>
      </c>
      <c r="G6" s="188" t="s">
        <v>315</v>
      </c>
      <c r="H6" s="176" t="s">
        <v>321</v>
      </c>
      <c r="I6" s="110">
        <f>Qüestionaris!H3</f>
        <v>0</v>
      </c>
      <c r="J6" s="124" t="str">
        <f>IFERROR(VLOOKUP(I6,Llistes_2!G$38:H$41,2,FALSE),"")</f>
        <v>Greu</v>
      </c>
    </row>
    <row r="7" spans="2:10" ht="66" customHeight="1" thickBot="1" x14ac:dyDescent="0.3">
      <c r="B7" s="75">
        <v>27</v>
      </c>
      <c r="C7" s="43" t="s">
        <v>336</v>
      </c>
      <c r="D7" s="63" t="s">
        <v>109</v>
      </c>
      <c r="E7" s="64" t="s">
        <v>110</v>
      </c>
      <c r="F7" s="69" t="s">
        <v>323</v>
      </c>
      <c r="G7" s="188" t="s">
        <v>315</v>
      </c>
      <c r="H7" s="175" t="s">
        <v>322</v>
      </c>
      <c r="I7" s="76">
        <f>Qüestionaris!H19</f>
        <v>0</v>
      </c>
      <c r="J7" s="122" t="str">
        <f>IFERROR(VLOOKUP(I7,Llistes_2!K$38:L$41,2,FALSE),"")</f>
        <v>Greu</v>
      </c>
    </row>
    <row r="8" spans="2:10" ht="45.95" customHeight="1" x14ac:dyDescent="0.25">
      <c r="B8" s="325">
        <v>28</v>
      </c>
      <c r="C8" s="317" t="s">
        <v>200</v>
      </c>
      <c r="D8" s="317" t="s">
        <v>201</v>
      </c>
      <c r="E8" s="317" t="s">
        <v>217</v>
      </c>
      <c r="F8" s="67" t="s">
        <v>384</v>
      </c>
      <c r="G8" s="68" t="s">
        <v>132</v>
      </c>
      <c r="H8" s="252"/>
      <c r="I8" s="310">
        <f>IF(H9=0,0,H8/H9)</f>
        <v>0</v>
      </c>
      <c r="J8" s="327" t="str">
        <f>IFERROR(VLOOKUP(I8,Llistes_2!O$38:P$41,2,FALSE),"")</f>
        <v>Greu</v>
      </c>
    </row>
    <row r="9" spans="2:10" ht="45.95" customHeight="1" thickBot="1" x14ac:dyDescent="0.3">
      <c r="B9" s="326"/>
      <c r="C9" s="345"/>
      <c r="D9" s="345"/>
      <c r="E9" s="345"/>
      <c r="F9" s="69" t="s">
        <v>385</v>
      </c>
      <c r="G9" s="70" t="s">
        <v>132</v>
      </c>
      <c r="H9" s="253"/>
      <c r="I9" s="311"/>
      <c r="J9" s="309"/>
    </row>
    <row r="10" spans="2:10" ht="45.95" customHeight="1" x14ac:dyDescent="0.25">
      <c r="B10" s="325">
        <v>29</v>
      </c>
      <c r="C10" s="317" t="s">
        <v>335</v>
      </c>
      <c r="D10" s="317" t="s">
        <v>101</v>
      </c>
      <c r="E10" s="317" t="s">
        <v>218</v>
      </c>
      <c r="F10" s="112" t="s">
        <v>180</v>
      </c>
      <c r="G10" s="68" t="s">
        <v>179</v>
      </c>
      <c r="H10" s="252"/>
      <c r="I10" s="310">
        <f>IF(H11=0,0,H10/H11)</f>
        <v>0</v>
      </c>
      <c r="J10" s="327" t="str">
        <f>IFERROR(VLOOKUP(I10,Llistes_2!S$38:T$41,2,FALSE),"")</f>
        <v>Greu</v>
      </c>
    </row>
    <row r="11" spans="2:10" ht="45.95" customHeight="1" thickBot="1" x14ac:dyDescent="0.3">
      <c r="B11" s="326"/>
      <c r="C11" s="345"/>
      <c r="D11" s="345"/>
      <c r="E11" s="345"/>
      <c r="F11" s="113" t="s">
        <v>178</v>
      </c>
      <c r="G11" s="70" t="s">
        <v>179</v>
      </c>
      <c r="H11" s="253"/>
      <c r="I11" s="311"/>
      <c r="J11" s="309"/>
    </row>
    <row r="12" spans="2:10" ht="45.95" customHeight="1" x14ac:dyDescent="0.25">
      <c r="B12" s="325">
        <v>30</v>
      </c>
      <c r="C12" s="317" t="s">
        <v>32</v>
      </c>
      <c r="D12" s="317" t="s">
        <v>386</v>
      </c>
      <c r="E12" s="317" t="s">
        <v>219</v>
      </c>
      <c r="F12" s="112" t="s">
        <v>181</v>
      </c>
      <c r="G12" s="68" t="s">
        <v>182</v>
      </c>
      <c r="H12" s="252"/>
      <c r="I12" s="346">
        <f>Llistes_2!W41</f>
        <v>0</v>
      </c>
      <c r="J12" s="327" t="str">
        <f>IFERROR(VLOOKUP(I12,Llistes_2!W$38:X$40,2,FALSE),"")</f>
        <v>Greu. Cal avaluar si es tracta d'un espai singular amb unes necessitats específiques especials o si hi ha una mala gestió del manteniment.</v>
      </c>
    </row>
    <row r="13" spans="2:10" ht="45.95" customHeight="1" thickBot="1" x14ac:dyDescent="0.3">
      <c r="B13" s="326"/>
      <c r="C13" s="348"/>
      <c r="D13" s="348"/>
      <c r="E13" s="348"/>
      <c r="F13" s="113" t="s">
        <v>356</v>
      </c>
      <c r="G13" s="70" t="s">
        <v>133</v>
      </c>
      <c r="H13" s="195">
        <f>'FITXA DE L''ESPAI VERD'!D13</f>
        <v>0</v>
      </c>
      <c r="I13" s="347"/>
      <c r="J13" s="309"/>
    </row>
    <row r="15" spans="2:10" x14ac:dyDescent="0.25">
      <c r="D15" s="7"/>
      <c r="E15" s="7"/>
      <c r="F15" s="7"/>
      <c r="G15" s="7"/>
      <c r="H15" s="7"/>
      <c r="I15" s="7"/>
      <c r="J15" s="7"/>
    </row>
    <row r="16" spans="2:10" ht="28.5" customHeight="1" x14ac:dyDescent="0.25">
      <c r="B16" s="40"/>
      <c r="C16" s="40"/>
      <c r="D16" s="40"/>
      <c r="E16" s="40"/>
      <c r="F16" s="40"/>
      <c r="G16" s="40"/>
      <c r="H16" s="40"/>
      <c r="I16" s="41"/>
      <c r="J16" s="41">
        <v>7</v>
      </c>
    </row>
  </sheetData>
  <sheetProtection algorithmName="SHA-512" hashValue="8veHbFVJNpoSR+s7JwSbsUhAjrN7mUcOm58Yu9HhAN7NjVpjf7/i+VEbRC3t25y2uU8oBI4kW+aaCcDurx1odA==" saltValue="1599rDgef+XwBwg2FDwWYQ==" spinCount="100000" sheet="1" objects="1" scenarios="1"/>
  <mergeCells count="25">
    <mergeCell ref="J4:J5"/>
    <mergeCell ref="I4:I5"/>
    <mergeCell ref="B2:D2"/>
    <mergeCell ref="B4:B5"/>
    <mergeCell ref="C4:C5"/>
    <mergeCell ref="D4:D5"/>
    <mergeCell ref="E4:E5"/>
    <mergeCell ref="B12:B13"/>
    <mergeCell ref="I12:I13"/>
    <mergeCell ref="J12:J13"/>
    <mergeCell ref="C12:C13"/>
    <mergeCell ref="D12:D13"/>
    <mergeCell ref="E12:E13"/>
    <mergeCell ref="J10:J11"/>
    <mergeCell ref="B8:B9"/>
    <mergeCell ref="C8:C9"/>
    <mergeCell ref="B10:B11"/>
    <mergeCell ref="C10:C11"/>
    <mergeCell ref="D10:D11"/>
    <mergeCell ref="E10:E11"/>
    <mergeCell ref="I10:I11"/>
    <mergeCell ref="D8:D9"/>
    <mergeCell ref="E8:E9"/>
    <mergeCell ref="I8:I9"/>
    <mergeCell ref="J8:J9"/>
  </mergeCells>
  <hyperlinks>
    <hyperlink ref="H7" location="Qüestionaris!F22" display="Qüestionari 4"/>
    <hyperlink ref="H6" location="Qüestionaris!F3" display="Qüestionari 3"/>
  </hyperlinks>
  <pageMargins left="0.7" right="0.7" top="0.75" bottom="0.75" header="0.3" footer="0.3"/>
  <pageSetup paperSize="9" scale="56"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25</vt:i4>
      </vt:variant>
    </vt:vector>
  </HeadingPairs>
  <TitlesOfParts>
    <vt:vector size="38" baseType="lpstr">
      <vt:lpstr>INSTRUCCIONS</vt:lpstr>
      <vt:lpstr>FITXA DE L'ESPAI VERD</vt:lpstr>
      <vt:lpstr>RESULTATS</vt:lpstr>
      <vt:lpstr>Projecte</vt:lpstr>
      <vt:lpstr>Social_Cultura_Estètica</vt:lpstr>
      <vt:lpstr>Ambientals </vt:lpstr>
      <vt:lpstr>Biodiversitat</vt:lpstr>
      <vt:lpstr>Materials</vt:lpstr>
      <vt:lpstr>Manteniment</vt:lpstr>
      <vt:lpstr>Qüestionaris</vt:lpstr>
      <vt:lpstr>Inventaris</vt:lpstr>
      <vt:lpstr>Llistes_1</vt:lpstr>
      <vt:lpstr>Llistes_2</vt:lpstr>
      <vt:lpstr>Accés</vt:lpstr>
      <vt:lpstr>'Ambientals '!Área_de_impresión</vt:lpstr>
      <vt:lpstr>Biodiversitat!Área_de_impresión</vt:lpstr>
      <vt:lpstr>'FITXA DE L''ESPAI VERD'!Área_de_impresión</vt:lpstr>
      <vt:lpstr>INSTRUCCIONS!Área_de_impresión</vt:lpstr>
      <vt:lpstr>Inventaris!Área_de_impresión</vt:lpstr>
      <vt:lpstr>Manteniment!Área_de_impresión</vt:lpstr>
      <vt:lpstr>Materials!Área_de_impresión</vt:lpstr>
      <vt:lpstr>Projecte!Área_de_impresión</vt:lpstr>
      <vt:lpstr>Qüestionaris!Área_de_impresión</vt:lpstr>
      <vt:lpstr>RESULTATS!Área_de_impresión</vt:lpstr>
      <vt:lpstr>Social_Cultura_Estètica!Área_de_impresión</vt:lpstr>
      <vt:lpstr>Categories</vt:lpstr>
      <vt:lpstr>Comparació</vt:lpstr>
      <vt:lpstr>Concurrencia</vt:lpstr>
      <vt:lpstr>Habitats</vt:lpstr>
      <vt:lpstr>Millora</vt:lpstr>
      <vt:lpstr>Participació</vt:lpstr>
      <vt:lpstr>Permeabilitat</vt:lpstr>
      <vt:lpstr>Planificació</vt:lpstr>
      <vt:lpstr>Polivalent</vt:lpstr>
      <vt:lpstr>Protecció</vt:lpstr>
      <vt:lpstr>Sensibilització</vt:lpstr>
      <vt:lpstr>SI_NO</vt:lpstr>
      <vt:lpstr>Sostenibilitat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HP</cp:lastModifiedBy>
  <cp:lastPrinted>2019-04-05T06:26:21Z</cp:lastPrinted>
  <dcterms:created xsi:type="dcterms:W3CDTF">2018-06-25T17:18:18Z</dcterms:created>
  <dcterms:modified xsi:type="dcterms:W3CDTF">2019-04-05T06:27:28Z</dcterms:modified>
</cp:coreProperties>
</file>